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ml.chartshap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60" windowWidth="19875" windowHeight="7710" activeTab="4"/>
  </bookViews>
  <sheets>
    <sheet name="Alltan na Bradhan" sheetId="1" r:id="rId1"/>
    <sheet name="Kinlochbervie" sheetId="2" r:id="rId2"/>
    <sheet name="Caolas Cumhann" sheetId="3" r:id="rId3"/>
    <sheet name="merged" sheetId="5" r:id="rId4"/>
    <sheet name="3D datatable" sheetId="4" r:id="rId5"/>
  </sheets>
  <calcPr calcId="125725"/>
</workbook>
</file>

<file path=xl/calcChain.xml><?xml version="1.0" encoding="utf-8"?>
<calcChain xmlns="http://schemas.openxmlformats.org/spreadsheetml/2006/main">
  <c r="AE17" i="1"/>
  <c r="AE16"/>
  <c r="AE15"/>
  <c r="AJ17" i="3"/>
  <c r="X21"/>
  <c r="X20"/>
  <c r="X19"/>
  <c r="AI4"/>
  <c r="AI5"/>
  <c r="AI6"/>
  <c r="AI7"/>
  <c r="AI8"/>
  <c r="AI9"/>
  <c r="AI10"/>
  <c r="AI11"/>
  <c r="AI12"/>
  <c r="AI13"/>
  <c r="AI14"/>
  <c r="AI15"/>
  <c r="AI16"/>
  <c r="AI3"/>
  <c r="AD4"/>
  <c r="AD5"/>
  <c r="AD6"/>
  <c r="AD7"/>
  <c r="AD8"/>
  <c r="AD9"/>
  <c r="AD10"/>
  <c r="AD11"/>
  <c r="AD12"/>
  <c r="AD13"/>
  <c r="AD14"/>
  <c r="AD15"/>
  <c r="AD16"/>
  <c r="AD3"/>
  <c r="Y4"/>
  <c r="Y5"/>
  <c r="Y6"/>
  <c r="Y7"/>
  <c r="Y8"/>
  <c r="Y9"/>
  <c r="Y10"/>
  <c r="Y11"/>
  <c r="Y12"/>
  <c r="Y13"/>
  <c r="Y14"/>
  <c r="Y15"/>
  <c r="Y16"/>
  <c r="Y3"/>
  <c r="D24"/>
  <c r="D23"/>
  <c r="D22"/>
  <c r="AF16"/>
  <c r="AF15"/>
  <c r="AF14"/>
  <c r="AF13"/>
  <c r="AF12"/>
  <c r="AF11"/>
  <c r="AF10"/>
  <c r="AF9"/>
  <c r="AF8"/>
  <c r="AF7"/>
  <c r="AF6"/>
  <c r="AF5"/>
  <c r="AF4"/>
  <c r="AF3"/>
  <c r="AA16"/>
  <c r="AA15"/>
  <c r="AA14"/>
  <c r="AA13"/>
  <c r="AA12"/>
  <c r="AA11"/>
  <c r="AA10"/>
  <c r="AA9"/>
  <c r="AA8"/>
  <c r="AA7"/>
  <c r="AA6"/>
  <c r="AA5"/>
  <c r="AA4"/>
  <c r="AA3"/>
  <c r="V16"/>
  <c r="V15"/>
  <c r="V14"/>
  <c r="V13"/>
  <c r="V12"/>
  <c r="V11"/>
  <c r="V10"/>
  <c r="V9"/>
  <c r="V8"/>
  <c r="V7"/>
  <c r="V6"/>
  <c r="V5"/>
  <c r="V4"/>
  <c r="V3"/>
  <c r="P20"/>
  <c r="O4"/>
  <c r="O5"/>
  <c r="O6"/>
  <c r="O7"/>
  <c r="O8"/>
  <c r="O9"/>
  <c r="O10"/>
  <c r="O11"/>
  <c r="O12"/>
  <c r="O13"/>
  <c r="O14"/>
  <c r="O15"/>
  <c r="O16"/>
  <c r="O17"/>
  <c r="O18"/>
  <c r="O19"/>
  <c r="O3"/>
  <c r="J4"/>
  <c r="J5"/>
  <c r="J6"/>
  <c r="J7"/>
  <c r="J8"/>
  <c r="J9"/>
  <c r="J10"/>
  <c r="J11"/>
  <c r="J12"/>
  <c r="J13"/>
  <c r="J14"/>
  <c r="J15"/>
  <c r="J16"/>
  <c r="J17"/>
  <c r="J18"/>
  <c r="J19"/>
  <c r="J3"/>
  <c r="E4"/>
  <c r="E5"/>
  <c r="E6"/>
  <c r="E7"/>
  <c r="E8"/>
  <c r="E9"/>
  <c r="E10"/>
  <c r="E11"/>
  <c r="E12"/>
  <c r="E13"/>
  <c r="E14"/>
  <c r="E15"/>
  <c r="E16"/>
  <c r="E17"/>
  <c r="E18"/>
  <c r="E19"/>
  <c r="E3"/>
  <c r="L19"/>
  <c r="L18"/>
  <c r="L17"/>
  <c r="L16"/>
  <c r="L15"/>
  <c r="L14"/>
  <c r="L13"/>
  <c r="L12"/>
  <c r="L11"/>
  <c r="L10"/>
  <c r="L9"/>
  <c r="L8"/>
  <c r="L7"/>
  <c r="L6"/>
  <c r="L5"/>
  <c r="L4"/>
  <c r="L3"/>
  <c r="AR27" i="2"/>
  <c r="AR26"/>
  <c r="AR25"/>
  <c r="BD20"/>
  <c r="AX4"/>
  <c r="AX5"/>
  <c r="AX6"/>
  <c r="AX7"/>
  <c r="AX8"/>
  <c r="AX9"/>
  <c r="AX10"/>
  <c r="AX11"/>
  <c r="AX12"/>
  <c r="AX13"/>
  <c r="AX14"/>
  <c r="AX15"/>
  <c r="AX16"/>
  <c r="AX17"/>
  <c r="AX18"/>
  <c r="AX19"/>
  <c r="AX3"/>
  <c r="AS4"/>
  <c r="AS5"/>
  <c r="AS6"/>
  <c r="AS7"/>
  <c r="AS8"/>
  <c r="AS9"/>
  <c r="AS10"/>
  <c r="AS11"/>
  <c r="AS12"/>
  <c r="AS13"/>
  <c r="AS14"/>
  <c r="AS15"/>
  <c r="AS16"/>
  <c r="AS17"/>
  <c r="AS18"/>
  <c r="AS19"/>
  <c r="AS3"/>
  <c r="AZ19"/>
  <c r="AZ18"/>
  <c r="AZ17"/>
  <c r="AZ16"/>
  <c r="AZ15"/>
  <c r="AZ14"/>
  <c r="AZ13"/>
  <c r="AZ12"/>
  <c r="AZ11"/>
  <c r="AZ10"/>
  <c r="AZ9"/>
  <c r="AZ8"/>
  <c r="AZ7"/>
  <c r="AZ6"/>
  <c r="AZ5"/>
  <c r="AZ4"/>
  <c r="AZ3"/>
  <c r="AU19"/>
  <c r="AU18"/>
  <c r="AU17"/>
  <c r="AU16"/>
  <c r="AU15"/>
  <c r="AU14"/>
  <c r="AU13"/>
  <c r="AU12"/>
  <c r="AU11"/>
  <c r="AU10"/>
  <c r="AU9"/>
  <c r="AU8"/>
  <c r="AU7"/>
  <c r="AU6"/>
  <c r="AU5"/>
  <c r="AU4"/>
  <c r="AU3"/>
  <c r="AP19"/>
  <c r="AP18"/>
  <c r="AP17"/>
  <c r="AP16"/>
  <c r="AP15"/>
  <c r="AP14"/>
  <c r="AP13"/>
  <c r="AP12"/>
  <c r="AP11"/>
  <c r="AP10"/>
  <c r="AP9"/>
  <c r="AP8"/>
  <c r="AP7"/>
  <c r="AP6"/>
  <c r="AP5"/>
  <c r="AP4"/>
  <c r="AP3"/>
  <c r="X26"/>
  <c r="X25"/>
  <c r="X24"/>
  <c r="AJ22"/>
  <c r="AI4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3"/>
  <c r="AD4"/>
  <c r="AD5"/>
  <c r="AD6"/>
  <c r="AD7"/>
  <c r="AD8"/>
  <c r="AD9"/>
  <c r="AD10"/>
  <c r="AD11"/>
  <c r="AD12"/>
  <c r="AD13"/>
  <c r="AD14"/>
  <c r="AD15"/>
  <c r="AD16"/>
  <c r="AD17"/>
  <c r="AD18"/>
  <c r="AD19"/>
  <c r="AD20"/>
  <c r="AD21"/>
  <c r="AD3"/>
  <c r="Y4"/>
  <c r="Y5"/>
  <c r="Y6"/>
  <c r="Y7"/>
  <c r="Y8"/>
  <c r="Y9"/>
  <c r="Y10"/>
  <c r="Y11"/>
  <c r="Y12"/>
  <c r="Y13"/>
  <c r="Y14"/>
  <c r="Y15"/>
  <c r="Y16"/>
  <c r="Y17"/>
  <c r="Y18"/>
  <c r="Y19"/>
  <c r="Y20"/>
  <c r="Y21"/>
  <c r="Y3"/>
  <c r="P21"/>
  <c r="O4"/>
  <c r="O5"/>
  <c r="O6"/>
  <c r="O7"/>
  <c r="O8"/>
  <c r="O9"/>
  <c r="O10"/>
  <c r="O11"/>
  <c r="O12"/>
  <c r="O13"/>
  <c r="O14"/>
  <c r="O15"/>
  <c r="O16"/>
  <c r="O17"/>
  <c r="O18"/>
  <c r="O19"/>
  <c r="O20"/>
  <c r="O3"/>
  <c r="J4"/>
  <c r="J5"/>
  <c r="J6"/>
  <c r="J7"/>
  <c r="J8"/>
  <c r="J9"/>
  <c r="J10"/>
  <c r="J11"/>
  <c r="J12"/>
  <c r="J13"/>
  <c r="J14"/>
  <c r="J15"/>
  <c r="J16"/>
  <c r="J17"/>
  <c r="J18"/>
  <c r="J19"/>
  <c r="J20"/>
  <c r="J3"/>
  <c r="E4"/>
  <c r="E5"/>
  <c r="E6"/>
  <c r="E7"/>
  <c r="E8"/>
  <c r="E9"/>
  <c r="E10"/>
  <c r="E11"/>
  <c r="E12"/>
  <c r="E13"/>
  <c r="E14"/>
  <c r="E15"/>
  <c r="E16"/>
  <c r="E17"/>
  <c r="E18"/>
  <c r="E19"/>
  <c r="E20"/>
  <c r="E3"/>
  <c r="B20"/>
  <c r="B19"/>
  <c r="B18"/>
  <c r="B17"/>
  <c r="B16"/>
  <c r="B15"/>
  <c r="B14"/>
  <c r="B13"/>
  <c r="B12"/>
  <c r="B11"/>
  <c r="B10"/>
  <c r="B9"/>
  <c r="B8"/>
  <c r="B7"/>
  <c r="B6"/>
  <c r="B5"/>
  <c r="B4"/>
  <c r="B3"/>
  <c r="E30"/>
  <c r="E29"/>
  <c r="E28"/>
  <c r="O22" i="1"/>
  <c r="O21"/>
  <c r="O20"/>
  <c r="AJ13"/>
  <c r="P16"/>
  <c r="E4" l="1"/>
  <c r="E5"/>
  <c r="E6"/>
  <c r="E7"/>
  <c r="E8"/>
  <c r="E9"/>
  <c r="E10"/>
  <c r="E11"/>
  <c r="E12"/>
  <c r="E13"/>
  <c r="E14"/>
  <c r="E15"/>
  <c r="E3"/>
  <c r="J4"/>
  <c r="J5"/>
  <c r="J6"/>
  <c r="J7"/>
  <c r="J8"/>
  <c r="J9"/>
  <c r="J10"/>
  <c r="J11"/>
  <c r="J12"/>
  <c r="J13"/>
  <c r="J14"/>
  <c r="J15"/>
  <c r="J3"/>
  <c r="Y4"/>
  <c r="Y5"/>
  <c r="Y6"/>
  <c r="Y7"/>
  <c r="Y8"/>
  <c r="Y9"/>
  <c r="Y10"/>
  <c r="Y11"/>
  <c r="Y12"/>
  <c r="Y3"/>
  <c r="AD4"/>
  <c r="AD5"/>
  <c r="AD6"/>
  <c r="AD7"/>
  <c r="AD8"/>
  <c r="AD9"/>
  <c r="AD10"/>
  <c r="AD11"/>
  <c r="AD12"/>
  <c r="AD3"/>
  <c r="AI4" l="1"/>
  <c r="AI5"/>
  <c r="AI6"/>
  <c r="AI7"/>
  <c r="AI8"/>
  <c r="AI9"/>
  <c r="AI10"/>
  <c r="AI11"/>
  <c r="AI12"/>
  <c r="AI3"/>
  <c r="O4"/>
  <c r="O5"/>
  <c r="O6"/>
  <c r="O7"/>
  <c r="O8"/>
  <c r="O9"/>
  <c r="O10"/>
  <c r="O11"/>
  <c r="O12"/>
  <c r="O13"/>
  <c r="O14"/>
  <c r="O15"/>
  <c r="O3"/>
</calcChain>
</file>

<file path=xl/sharedStrings.xml><?xml version="1.0" encoding="utf-8"?>
<sst xmlns="http://schemas.openxmlformats.org/spreadsheetml/2006/main" count="239" uniqueCount="58">
  <si>
    <t>CSZ - W to E - high res</t>
  </si>
  <si>
    <t>CSZ - W to E - low res</t>
  </si>
  <si>
    <t>CSZ - W to E -  very low res</t>
  </si>
  <si>
    <t xml:space="preserve"> </t>
  </si>
  <si>
    <t>SLICE</t>
  </si>
  <si>
    <t>Distance (m)</t>
  </si>
  <si>
    <t>Outcrop #</t>
  </si>
  <si>
    <t>Box count</t>
  </si>
  <si>
    <t>Fractal Dimension</t>
  </si>
  <si>
    <t>No of Intersections</t>
  </si>
  <si>
    <t>CSZ - S to N - high res</t>
  </si>
  <si>
    <t>CSZ - S to N - low res</t>
  </si>
  <si>
    <t>CSZ - S to N - very low res</t>
  </si>
  <si>
    <t>Mean</t>
  </si>
  <si>
    <t>mean</t>
  </si>
  <si>
    <t>outcrop</t>
  </si>
  <si>
    <t>box count</t>
  </si>
  <si>
    <t>fractal dimension</t>
  </si>
  <si>
    <t>vlow</t>
  </si>
  <si>
    <t>low</t>
  </si>
  <si>
    <t>high</t>
  </si>
  <si>
    <t>number of cells</t>
  </si>
  <si>
    <t>cell size</t>
  </si>
  <si>
    <t>intersections</t>
  </si>
  <si>
    <t>2D</t>
  </si>
  <si>
    <t>2D Box count</t>
  </si>
  <si>
    <t>KLB - front cliff - very low res</t>
  </si>
  <si>
    <t>KLB - front cliff - low res</t>
  </si>
  <si>
    <t>KLB - front cliff - high res</t>
  </si>
  <si>
    <t>Box Count</t>
  </si>
  <si>
    <t>Fractal dimension</t>
  </si>
  <si>
    <t>fracture</t>
  </si>
  <si>
    <t>v low</t>
  </si>
  <si>
    <t>intersection</t>
  </si>
  <si>
    <t>KLB - main cliff - very low res</t>
  </si>
  <si>
    <t>KLB - main cliff - low res</t>
  </si>
  <si>
    <t>KLB - main cliff - high res</t>
  </si>
  <si>
    <t>KLB - back cliff - low res</t>
  </si>
  <si>
    <t>KLB - back cliff - high res</t>
  </si>
  <si>
    <t>KYL - long section - very low res</t>
  </si>
  <si>
    <t>KYL - long section - low res</t>
  </si>
  <si>
    <t>KYL - long section - high res</t>
  </si>
  <si>
    <t>KYL - short section - very low res</t>
  </si>
  <si>
    <t>KYL -short section - low res</t>
  </si>
  <si>
    <t>KYL -short section - high res</t>
  </si>
  <si>
    <t>Location</t>
  </si>
  <si>
    <t>Model</t>
  </si>
  <si>
    <t>3D fractal dimension</t>
  </si>
  <si>
    <t>Alltan na Bradhan</t>
  </si>
  <si>
    <t>perpendicular to foliation</t>
  </si>
  <si>
    <t>parallel to foliation</t>
  </si>
  <si>
    <t>Kinlochbervie</t>
  </si>
  <si>
    <t>front cliff</t>
  </si>
  <si>
    <t>main cliff</t>
  </si>
  <si>
    <t>back cliff</t>
  </si>
  <si>
    <t>Caolas Cumhann</t>
  </si>
  <si>
    <t>long road section</t>
  </si>
  <si>
    <t>short road section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</si>
</sst>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0" fontId="0" fillId="3" borderId="0" xfId="0" applyFill="1"/>
    <xf numFmtId="0" fontId="0" fillId="3" borderId="0" xfId="0" applyFill="1" applyBorder="1"/>
    <xf numFmtId="0" fontId="0" fillId="3" borderId="2" xfId="0" applyFill="1" applyBorder="1"/>
    <xf numFmtId="0" fontId="0" fillId="2" borderId="3" xfId="0" applyFill="1" applyBorder="1"/>
    <xf numFmtId="0" fontId="0" fillId="2" borderId="4" xfId="0" applyFill="1" applyBorder="1"/>
    <xf numFmtId="2" fontId="0" fillId="2" borderId="5" xfId="0" applyNumberFormat="1" applyFill="1" applyBorder="1"/>
    <xf numFmtId="0" fontId="0" fillId="2" borderId="6" xfId="0" applyFill="1" applyBorder="1"/>
    <xf numFmtId="2" fontId="0" fillId="2" borderId="7" xfId="0" applyNumberFormat="1" applyFill="1" applyBorder="1"/>
    <xf numFmtId="0" fontId="0" fillId="2" borderId="8" xfId="0" applyFill="1" applyBorder="1"/>
    <xf numFmtId="2" fontId="0" fillId="2" borderId="9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3" borderId="1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2" fontId="0" fillId="3" borderId="5" xfId="0" applyNumberFormat="1" applyFill="1" applyBorder="1"/>
    <xf numFmtId="2" fontId="0" fillId="3" borderId="7" xfId="0" applyNumberFormat="1" applyFill="1" applyBorder="1"/>
    <xf numFmtId="2" fontId="0" fillId="3" borderId="9" xfId="0" applyNumberFormat="1" applyFill="1" applyBorder="1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1" fillId="0" borderId="1" xfId="0" applyFont="1" applyBorder="1"/>
    <xf numFmtId="0" fontId="0" fillId="0" borderId="10" xfId="0" applyBorder="1"/>
    <xf numFmtId="0" fontId="0" fillId="0" borderId="12" xfId="0" applyBorder="1"/>
    <xf numFmtId="0" fontId="0" fillId="0" borderId="11" xfId="0" applyBorder="1"/>
    <xf numFmtId="2" fontId="0" fillId="0" borderId="1" xfId="0" applyNumberFormat="1" applyBorder="1"/>
    <xf numFmtId="0" fontId="1" fillId="4" borderId="1" xfId="0" applyFont="1" applyFill="1" applyBorder="1"/>
    <xf numFmtId="0" fontId="0" fillId="4" borderId="1" xfId="0" applyFill="1" applyBorder="1"/>
    <xf numFmtId="0" fontId="2" fillId="4" borderId="1" xfId="0" applyFont="1" applyFill="1" applyBorder="1"/>
    <xf numFmtId="0" fontId="0" fillId="4" borderId="0" xfId="0" applyFill="1" applyBorder="1"/>
    <xf numFmtId="0" fontId="0" fillId="4" borderId="2" xfId="0" applyFill="1" applyBorder="1"/>
    <xf numFmtId="0" fontId="0" fillId="4" borderId="6" xfId="0" applyFill="1" applyBorder="1"/>
    <xf numFmtId="0" fontId="0" fillId="4" borderId="8" xfId="0" applyFill="1" applyBorder="1"/>
    <xf numFmtId="0" fontId="0" fillId="5" borderId="0" xfId="0" applyFill="1" applyBorder="1"/>
    <xf numFmtId="0" fontId="0" fillId="5" borderId="6" xfId="0" applyFill="1" applyBorder="1"/>
    <xf numFmtId="0" fontId="0" fillId="5" borderId="2" xfId="0" applyFill="1" applyBorder="1"/>
    <xf numFmtId="0" fontId="0" fillId="5" borderId="8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2" xfId="0" applyFill="1" applyBorder="1"/>
    <xf numFmtId="2" fontId="0" fillId="4" borderId="4" xfId="0" applyNumberFormat="1" applyFill="1" applyBorder="1"/>
    <xf numFmtId="2" fontId="0" fillId="4" borderId="7" xfId="0" applyNumberFormat="1" applyFill="1" applyBorder="1"/>
    <xf numFmtId="2" fontId="0" fillId="4" borderId="9" xfId="0" applyNumberFormat="1" applyFill="1" applyBorder="1"/>
    <xf numFmtId="2" fontId="0" fillId="4" borderId="5" xfId="0" applyNumberFormat="1" applyFill="1" applyBorder="1"/>
    <xf numFmtId="0" fontId="1" fillId="5" borderId="1" xfId="0" applyFont="1" applyFill="1" applyBorder="1"/>
    <xf numFmtId="0" fontId="0" fillId="5" borderId="1" xfId="0" applyFill="1" applyBorder="1"/>
    <xf numFmtId="0" fontId="2" fillId="5" borderId="1" xfId="0" applyFont="1" applyFill="1" applyBorder="1"/>
    <xf numFmtId="0" fontId="0" fillId="5" borderId="4" xfId="0" applyFill="1" applyBorder="1"/>
    <xf numFmtId="0" fontId="0" fillId="0" borderId="0" xfId="0" applyNumberFormat="1"/>
    <xf numFmtId="0" fontId="0" fillId="6" borderId="4" xfId="0" applyFill="1" applyBorder="1"/>
    <xf numFmtId="0" fontId="0" fillId="6" borderId="0" xfId="0" applyFill="1" applyBorder="1"/>
    <xf numFmtId="0" fontId="0" fillId="6" borderId="2" xfId="0" applyFill="1" applyBorder="1"/>
    <xf numFmtId="0" fontId="0" fillId="5" borderId="3" xfId="0" applyFill="1" applyBorder="1"/>
    <xf numFmtId="0" fontId="0" fillId="5" borderId="4" xfId="0" applyNumberFormat="1" applyFill="1" applyBorder="1"/>
    <xf numFmtId="0" fontId="0" fillId="5" borderId="5" xfId="0" applyFill="1" applyBorder="1"/>
    <xf numFmtId="0" fontId="0" fillId="5" borderId="0" xfId="0" applyNumberFormat="1" applyFill="1" applyBorder="1"/>
    <xf numFmtId="0" fontId="0" fillId="5" borderId="7" xfId="0" applyFill="1" applyBorder="1"/>
    <xf numFmtId="0" fontId="0" fillId="5" borderId="2" xfId="0" applyNumberFormat="1" applyFill="1" applyBorder="1"/>
    <xf numFmtId="0" fontId="0" fillId="5" borderId="9" xfId="0" applyFill="1" applyBorder="1"/>
    <xf numFmtId="2" fontId="0" fillId="5" borderId="5" xfId="0" applyNumberFormat="1" applyFill="1" applyBorder="1"/>
    <xf numFmtId="2" fontId="0" fillId="5" borderId="7" xfId="0" applyNumberFormat="1" applyFill="1" applyBorder="1"/>
    <xf numFmtId="2" fontId="0" fillId="5" borderId="9" xfId="0" applyNumberFormat="1" applyFill="1" applyBorder="1"/>
    <xf numFmtId="0" fontId="1" fillId="0" borderId="1" xfId="0" applyFont="1" applyFill="1" applyBorder="1"/>
    <xf numFmtId="0" fontId="0" fillId="0" borderId="1" xfId="0" applyFill="1" applyBorder="1"/>
    <xf numFmtId="2" fontId="0" fillId="0" borderId="1" xfId="0" applyNumberFormat="1" applyFill="1" applyBorder="1"/>
    <xf numFmtId="0" fontId="0" fillId="0" borderId="10" xfId="0" applyFill="1" applyBorder="1"/>
    <xf numFmtId="2" fontId="0" fillId="0" borderId="13" xfId="0" applyNumberFormat="1" applyFill="1" applyBorder="1"/>
    <xf numFmtId="0" fontId="0" fillId="0" borderId="11" xfId="0" applyFill="1" applyBorder="1"/>
    <xf numFmtId="0" fontId="0" fillId="0" borderId="12" xfId="0" applyFill="1" applyBorder="1"/>
    <xf numFmtId="0" fontId="1" fillId="0" borderId="0" xfId="0" applyFont="1" applyFill="1" applyBorder="1"/>
    <xf numFmtId="0" fontId="1" fillId="6" borderId="1" xfId="0" applyFont="1" applyFill="1" applyBorder="1"/>
    <xf numFmtId="0" fontId="0" fillId="6" borderId="1" xfId="0" applyFill="1" applyBorder="1"/>
    <xf numFmtId="0" fontId="2" fillId="6" borderId="1" xfId="0" applyFont="1" applyFill="1" applyBorder="1"/>
    <xf numFmtId="164" fontId="0" fillId="6" borderId="0" xfId="0" applyNumberFormat="1" applyFill="1" applyBorder="1"/>
    <xf numFmtId="164" fontId="0" fillId="6" borderId="2" xfId="0" applyNumberFormat="1" applyFill="1" applyBorder="1"/>
    <xf numFmtId="0" fontId="0" fillId="6" borderId="3" xfId="0" applyFill="1" applyBorder="1"/>
    <xf numFmtId="2" fontId="0" fillId="6" borderId="5" xfId="0" applyNumberFormat="1" applyFill="1" applyBorder="1"/>
    <xf numFmtId="0" fontId="0" fillId="6" borderId="6" xfId="0" applyFill="1" applyBorder="1"/>
    <xf numFmtId="2" fontId="0" fillId="6" borderId="7" xfId="0" applyNumberFormat="1" applyFill="1" applyBorder="1"/>
    <xf numFmtId="0" fontId="0" fillId="6" borderId="8" xfId="0" applyFill="1" applyBorder="1"/>
    <xf numFmtId="2" fontId="0" fillId="6" borderId="9" xfId="0" applyNumberFormat="1" applyFill="1" applyBorder="1"/>
    <xf numFmtId="0" fontId="3" fillId="6" borderId="3" xfId="0" applyFont="1" applyFill="1" applyBorder="1"/>
    <xf numFmtId="0" fontId="3" fillId="6" borderId="4" xfId="0" applyFont="1" applyFill="1" applyBorder="1"/>
    <xf numFmtId="164" fontId="0" fillId="6" borderId="4" xfId="0" applyNumberFormat="1" applyFill="1" applyBorder="1"/>
    <xf numFmtId="0" fontId="0" fillId="6" borderId="4" xfId="0" applyNumberFormat="1" applyFill="1" applyBorder="1"/>
    <xf numFmtId="0" fontId="0" fillId="6" borderId="0" xfId="0" applyNumberFormat="1" applyFill="1" applyBorder="1"/>
    <xf numFmtId="0" fontId="0" fillId="6" borderId="2" xfId="0" applyNumberFormat="1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2" fillId="7" borderId="1" xfId="0" applyFont="1" applyFill="1" applyBorder="1"/>
    <xf numFmtId="0" fontId="0" fillId="7" borderId="0" xfId="0" applyFill="1" applyBorder="1"/>
    <xf numFmtId="0" fontId="0" fillId="7" borderId="2" xfId="0" applyFill="1" applyBorder="1"/>
    <xf numFmtId="0" fontId="0" fillId="7" borderId="6" xfId="0" applyFill="1" applyBorder="1"/>
    <xf numFmtId="0" fontId="0" fillId="7" borderId="8" xfId="0" applyFill="1" applyBorder="1"/>
    <xf numFmtId="0" fontId="1" fillId="8" borderId="1" xfId="0" applyFont="1" applyFill="1" applyBorder="1"/>
    <xf numFmtId="0" fontId="0" fillId="8" borderId="1" xfId="0" applyFill="1" applyBorder="1"/>
    <xf numFmtId="0" fontId="2" fillId="8" borderId="1" xfId="0" applyFont="1" applyFill="1" applyBorder="1"/>
    <xf numFmtId="0" fontId="0" fillId="8" borderId="0" xfId="0" applyFill="1" applyBorder="1"/>
    <xf numFmtId="0" fontId="0" fillId="8" borderId="6" xfId="0" applyFill="1" applyBorder="1"/>
    <xf numFmtId="0" fontId="0" fillId="8" borderId="2" xfId="0" applyFill="1" applyBorder="1"/>
    <xf numFmtId="0" fontId="0" fillId="8" borderId="8" xfId="0" applyFill="1" applyBorder="1"/>
    <xf numFmtId="0" fontId="0" fillId="7" borderId="3" xfId="0" applyFill="1" applyBorder="1"/>
    <xf numFmtId="0" fontId="0" fillId="7" borderId="4" xfId="0" applyFill="1" applyBorder="1"/>
    <xf numFmtId="2" fontId="0" fillId="7" borderId="5" xfId="0" applyNumberFormat="1" applyFill="1" applyBorder="1"/>
    <xf numFmtId="2" fontId="0" fillId="7" borderId="7" xfId="0" applyNumberFormat="1" applyFill="1" applyBorder="1"/>
    <xf numFmtId="2" fontId="0" fillId="7" borderId="9" xfId="0" applyNumberFormat="1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8" borderId="4" xfId="0" applyFill="1" applyBorder="1"/>
    <xf numFmtId="164" fontId="0" fillId="8" borderId="0" xfId="0" applyNumberFormat="1" applyFill="1" applyBorder="1"/>
    <xf numFmtId="164" fontId="0" fillId="8" borderId="2" xfId="0" applyNumberFormat="1" applyFill="1" applyBorder="1"/>
    <xf numFmtId="2" fontId="0" fillId="0" borderId="13" xfId="0" applyNumberFormat="1" applyBorder="1"/>
    <xf numFmtId="0" fontId="0" fillId="0" borderId="1" xfId="0" applyFont="1" applyBorder="1"/>
    <xf numFmtId="0" fontId="0" fillId="8" borderId="3" xfId="0" applyFill="1" applyBorder="1"/>
    <xf numFmtId="0" fontId="0" fillId="8" borderId="5" xfId="0" applyFill="1" applyBorder="1"/>
    <xf numFmtId="0" fontId="0" fillId="8" borderId="7" xfId="0" applyFill="1" applyBorder="1"/>
    <xf numFmtId="0" fontId="0" fillId="8" borderId="9" xfId="0" applyFill="1" applyBorder="1"/>
    <xf numFmtId="164" fontId="0" fillId="8" borderId="4" xfId="0" applyNumberFormat="1" applyFill="1" applyBorder="1"/>
    <xf numFmtId="2" fontId="0" fillId="8" borderId="4" xfId="0" applyNumberFormat="1" applyFill="1" applyBorder="1"/>
    <xf numFmtId="2" fontId="0" fillId="8" borderId="0" xfId="0" applyNumberFormat="1" applyFill="1" applyBorder="1"/>
    <xf numFmtId="2" fontId="0" fillId="8" borderId="2" xfId="0" applyNumberFormat="1" applyFill="1" applyBorder="1"/>
    <xf numFmtId="0" fontId="0" fillId="8" borderId="10" xfId="0" applyFill="1" applyBorder="1"/>
    <xf numFmtId="0" fontId="0" fillId="8" borderId="12" xfId="0" applyFill="1" applyBorder="1"/>
    <xf numFmtId="2" fontId="0" fillId="8" borderId="7" xfId="0" applyNumberFormat="1" applyFill="1" applyBorder="1"/>
    <xf numFmtId="2" fontId="0" fillId="8" borderId="5" xfId="0" applyNumberFormat="1" applyFill="1" applyBorder="1"/>
    <xf numFmtId="2" fontId="0" fillId="8" borderId="9" xfId="0" applyNumberFormat="1" applyFill="1" applyBorder="1"/>
    <xf numFmtId="0" fontId="1" fillId="0" borderId="5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4" xfId="0" applyBorder="1"/>
    <xf numFmtId="0" fontId="0" fillId="0" borderId="5" xfId="0" applyBorder="1"/>
    <xf numFmtId="0" fontId="1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7" xfId="0" applyBorder="1"/>
    <xf numFmtId="0" fontId="1" fillId="0" borderId="12" xfId="0" applyFont="1" applyBorder="1"/>
    <xf numFmtId="0" fontId="0" fillId="0" borderId="2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Bradhan'!$E$4,'Alltan na Bradhan'!$J$4,'Alltan na Bradhan'!$O$4)</c:f>
              <c:numCache>
                <c:formatCode>0.00</c:formatCode>
                <c:ptCount val="3"/>
                <c:pt idx="0">
                  <c:v>1100.9174311926606</c:v>
                </c:pt>
                <c:pt idx="1">
                  <c:v>90.361445783132524</c:v>
                </c:pt>
                <c:pt idx="2">
                  <c:v>65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Bradhan'!$E$5,'Alltan na Bradhan'!$J$5,'Alltan na Bradhan'!$O$5)</c:f>
              <c:numCache>
                <c:formatCode>0.00</c:formatCode>
                <c:ptCount val="3"/>
                <c:pt idx="0">
                  <c:v>641.33016627078382</c:v>
                </c:pt>
                <c:pt idx="1">
                  <c:v>129.53367875647669</c:v>
                </c:pt>
                <c:pt idx="2">
                  <c:v>85.333333333333343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Bradhan'!$E$6,'Alltan na Bradhan'!$J$6,'Alltan na Bradhan'!$O$6)</c:f>
              <c:numCache>
                <c:formatCode>0.00</c:formatCode>
                <c:ptCount val="3"/>
                <c:pt idx="0">
                  <c:v>922.45989304812838</c:v>
                </c:pt>
                <c:pt idx="1">
                  <c:v>158.22784810126583</c:v>
                </c:pt>
                <c:pt idx="2">
                  <c:v>116.36363636363636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Bradhan'!$E$7,'Alltan na Bradhan'!$J$7,'Alltan na Bradhan'!$O$7)</c:f>
              <c:numCache>
                <c:formatCode>0.00</c:formatCode>
                <c:ptCount val="3"/>
                <c:pt idx="0">
                  <c:v>1700.4048582995952</c:v>
                </c:pt>
                <c:pt idx="1">
                  <c:v>183.82352941176472</c:v>
                </c:pt>
                <c:pt idx="2">
                  <c:v>138.46153846153845</c:v>
                </c:pt>
              </c:numCache>
            </c:numRef>
          </c:yVal>
        </c:ser>
        <c:ser>
          <c:idx val="4"/>
          <c:order val="4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Bradhan'!$E$8,'Alltan na Bradhan'!$J$8,'Alltan na Bradhan'!$O$8)</c:f>
              <c:numCache>
                <c:formatCode>0.00</c:formatCode>
                <c:ptCount val="3"/>
                <c:pt idx="0">
                  <c:v>612.24489795918362</c:v>
                </c:pt>
                <c:pt idx="1">
                  <c:v>84.269662921348313</c:v>
                </c:pt>
                <c:pt idx="2">
                  <c:v>58.82352941176471</c:v>
                </c:pt>
              </c:numCache>
            </c:numRef>
          </c:yVal>
        </c:ser>
        <c:ser>
          <c:idx val="5"/>
          <c:order val="5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Bradhan'!$E$12,'Alltan na Bradhan'!$J$12,'Alltan na Bradhan'!$O$12)</c:f>
              <c:numCache>
                <c:formatCode>0.00</c:formatCode>
                <c:ptCount val="3"/>
                <c:pt idx="0">
                  <c:v>1048.0349344978165</c:v>
                </c:pt>
                <c:pt idx="1">
                  <c:v>154.86725663716814</c:v>
                </c:pt>
                <c:pt idx="2">
                  <c:v>86.486486486486484</c:v>
                </c:pt>
              </c:numCache>
            </c:numRef>
          </c:yVal>
        </c:ser>
        <c:ser>
          <c:idx val="6"/>
          <c:order val="6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Bradhan'!$C$1,'Alltan na Bradhan'!$H$1,'Alltan na Bradhan'!$N$1)</c:f>
              <c:numCache>
                <c:formatCode>General</c:formatCode>
                <c:ptCount val="3"/>
                <c:pt idx="0">
                  <c:v>0.35</c:v>
                </c:pt>
                <c:pt idx="1">
                  <c:v>1.27</c:v>
                </c:pt>
                <c:pt idx="2">
                  <c:v>3.33</c:v>
                </c:pt>
              </c:numCache>
            </c:numRef>
          </c:xVal>
          <c:yVal>
            <c:numRef>
              <c:f>('Alltan na Bradhan'!$E$13,'Alltan na Bradhan'!$J$13,'Alltan na Bradhan'!$O$13)</c:f>
              <c:numCache>
                <c:formatCode>0.00</c:formatCode>
                <c:ptCount val="3"/>
                <c:pt idx="0">
                  <c:v>1229.5081967213114</c:v>
                </c:pt>
                <c:pt idx="1">
                  <c:v>51.546391752577321</c:v>
                </c:pt>
                <c:pt idx="2">
                  <c:v>115.78947368421053</c:v>
                </c:pt>
              </c:numCache>
            </c:numRef>
          </c:yVal>
        </c:ser>
        <c:axId val="52470528"/>
        <c:axId val="52472448"/>
      </c:scatterChart>
      <c:valAx>
        <c:axId val="52470528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52472448"/>
        <c:crosses val="autoZero"/>
        <c:crossBetween val="midCat"/>
      </c:valAx>
      <c:valAx>
        <c:axId val="52472448"/>
        <c:scaling>
          <c:logBase val="10"/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52470528"/>
        <c:crossesAt val="0.1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  <c:dispEq val="1"/>
            <c:trendlineLbl>
              <c:layout>
                <c:manualLayout>
                  <c:x val="-0.29958989501312366"/>
                  <c:y val="3.612569262175565E-3"/>
                </c:manualLayout>
              </c:layout>
              <c:numFmt formatCode="General" sourceLinked="0"/>
            </c:trendlineLbl>
          </c:trendline>
          <c:xVal>
            <c:numRef>
              <c:f>Kinlochbervie!$W$29:$W$31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Kinlochbervie!$X$24:$X$26</c:f>
              <c:numCache>
                <c:formatCode>0.00</c:formatCode>
                <c:ptCount val="3"/>
                <c:pt idx="0">
                  <c:v>802.35988200589975</c:v>
                </c:pt>
                <c:pt idx="1">
                  <c:v>3750</c:v>
                </c:pt>
                <c:pt idx="2">
                  <c:v>23901.958511994439</c:v>
                </c:pt>
              </c:numCache>
            </c:numRef>
          </c:yVal>
        </c:ser>
        <c:axId val="64472192"/>
        <c:axId val="64474112"/>
      </c:scatterChart>
      <c:valAx>
        <c:axId val="64472192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</c:title>
        <c:numFmt formatCode="General" sourceLinked="1"/>
        <c:majorTickMark val="none"/>
        <c:tickLblPos val="nextTo"/>
        <c:crossAx val="64474112"/>
        <c:crosses val="autoZero"/>
        <c:crossBetween val="midCat"/>
      </c:valAx>
      <c:valAx>
        <c:axId val="64474112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</c:title>
        <c:numFmt formatCode="0.00" sourceLinked="1"/>
        <c:majorTickMark val="none"/>
        <c:tickLblPos val="nextTo"/>
        <c:crossAx val="64472192"/>
        <c:crossesAt val="1.0000000000000005E-2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(Kinlochbervie!$AQ$1,Kinlochbervie!$AV$1)</c:f>
              <c:numCache>
                <c:formatCode>General</c:formatCode>
                <c:ptCount val="2"/>
                <c:pt idx="0">
                  <c:v>4.3899999999999997</c:v>
                </c:pt>
                <c:pt idx="1">
                  <c:v>1.68</c:v>
                </c:pt>
              </c:numCache>
            </c:numRef>
          </c:xVal>
          <c:yVal>
            <c:numRef>
              <c:f>(Kinlochbervie!$AS$5,Kinlochbervie!$AX$5)</c:f>
              <c:numCache>
                <c:formatCode>0.00</c:formatCode>
                <c:ptCount val="2"/>
                <c:pt idx="0">
                  <c:v>133.33333333333331</c:v>
                </c:pt>
                <c:pt idx="1">
                  <c:v>283.01886792452831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(Kinlochbervie!$AQ$1,Kinlochbervie!$AV$1)</c:f>
              <c:numCache>
                <c:formatCode>General</c:formatCode>
                <c:ptCount val="2"/>
                <c:pt idx="0">
                  <c:v>4.3899999999999997</c:v>
                </c:pt>
                <c:pt idx="1">
                  <c:v>1.68</c:v>
                </c:pt>
              </c:numCache>
            </c:numRef>
          </c:xVal>
          <c:yVal>
            <c:numRef>
              <c:f>(Kinlochbervie!$AS$6,Kinlochbervie!$AX$6)</c:f>
              <c:numCache>
                <c:formatCode>0.00</c:formatCode>
                <c:ptCount val="2"/>
                <c:pt idx="0">
                  <c:v>57.142857142857139</c:v>
                </c:pt>
                <c:pt idx="1">
                  <c:v>58.139534883720927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(Kinlochbervie!$AQ$1,Kinlochbervie!$AV$1)</c:f>
              <c:numCache>
                <c:formatCode>General</c:formatCode>
                <c:ptCount val="2"/>
                <c:pt idx="0">
                  <c:v>4.3899999999999997</c:v>
                </c:pt>
                <c:pt idx="1">
                  <c:v>1.68</c:v>
                </c:pt>
              </c:numCache>
            </c:numRef>
          </c:xVal>
          <c:yVal>
            <c:numRef>
              <c:f>(Kinlochbervie!$AS$7,Kinlochbervie!$AX$7)</c:f>
              <c:numCache>
                <c:formatCode>0.00</c:formatCode>
                <c:ptCount val="2"/>
                <c:pt idx="0">
                  <c:v>66.666666666666657</c:v>
                </c:pt>
                <c:pt idx="1">
                  <c:v>116.27906976744185</c:v>
                </c:pt>
              </c:numCache>
            </c:numRef>
          </c:yVal>
        </c:ser>
        <c:axId val="66545920"/>
        <c:axId val="66560384"/>
      </c:scatterChart>
      <c:valAx>
        <c:axId val="66545920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</c:title>
        <c:numFmt formatCode="General" sourceLinked="1"/>
        <c:majorTickMark val="none"/>
        <c:tickLblPos val="nextTo"/>
        <c:crossAx val="66560384"/>
        <c:crosses val="autoZero"/>
        <c:crossBetween val="midCat"/>
      </c:valAx>
      <c:valAx>
        <c:axId val="66560384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</c:title>
        <c:numFmt formatCode="0.00" sourceLinked="1"/>
        <c:majorTickMark val="none"/>
        <c:tickLblPos val="nextTo"/>
        <c:crossAx val="66545920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  <c:dispEq val="1"/>
            <c:trendlineLbl>
              <c:layout>
                <c:manualLayout>
                  <c:x val="-0.18042410323709554"/>
                  <c:y val="4.7648731408573917E-2"/>
                </c:manualLayout>
              </c:layout>
              <c:numFmt formatCode="General" sourceLinked="0"/>
            </c:trendlineLbl>
          </c:trendline>
          <c:xVal>
            <c:numRef>
              <c:f>Kinlochbervie!$AQ$30:$AQ$32</c:f>
              <c:numCache>
                <c:formatCode>General</c:formatCode>
                <c:ptCount val="3"/>
                <c:pt idx="0">
                  <c:v>4.3899999999999997</c:v>
                </c:pt>
                <c:pt idx="1">
                  <c:v>1.68</c:v>
                </c:pt>
                <c:pt idx="2">
                  <c:v>0.64</c:v>
                </c:pt>
              </c:numCache>
            </c:numRef>
          </c:xVal>
          <c:yVal>
            <c:numRef>
              <c:f>Kinlochbervie!$AR$25:$AR$27</c:f>
              <c:numCache>
                <c:formatCode>0.00</c:formatCode>
                <c:ptCount val="3"/>
                <c:pt idx="0">
                  <c:v>288.57715430861725</c:v>
                </c:pt>
                <c:pt idx="1">
                  <c:v>1029.8661174047375</c:v>
                </c:pt>
                <c:pt idx="2">
                  <c:v>8003.2833983172577</c:v>
                </c:pt>
              </c:numCache>
            </c:numRef>
          </c:yVal>
        </c:ser>
        <c:axId val="66724224"/>
        <c:axId val="66726144"/>
      </c:scatterChart>
      <c:valAx>
        <c:axId val="66724224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6726144"/>
        <c:crosses val="autoZero"/>
        <c:crossBetween val="midCat"/>
      </c:valAx>
      <c:valAx>
        <c:axId val="66726144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66724224"/>
        <c:crossesAt val="0.1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Kinlochbervie!$AU$3:$AU$19</c:f>
              <c:numCache>
                <c:formatCode>General</c:formatCode>
                <c:ptCount val="17"/>
                <c:pt idx="0">
                  <c:v>10.98</c:v>
                </c:pt>
                <c:pt idx="1">
                  <c:v>18.3</c:v>
                </c:pt>
                <c:pt idx="2">
                  <c:v>29.28</c:v>
                </c:pt>
                <c:pt idx="3">
                  <c:v>40.260000000000005</c:v>
                </c:pt>
                <c:pt idx="4">
                  <c:v>47.58</c:v>
                </c:pt>
                <c:pt idx="5">
                  <c:v>58.56</c:v>
                </c:pt>
                <c:pt idx="6">
                  <c:v>69.540000000000006</c:v>
                </c:pt>
                <c:pt idx="7">
                  <c:v>76.86</c:v>
                </c:pt>
                <c:pt idx="8">
                  <c:v>87.84</c:v>
                </c:pt>
                <c:pt idx="9">
                  <c:v>95.16</c:v>
                </c:pt>
                <c:pt idx="10">
                  <c:v>106.14</c:v>
                </c:pt>
                <c:pt idx="11">
                  <c:v>117.12</c:v>
                </c:pt>
                <c:pt idx="12">
                  <c:v>124.44</c:v>
                </c:pt>
                <c:pt idx="13">
                  <c:v>135.42000000000002</c:v>
                </c:pt>
                <c:pt idx="14">
                  <c:v>142.74</c:v>
                </c:pt>
                <c:pt idx="15">
                  <c:v>153.72</c:v>
                </c:pt>
                <c:pt idx="16">
                  <c:v>157.38</c:v>
                </c:pt>
              </c:numCache>
            </c:numRef>
          </c:xVal>
          <c:yVal>
            <c:numRef>
              <c:f>Kinlochbervie!$BD$5:$BD$7</c:f>
              <c:numCache>
                <c:formatCode>General</c:formatCode>
                <c:ptCount val="3"/>
                <c:pt idx="0">
                  <c:v>0.78400000000000003</c:v>
                </c:pt>
                <c:pt idx="1">
                  <c:v>1.7999999999999999E-2</c:v>
                </c:pt>
                <c:pt idx="2">
                  <c:v>0.57899999999999996</c:v>
                </c:pt>
              </c:numCache>
            </c:numRef>
          </c:yVal>
        </c:ser>
        <c:axId val="66742144"/>
        <c:axId val="66768896"/>
      </c:scatterChart>
      <c:valAx>
        <c:axId val="66742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6768896"/>
        <c:crosses val="autoZero"/>
        <c:crossBetween val="midCat"/>
      </c:valAx>
      <c:valAx>
        <c:axId val="66768896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6742144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Kinlochbervie!$AF$3:$AF$21</c:f>
              <c:numCache>
                <c:formatCode>General</c:formatCode>
                <c:ptCount val="19"/>
                <c:pt idx="0">
                  <c:v>11.74356</c:v>
                </c:pt>
                <c:pt idx="1">
                  <c:v>22.182279999999999</c:v>
                </c:pt>
                <c:pt idx="2">
                  <c:v>30.011320000000001</c:v>
                </c:pt>
                <c:pt idx="3">
                  <c:v>41.75488</c:v>
                </c:pt>
                <c:pt idx="4">
                  <c:v>53.498440000000002</c:v>
                </c:pt>
                <c:pt idx="5">
                  <c:v>65.242000000000004</c:v>
                </c:pt>
                <c:pt idx="6">
                  <c:v>73.071039999999996</c:v>
                </c:pt>
                <c:pt idx="7">
                  <c:v>83.50976</c:v>
                </c:pt>
                <c:pt idx="8">
                  <c:v>95.253320000000002</c:v>
                </c:pt>
                <c:pt idx="9">
                  <c:v>103.08235999999999</c:v>
                </c:pt>
                <c:pt idx="10">
                  <c:v>106.99688</c:v>
                </c:pt>
                <c:pt idx="11">
                  <c:v>114.82592</c:v>
                </c:pt>
                <c:pt idx="12">
                  <c:v>133.09368000000001</c:v>
                </c:pt>
                <c:pt idx="13">
                  <c:v>144.83724000000001</c:v>
                </c:pt>
                <c:pt idx="14">
                  <c:v>156.58080000000001</c:v>
                </c:pt>
                <c:pt idx="15">
                  <c:v>167.01952</c:v>
                </c:pt>
                <c:pt idx="16">
                  <c:v>174.84855999999999</c:v>
                </c:pt>
                <c:pt idx="17">
                  <c:v>186.59211999999999</c:v>
                </c:pt>
                <c:pt idx="18">
                  <c:v>194.42115999999999</c:v>
                </c:pt>
              </c:numCache>
            </c:numRef>
          </c:xVal>
          <c:yVal>
            <c:numRef>
              <c:f>(Kinlochbervie!$AJ$4:$AJ$9,Kinlochbervie!$AJ$14,Kinlochbervie!$AJ$15)</c:f>
              <c:numCache>
                <c:formatCode>General</c:formatCode>
                <c:ptCount val="8"/>
                <c:pt idx="0">
                  <c:v>0.27</c:v>
                </c:pt>
                <c:pt idx="1">
                  <c:v>0.19400000000000001</c:v>
                </c:pt>
                <c:pt idx="2">
                  <c:v>0.55800000000000005</c:v>
                </c:pt>
                <c:pt idx="3">
                  <c:v>0.224</c:v>
                </c:pt>
                <c:pt idx="4">
                  <c:v>0.1</c:v>
                </c:pt>
                <c:pt idx="5">
                  <c:v>0.40699999999999997</c:v>
                </c:pt>
                <c:pt idx="6">
                  <c:v>0.14299999999999999</c:v>
                </c:pt>
                <c:pt idx="7">
                  <c:v>0.18</c:v>
                </c:pt>
              </c:numCache>
            </c:numRef>
          </c:yVal>
        </c:ser>
        <c:axId val="66591360"/>
        <c:axId val="66614016"/>
      </c:scatterChart>
      <c:valAx>
        <c:axId val="665913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(m)</a:t>
                </a:r>
              </a:p>
            </c:rich>
          </c:tx>
        </c:title>
        <c:numFmt formatCode="General" sourceLinked="1"/>
        <c:majorTickMark val="none"/>
        <c:tickLblPos val="nextTo"/>
        <c:crossAx val="66614016"/>
        <c:crosses val="autoZero"/>
        <c:crossBetween val="midCat"/>
      </c:valAx>
      <c:valAx>
        <c:axId val="66614016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</c:title>
        <c:numFmt formatCode="General" sourceLinked="1"/>
        <c:majorTickMark val="none"/>
        <c:tickLblPos val="nextTo"/>
        <c:crossAx val="66591360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Kinlochbervie!$L$3:$L$20</c:f>
              <c:numCache>
                <c:formatCode>General</c:formatCode>
                <c:ptCount val="18"/>
                <c:pt idx="0">
                  <c:v>13.068000000000001</c:v>
                </c:pt>
                <c:pt idx="1">
                  <c:v>18.612000000000002</c:v>
                </c:pt>
                <c:pt idx="2">
                  <c:v>25.740000000000002</c:v>
                </c:pt>
                <c:pt idx="3">
                  <c:v>30.096</c:v>
                </c:pt>
                <c:pt idx="4">
                  <c:v>37.224000000000004</c:v>
                </c:pt>
                <c:pt idx="5">
                  <c:v>44.352000000000004</c:v>
                </c:pt>
                <c:pt idx="6">
                  <c:v>48.708000000000006</c:v>
                </c:pt>
                <c:pt idx="7">
                  <c:v>55.836000000000006</c:v>
                </c:pt>
                <c:pt idx="8">
                  <c:v>60.588000000000001</c:v>
                </c:pt>
                <c:pt idx="9">
                  <c:v>67.716000000000008</c:v>
                </c:pt>
                <c:pt idx="10">
                  <c:v>74.448000000000008</c:v>
                </c:pt>
                <c:pt idx="11">
                  <c:v>79.2</c:v>
                </c:pt>
                <c:pt idx="12">
                  <c:v>86.328000000000003</c:v>
                </c:pt>
                <c:pt idx="13">
                  <c:v>93.06</c:v>
                </c:pt>
                <c:pt idx="14">
                  <c:v>97.811999999999998</c:v>
                </c:pt>
                <c:pt idx="15">
                  <c:v>104.94000000000001</c:v>
                </c:pt>
                <c:pt idx="16">
                  <c:v>114.444</c:v>
                </c:pt>
                <c:pt idx="17">
                  <c:v>116.42400000000001</c:v>
                </c:pt>
              </c:numCache>
            </c:numRef>
          </c:xVal>
          <c:yVal>
            <c:numRef>
              <c:f>Kinlochbervie!$P$6:$P$15</c:f>
              <c:numCache>
                <c:formatCode>General</c:formatCode>
                <c:ptCount val="10"/>
                <c:pt idx="0">
                  <c:v>1.1819999999999999</c:v>
                </c:pt>
                <c:pt idx="1">
                  <c:v>1.032</c:v>
                </c:pt>
                <c:pt idx="2">
                  <c:v>1.04</c:v>
                </c:pt>
                <c:pt idx="3">
                  <c:v>1.0049999999999999</c:v>
                </c:pt>
                <c:pt idx="4">
                  <c:v>0.108</c:v>
                </c:pt>
                <c:pt idx="5">
                  <c:v>0.54800000000000004</c:v>
                </c:pt>
                <c:pt idx="6">
                  <c:v>0.51500000000000001</c:v>
                </c:pt>
                <c:pt idx="7">
                  <c:v>0.51500000000000001</c:v>
                </c:pt>
                <c:pt idx="8">
                  <c:v>1.028</c:v>
                </c:pt>
                <c:pt idx="9">
                  <c:v>1.0669999999999999</c:v>
                </c:pt>
              </c:numCache>
            </c:numRef>
          </c:yVal>
        </c:ser>
        <c:axId val="66793472"/>
        <c:axId val="66795392"/>
      </c:scatterChart>
      <c:valAx>
        <c:axId val="66793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(m)</a:t>
                </a:r>
              </a:p>
            </c:rich>
          </c:tx>
        </c:title>
        <c:numFmt formatCode="General" sourceLinked="1"/>
        <c:majorTickMark val="none"/>
        <c:tickLblPos val="nextTo"/>
        <c:crossAx val="66795392"/>
        <c:crosses val="autoZero"/>
        <c:crossBetween val="midCat"/>
      </c:valAx>
      <c:valAx>
        <c:axId val="66795392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</c:title>
        <c:numFmt formatCode="General" sourceLinked="1"/>
        <c:majorTickMark val="none"/>
        <c:tickLblPos val="nextTo"/>
        <c:crossAx val="66793472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Cumhann'!$E$7,'Caolas Cumhann'!$J$7,'Caolas Cumhann'!$O$7)</c:f>
              <c:numCache>
                <c:formatCode>0.00</c:formatCode>
                <c:ptCount val="3"/>
                <c:pt idx="0">
                  <c:v>233.33333333333334</c:v>
                </c:pt>
                <c:pt idx="1">
                  <c:v>760.86956521739137</c:v>
                </c:pt>
                <c:pt idx="2">
                  <c:v>849.05660377358492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Cumhann'!$E$8,'Caolas Cumhann'!$J$8,'Caolas Cumhann'!$O$8)</c:f>
              <c:numCache>
                <c:formatCode>0.00</c:formatCode>
                <c:ptCount val="3"/>
                <c:pt idx="0">
                  <c:v>360</c:v>
                </c:pt>
                <c:pt idx="1">
                  <c:v>212.7659574468085</c:v>
                </c:pt>
                <c:pt idx="2">
                  <c:v>1022.7272727272726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Cumhann'!$E$10,'Caolas Cumhann'!$J$10,'Caolas Cumhann'!$O$10)</c:f>
              <c:numCache>
                <c:formatCode>0.00</c:formatCode>
                <c:ptCount val="3"/>
                <c:pt idx="0">
                  <c:v>219.35483870967741</c:v>
                </c:pt>
                <c:pt idx="1">
                  <c:v>454.54545454545456</c:v>
                </c:pt>
                <c:pt idx="2">
                  <c:v>1165.0485436893202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Cumhann'!$E$13,'Caolas Cumhann'!$J$13,'Caolas Cumhann'!$O$13)</c:f>
              <c:numCache>
                <c:formatCode>0.00</c:formatCode>
                <c:ptCount val="3"/>
                <c:pt idx="0">
                  <c:v>106.66666666666667</c:v>
                </c:pt>
                <c:pt idx="1">
                  <c:v>535.71428571428567</c:v>
                </c:pt>
                <c:pt idx="2">
                  <c:v>882.35294117647061</c:v>
                </c:pt>
              </c:numCache>
            </c:numRef>
          </c:yVal>
        </c:ser>
        <c:ser>
          <c:idx val="4"/>
          <c:order val="4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Cumhann'!$E$17,'Caolas Cumhann'!$J$17,'Caolas Cumhann'!$O$17)</c:f>
              <c:numCache>
                <c:formatCode>0.00</c:formatCode>
                <c:ptCount val="3"/>
                <c:pt idx="0">
                  <c:v>133.33333333333331</c:v>
                </c:pt>
                <c:pt idx="1">
                  <c:v>486.11111111111114</c:v>
                </c:pt>
                <c:pt idx="2">
                  <c:v>1538.4615384615383</c:v>
                </c:pt>
              </c:numCache>
            </c:numRef>
          </c:yVal>
        </c:ser>
        <c:ser>
          <c:idx val="5"/>
          <c:order val="5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Cumhann'!$E$18,'Caolas Cumhann'!$J$18,'Caolas Cumhann'!$O$18)</c:f>
              <c:numCache>
                <c:formatCode>0.00</c:formatCode>
                <c:ptCount val="3"/>
                <c:pt idx="0">
                  <c:v>80</c:v>
                </c:pt>
                <c:pt idx="1">
                  <c:v>546.875</c:v>
                </c:pt>
                <c:pt idx="2">
                  <c:v>258.62068965517238</c:v>
                </c:pt>
              </c:numCache>
            </c:numRef>
          </c:yVal>
        </c:ser>
        <c:ser>
          <c:idx val="6"/>
          <c:order val="6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Cumhann'!$E$1,'Caolas Cumhann'!$J$1,'Caolas Cumhann'!$O$1)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('Caolas Cumhann'!$E$19,'Caolas Cumhann'!$J$19,'Caolas Cumhann'!$O$19)</c:f>
              <c:numCache>
                <c:formatCode>0.00</c:formatCode>
                <c:ptCount val="3"/>
                <c:pt idx="0">
                  <c:v>213.33333333333334</c:v>
                </c:pt>
                <c:pt idx="1">
                  <c:v>178.57142857142856</c:v>
                </c:pt>
                <c:pt idx="2">
                  <c:v>2830.1886792452833</c:v>
                </c:pt>
              </c:numCache>
            </c:numRef>
          </c:yVal>
        </c:ser>
        <c:axId val="67948544"/>
        <c:axId val="67950464"/>
      </c:scatterChart>
      <c:valAx>
        <c:axId val="67948544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7950464"/>
        <c:crosses val="autoZero"/>
        <c:crossBetween val="midCat"/>
      </c:valAx>
      <c:valAx>
        <c:axId val="67950464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67948544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  <c:dispEq val="1"/>
            <c:trendlineLbl>
              <c:layout>
                <c:manualLayout>
                  <c:x val="-0.1371246719160103"/>
                  <c:y val="-7.4289151356080494E-3"/>
                </c:manualLayout>
              </c:layout>
              <c:numFmt formatCode="General" sourceLinked="0"/>
            </c:trendlineLbl>
          </c:trendline>
          <c:xVal>
            <c:numRef>
              <c:f>'Caolas Cumhann'!$C$27:$C$29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'Caolas Cumhann'!$D$22:$D$24</c:f>
              <c:numCache>
                <c:formatCode>0.00</c:formatCode>
                <c:ptCount val="3"/>
                <c:pt idx="0">
                  <c:v>2140.4682274247489</c:v>
                </c:pt>
                <c:pt idx="1">
                  <c:v>20669.29133858268</c:v>
                </c:pt>
                <c:pt idx="2">
                  <c:v>180000</c:v>
                </c:pt>
              </c:numCache>
            </c:numRef>
          </c:yVal>
        </c:ser>
        <c:axId val="68237184"/>
        <c:axId val="68247552"/>
      </c:scatterChart>
      <c:valAx>
        <c:axId val="68237184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8247552"/>
        <c:crosses val="autoZero"/>
        <c:crossBetween val="midCat"/>
      </c:valAx>
      <c:valAx>
        <c:axId val="68247552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68237184"/>
        <c:crossesAt val="0.1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  <c:dispEq val="1"/>
            <c:trendlineLbl>
              <c:layout>
                <c:manualLayout>
                  <c:x val="6.3492782152231073E-2"/>
                  <c:y val="-0.22316564596092156"/>
                </c:manualLayout>
              </c:layout>
              <c:numFmt formatCode="General" sourceLinked="0"/>
            </c:trendlineLbl>
          </c:trendline>
          <c:xVal>
            <c:numRef>
              <c:f>'Caolas Cumhann'!$W$24:$W$26</c:f>
              <c:numCache>
                <c:formatCode>General</c:formatCode>
                <c:ptCount val="3"/>
                <c:pt idx="0">
                  <c:v>8.02</c:v>
                </c:pt>
                <c:pt idx="1">
                  <c:v>3.44</c:v>
                </c:pt>
                <c:pt idx="2">
                  <c:v>1.1599999999999999</c:v>
                </c:pt>
              </c:numCache>
            </c:numRef>
          </c:xVal>
          <c:yVal>
            <c:numRef>
              <c:f>'Caolas Cumhann'!$X$19:$X$21</c:f>
              <c:numCache>
                <c:formatCode>0.00</c:formatCode>
                <c:ptCount val="3"/>
                <c:pt idx="0">
                  <c:v>807.96586059743959</c:v>
                </c:pt>
                <c:pt idx="1">
                  <c:v>7220.3672787979967</c:v>
                </c:pt>
                <c:pt idx="2">
                  <c:v>58842.41113664009</c:v>
                </c:pt>
              </c:numCache>
            </c:numRef>
          </c:yVal>
        </c:ser>
        <c:axId val="68280320"/>
        <c:axId val="68282240"/>
      </c:scatterChart>
      <c:valAx>
        <c:axId val="68280320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8282240"/>
        <c:crosses val="autoZero"/>
        <c:crossBetween val="midCat"/>
      </c:valAx>
      <c:valAx>
        <c:axId val="68282240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68280320"/>
        <c:crossesAt val="1.0000000000000005E-2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Cumhann'!$Y$1,'Caolas Cumhann'!$AD$1,'Caolas Cumhann'!$AI$1)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('Caolas Cumhann'!$Y$6,'Caolas Cumhann'!$AD$6,'Caolas Cumhann'!$AI$6)</c:f>
              <c:numCache>
                <c:formatCode>0.00</c:formatCode>
                <c:ptCount val="3"/>
                <c:pt idx="0">
                  <c:v>41.666666666666671</c:v>
                </c:pt>
                <c:pt idx="1">
                  <c:v>75</c:v>
                </c:pt>
                <c:pt idx="2">
                  <c:v>1071.4285714285713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Cumhann'!$Y$1,'Caolas Cumhann'!$AD$1,'Caolas Cumhann'!$AI$1)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('Caolas Cumhann'!$Y$7,'Caolas Cumhann'!$AD$7,'Caolas Cumhann'!$AI$7)</c:f>
              <c:numCache>
                <c:formatCode>0.00</c:formatCode>
                <c:ptCount val="3"/>
                <c:pt idx="0">
                  <c:v>119.14893617021276</c:v>
                </c:pt>
                <c:pt idx="1">
                  <c:v>289.85507246376812</c:v>
                </c:pt>
                <c:pt idx="2">
                  <c:v>1935.483870967742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Cumhann'!$Y$1,'Caolas Cumhann'!$AD$1,'Caolas Cumhann'!$AI$1)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('Caolas Cumhann'!$Y$8,'Caolas Cumhann'!$AD$8,'Caolas Cumhann'!$AI$8)</c:f>
              <c:numCache>
                <c:formatCode>0.00</c:formatCode>
                <c:ptCount val="3"/>
                <c:pt idx="0">
                  <c:v>84.210526315789465</c:v>
                </c:pt>
                <c:pt idx="1">
                  <c:v>491.07142857142856</c:v>
                </c:pt>
                <c:pt idx="2">
                  <c:v>2333.3333333333335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Cumhann'!$Y$1,'Caolas Cumhann'!$AD$1,'Caolas Cumhann'!$AI$1)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('Caolas Cumhann'!$Y$9,'Caolas Cumhann'!$AD$9,'Caolas Cumhann'!$AI$9)</c:f>
              <c:numCache>
                <c:formatCode>0.00</c:formatCode>
                <c:ptCount val="3"/>
                <c:pt idx="0">
                  <c:v>80</c:v>
                </c:pt>
                <c:pt idx="1">
                  <c:v>617.64705882352939</c:v>
                </c:pt>
                <c:pt idx="2">
                  <c:v>4900.9900990099013</c:v>
                </c:pt>
              </c:numCache>
            </c:numRef>
          </c:yVal>
        </c:ser>
        <c:ser>
          <c:idx val="4"/>
          <c:order val="4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Cumhann'!$Y$1,'Caolas Cumhann'!$AD$1,'Caolas Cumhann'!$AI$1)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('Caolas Cumhann'!$Y$10,'Caolas Cumhann'!$AD$10,'Caolas Cumhann'!$AI$10)</c:f>
              <c:numCache>
                <c:formatCode>0.00</c:formatCode>
                <c:ptCount val="3"/>
                <c:pt idx="0">
                  <c:v>208</c:v>
                </c:pt>
                <c:pt idx="1">
                  <c:v>318.18181818181813</c:v>
                </c:pt>
                <c:pt idx="2">
                  <c:v>3589.7435897435898</c:v>
                </c:pt>
              </c:numCache>
            </c:numRef>
          </c:yVal>
        </c:ser>
        <c:ser>
          <c:idx val="5"/>
          <c:order val="5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Cumhann'!$Y$1,'Caolas Cumhann'!$AD$1,'Caolas Cumhann'!$AI$1)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('Caolas Cumhann'!$Y$12,'Caolas Cumhann'!$AD$12,'Caolas Cumhann'!$AI$12)</c:f>
              <c:numCache>
                <c:formatCode>0.00</c:formatCode>
                <c:ptCount val="3"/>
                <c:pt idx="0">
                  <c:v>84.210526315789465</c:v>
                </c:pt>
                <c:pt idx="1">
                  <c:v>555.55555555555554</c:v>
                </c:pt>
                <c:pt idx="2">
                  <c:v>1542.0560747663551</c:v>
                </c:pt>
              </c:numCache>
            </c:numRef>
          </c:yVal>
        </c:ser>
        <c:ser>
          <c:idx val="6"/>
          <c:order val="6"/>
          <c:spPr>
            <a:ln w="28575">
              <a:noFill/>
            </a:ln>
          </c:spPr>
          <c:trendline>
            <c:trendlineType val="power"/>
          </c:trendline>
          <c:xVal>
            <c:numRef>
              <c:f>('Caolas Cumhann'!$Y$1,'Caolas Cumhann'!$AD$1,'Caolas Cumhann'!$AI$1)</c:f>
              <c:numCache>
                <c:formatCode>General</c:formatCode>
                <c:ptCount val="3"/>
                <c:pt idx="0">
                  <c:v>3.31</c:v>
                </c:pt>
                <c:pt idx="1">
                  <c:v>1.04</c:v>
                </c:pt>
                <c:pt idx="2">
                  <c:v>0.37</c:v>
                </c:pt>
              </c:numCache>
            </c:numRef>
          </c:xVal>
          <c:yVal>
            <c:numRef>
              <c:f>('Caolas Cumhann'!$Y$14,'Caolas Cumhann'!$AD$14,'Caolas Cumhann'!$AI$14)</c:f>
              <c:numCache>
                <c:formatCode>0.00</c:formatCode>
                <c:ptCount val="3"/>
                <c:pt idx="0">
                  <c:v>80</c:v>
                </c:pt>
                <c:pt idx="1">
                  <c:v>113.63636363636364</c:v>
                </c:pt>
                <c:pt idx="2">
                  <c:v>2019.2307692307691</c:v>
                </c:pt>
              </c:numCache>
            </c:numRef>
          </c:yVal>
        </c:ser>
        <c:axId val="68337024"/>
        <c:axId val="68879872"/>
      </c:scatterChart>
      <c:valAx>
        <c:axId val="68337024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8879872"/>
        <c:crosses val="autoZero"/>
        <c:crossBetween val="midCat"/>
      </c:valAx>
      <c:valAx>
        <c:axId val="68879872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68337024"/>
        <c:crossesAt val="0.1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Bradhan'!$Y$3,'Alltan na Bradhan'!$AD$3,'Alltan na Bradhan'!$AI$3)</c:f>
              <c:numCache>
                <c:formatCode>0.00</c:formatCode>
                <c:ptCount val="3"/>
                <c:pt idx="0">
                  <c:v>1230.7692307692307</c:v>
                </c:pt>
                <c:pt idx="1">
                  <c:v>166.66666666666666</c:v>
                </c:pt>
                <c:pt idx="2">
                  <c:v>61.53846153846154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Bradhan'!$Y$6,'Alltan na Bradhan'!$AD$6,'Alltan na Bradhan'!$AI$6)</c:f>
              <c:numCache>
                <c:formatCode>0.00</c:formatCode>
                <c:ptCount val="3"/>
                <c:pt idx="0">
                  <c:v>1367.7811550151976</c:v>
                </c:pt>
                <c:pt idx="1">
                  <c:v>219.29824561403507</c:v>
                </c:pt>
                <c:pt idx="2">
                  <c:v>48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Bradhan'!$Y$7,'Alltan na Bradhan'!$AD$7,'Alltan na Bradhan'!$AI$7)</c:f>
              <c:numCache>
                <c:formatCode>0.00</c:formatCode>
                <c:ptCount val="3"/>
                <c:pt idx="0">
                  <c:v>1650.4854368932038</c:v>
                </c:pt>
                <c:pt idx="1">
                  <c:v>125</c:v>
                </c:pt>
                <c:pt idx="2">
                  <c:v>122.22222222222223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Bradhan'!$Y$8,'Alltan na Bradhan'!$AD$8,'Alltan na Bradhan'!$AI$8)</c:f>
              <c:numCache>
                <c:formatCode>0.00</c:formatCode>
                <c:ptCount val="3"/>
                <c:pt idx="0">
                  <c:v>1240.31007751938</c:v>
                </c:pt>
                <c:pt idx="1">
                  <c:v>427.63157894736844</c:v>
                </c:pt>
                <c:pt idx="2">
                  <c:v>126.82926829268293</c:v>
                </c:pt>
              </c:numCache>
            </c:numRef>
          </c:yVal>
        </c:ser>
        <c:ser>
          <c:idx val="4"/>
          <c:order val="4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Bradhan'!$Y$9,'Alltan na Bradhan'!$AD$9,'Alltan na Bradhan'!$AI$9)</c:f>
              <c:numCache>
                <c:formatCode>0.00</c:formatCode>
                <c:ptCount val="3"/>
                <c:pt idx="0">
                  <c:v>1298.0769230769231</c:v>
                </c:pt>
                <c:pt idx="1">
                  <c:v>344.82758620689657</c:v>
                </c:pt>
                <c:pt idx="2">
                  <c:v>106.66666666666667</c:v>
                </c:pt>
              </c:numCache>
            </c:numRef>
          </c:yVal>
        </c:ser>
        <c:ser>
          <c:idx val="5"/>
          <c:order val="5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Bradhan'!$Y$10,'Alltan na Bradhan'!$AD$10,'Alltan na Bradhan'!$AI$10)</c:f>
              <c:numCache>
                <c:formatCode>0.00</c:formatCode>
                <c:ptCount val="3"/>
                <c:pt idx="0">
                  <c:v>1442.8857715430861</c:v>
                </c:pt>
                <c:pt idx="1">
                  <c:v>377.35849056603774</c:v>
                </c:pt>
                <c:pt idx="2">
                  <c:v>142.22222222222223</c:v>
                </c:pt>
              </c:numCache>
            </c:numRef>
          </c:yVal>
        </c:ser>
        <c:ser>
          <c:idx val="6"/>
          <c:order val="6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Bradhan'!$Y$11,'Alltan na Bradhan'!$AD$11,'Alltan na Bradhan'!$AI$11)</c:f>
              <c:numCache>
                <c:formatCode>0.00</c:formatCode>
                <c:ptCount val="3"/>
                <c:pt idx="0">
                  <c:v>1004.7846889952153</c:v>
                </c:pt>
                <c:pt idx="1">
                  <c:v>432.69230769230768</c:v>
                </c:pt>
                <c:pt idx="2">
                  <c:v>61.53846153846154</c:v>
                </c:pt>
              </c:numCache>
            </c:numRef>
          </c:yVal>
        </c:ser>
        <c:ser>
          <c:idx val="7"/>
          <c:order val="7"/>
          <c:spPr>
            <a:ln w="28575">
              <a:noFill/>
            </a:ln>
          </c:spPr>
          <c:trendline>
            <c:trendlineType val="power"/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('Alltan na Bradhan'!$Y$12,'Alltan na Bradhan'!$AD$12,'Alltan na Bradhan'!$AI$12)</c:f>
              <c:numCache>
                <c:formatCode>0.00</c:formatCode>
                <c:ptCount val="3"/>
                <c:pt idx="0">
                  <c:v>940.29850746268653</c:v>
                </c:pt>
                <c:pt idx="1">
                  <c:v>565.21739130434787</c:v>
                </c:pt>
                <c:pt idx="2">
                  <c:v>32.87671232876712</c:v>
                </c:pt>
              </c:numCache>
            </c:numRef>
          </c:yVal>
        </c:ser>
        <c:ser>
          <c:idx val="8"/>
          <c:order val="8"/>
          <c:spPr>
            <a:ln w="28575">
              <a:noFill/>
            </a:ln>
          </c:spPr>
          <c:trendline>
            <c:trendlineType val="power"/>
            <c:dispEq val="1"/>
            <c:trendlineLbl>
              <c:layout>
                <c:manualLayout>
                  <c:x val="-7.2564887722368063E-2"/>
                  <c:y val="0.20678099032087391"/>
                </c:manualLayout>
              </c:layout>
              <c:numFmt formatCode="General" sourceLinked="0"/>
            </c:trendlineLbl>
          </c:trendline>
          <c:xVal>
            <c:numRef>
              <c:f>('Alltan na Bradhan'!$W$1,'Alltan na Bradhan'!$AB$1,'Alltan na Bradhan'!$AG$1)</c:f>
              <c:numCache>
                <c:formatCode>General</c:formatCode>
                <c:ptCount val="3"/>
                <c:pt idx="0">
                  <c:v>0.56000000000000005</c:v>
                </c:pt>
                <c:pt idx="1">
                  <c:v>3.16</c:v>
                </c:pt>
                <c:pt idx="2">
                  <c:v>8.0299999999999994</c:v>
                </c:pt>
              </c:numCache>
            </c:numRef>
          </c:xVal>
          <c:yVal>
            <c:numRef>
              <c:f>(csz!#REF!,csz!#REF!,csz!#REF!)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54542720"/>
        <c:axId val="54544640"/>
      </c:scatterChart>
      <c:valAx>
        <c:axId val="54542720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54544640"/>
        <c:crosses val="autoZero"/>
        <c:crossBetween val="midCat"/>
      </c:valAx>
      <c:valAx>
        <c:axId val="54544640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54542720"/>
        <c:crossesAt val="0.1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'Caolas Cumhann'!$AF$3:$AF$16</c:f>
              <c:numCache>
                <c:formatCode>0.000</c:formatCode>
                <c:ptCount val="14"/>
                <c:pt idx="0">
                  <c:v>9.0836500000000004</c:v>
                </c:pt>
                <c:pt idx="1">
                  <c:v>18.167300000000001</c:v>
                </c:pt>
                <c:pt idx="2">
                  <c:v>27.25095</c:v>
                </c:pt>
                <c:pt idx="3">
                  <c:v>39.36248333333333</c:v>
                </c:pt>
                <c:pt idx="4">
                  <c:v>48.446133333333336</c:v>
                </c:pt>
                <c:pt idx="5">
                  <c:v>57.529783333333334</c:v>
                </c:pt>
                <c:pt idx="6">
                  <c:v>67.219009999999997</c:v>
                </c:pt>
                <c:pt idx="7">
                  <c:v>76.302660000000003</c:v>
                </c:pt>
                <c:pt idx="8">
                  <c:v>85.386309999999995</c:v>
                </c:pt>
                <c:pt idx="9">
                  <c:v>94.46996</c:v>
                </c:pt>
                <c:pt idx="10">
                  <c:v>106.58149333333333</c:v>
                </c:pt>
                <c:pt idx="11">
                  <c:v>112.63726</c:v>
                </c:pt>
                <c:pt idx="12">
                  <c:v>122.32648666666667</c:v>
                </c:pt>
                <c:pt idx="13">
                  <c:v>134.43801999999999</c:v>
                </c:pt>
              </c:numCache>
            </c:numRef>
          </c:xVal>
          <c:yVal>
            <c:numRef>
              <c:f>('Caolas Cumhann'!$AJ$6:$AJ$10,'Caolas Cumhann'!$AJ$12,'Caolas Cumhann'!$AJ$14)</c:f>
              <c:numCache>
                <c:formatCode>General</c:formatCode>
                <c:ptCount val="7"/>
                <c:pt idx="0">
                  <c:v>1.462</c:v>
                </c:pt>
                <c:pt idx="1">
                  <c:v>1.262</c:v>
                </c:pt>
                <c:pt idx="2">
                  <c:v>1.516</c:v>
                </c:pt>
                <c:pt idx="3">
                  <c:v>1.8759999999999999</c:v>
                </c:pt>
                <c:pt idx="4">
                  <c:v>1.2809999999999999</c:v>
                </c:pt>
                <c:pt idx="5">
                  <c:v>1.333</c:v>
                </c:pt>
                <c:pt idx="6">
                  <c:v>1.45</c:v>
                </c:pt>
              </c:numCache>
            </c:numRef>
          </c:yVal>
        </c:ser>
        <c:axId val="68932352"/>
        <c:axId val="68934272"/>
      </c:scatterChart>
      <c:valAx>
        <c:axId val="689323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(m)</a:t>
                </a:r>
              </a:p>
            </c:rich>
          </c:tx>
          <c:layout/>
        </c:title>
        <c:numFmt formatCode="0.000" sourceLinked="1"/>
        <c:majorTickMark val="none"/>
        <c:tickLblPos val="nextTo"/>
        <c:crossAx val="68934272"/>
        <c:crosses val="autoZero"/>
        <c:crossBetween val="midCat"/>
      </c:valAx>
      <c:valAx>
        <c:axId val="68934272"/>
        <c:scaling>
          <c:orientation val="minMax"/>
          <c:max val="2"/>
          <c:min val="1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8932352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'Caolas Cumhann'!$L$3:$L$19</c:f>
              <c:numCache>
                <c:formatCode>General</c:formatCode>
                <c:ptCount val="17"/>
                <c:pt idx="0">
                  <c:v>36.120000000000005</c:v>
                </c:pt>
                <c:pt idx="1">
                  <c:v>58.050000000000004</c:v>
                </c:pt>
                <c:pt idx="2">
                  <c:v>79.98</c:v>
                </c:pt>
                <c:pt idx="3">
                  <c:v>95.460000000000008</c:v>
                </c:pt>
                <c:pt idx="4">
                  <c:v>117.39</c:v>
                </c:pt>
                <c:pt idx="5">
                  <c:v>132.87</c:v>
                </c:pt>
                <c:pt idx="6">
                  <c:v>154.80000000000001</c:v>
                </c:pt>
                <c:pt idx="7">
                  <c:v>176.73000000000002</c:v>
                </c:pt>
                <c:pt idx="8">
                  <c:v>190.92000000000002</c:v>
                </c:pt>
                <c:pt idx="9">
                  <c:v>212.85</c:v>
                </c:pt>
                <c:pt idx="10">
                  <c:v>228.33</c:v>
                </c:pt>
                <c:pt idx="11">
                  <c:v>248.97</c:v>
                </c:pt>
                <c:pt idx="12">
                  <c:v>270.90000000000003</c:v>
                </c:pt>
                <c:pt idx="13">
                  <c:v>286.38</c:v>
                </c:pt>
                <c:pt idx="14">
                  <c:v>308.31</c:v>
                </c:pt>
                <c:pt idx="15">
                  <c:v>330.24</c:v>
                </c:pt>
                <c:pt idx="16">
                  <c:v>345.72</c:v>
                </c:pt>
              </c:numCache>
            </c:numRef>
          </c:xVal>
          <c:yVal>
            <c:numRef>
              <c:f>('Caolas Cumhann'!$P$7:$P$8,'Caolas Cumhann'!$P$10,'Caolas Cumhann'!$P$13,'Caolas Cumhann'!$P$17:$P$19)</c:f>
              <c:numCache>
                <c:formatCode>General</c:formatCode>
                <c:ptCount val="7"/>
                <c:pt idx="0">
                  <c:v>0.64200000000000002</c:v>
                </c:pt>
                <c:pt idx="1">
                  <c:v>0.58199999999999996</c:v>
                </c:pt>
                <c:pt idx="2">
                  <c:v>0.86399999999999999</c:v>
                </c:pt>
                <c:pt idx="3">
                  <c:v>1.0629999999999999</c:v>
                </c:pt>
                <c:pt idx="4">
                  <c:v>1.2549999999999999</c:v>
                </c:pt>
                <c:pt idx="5">
                  <c:v>0.54700000000000004</c:v>
                </c:pt>
                <c:pt idx="6">
                  <c:v>1.393</c:v>
                </c:pt>
              </c:numCache>
            </c:numRef>
          </c:yVal>
        </c:ser>
        <c:axId val="68966272"/>
        <c:axId val="68968448"/>
      </c:scatterChart>
      <c:valAx>
        <c:axId val="689662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8968448"/>
        <c:crosses val="autoZero"/>
        <c:crossBetween val="midCat"/>
      </c:valAx>
      <c:valAx>
        <c:axId val="68968448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8966272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lineMarker"/>
        <c:ser>
          <c:idx val="0"/>
          <c:order val="0"/>
          <c:tx>
            <c:v>Alltan na Bradhan - perpendicular to foliation</c:v>
          </c:tx>
          <c:marker>
            <c:symbol val="none"/>
          </c:marker>
          <c:xVal>
            <c:numRef>
              <c:f>('Alltan na Bradhan'!$L$4:$L$8,'Alltan na Bradhan'!$L$12:$L$13)</c:f>
              <c:numCache>
                <c:formatCode>General</c:formatCode>
                <c:ptCount val="7"/>
                <c:pt idx="0">
                  <c:v>23.85</c:v>
                </c:pt>
                <c:pt idx="1">
                  <c:v>31.8</c:v>
                </c:pt>
                <c:pt idx="2">
                  <c:v>39.75</c:v>
                </c:pt>
                <c:pt idx="3">
                  <c:v>47.7</c:v>
                </c:pt>
                <c:pt idx="4">
                  <c:v>55.65</c:v>
                </c:pt>
                <c:pt idx="5">
                  <c:v>87.45</c:v>
                </c:pt>
                <c:pt idx="6">
                  <c:v>95.4</c:v>
                </c:pt>
              </c:numCache>
            </c:numRef>
          </c:xVal>
          <c:yVal>
            <c:numRef>
              <c:f>('Alltan na Bradhan'!$P$4:$P$8,'Alltan na Bradhan'!$P$12:$P$13)</c:f>
              <c:numCache>
                <c:formatCode>General</c:formatCode>
                <c:ptCount val="7"/>
                <c:pt idx="0">
                  <c:v>1.2929999999999999</c:v>
                </c:pt>
                <c:pt idx="1">
                  <c:v>0.91400000000000003</c:v>
                </c:pt>
                <c:pt idx="2">
                  <c:v>0.94399999999999995</c:v>
                </c:pt>
                <c:pt idx="3">
                  <c:v>1.147</c:v>
                </c:pt>
                <c:pt idx="4">
                  <c:v>1.0669999999999999</c:v>
                </c:pt>
                <c:pt idx="5">
                  <c:v>1.1279999999999999</c:v>
                </c:pt>
                <c:pt idx="6">
                  <c:v>1.1259999999999999</c:v>
                </c:pt>
              </c:numCache>
            </c:numRef>
          </c:yVal>
        </c:ser>
        <c:ser>
          <c:idx val="1"/>
          <c:order val="1"/>
          <c:tx>
            <c:v>Alltan na Bradhan - parallel to foliation</c:v>
          </c:tx>
          <c:marker>
            <c:symbol val="none"/>
          </c:marker>
          <c:xVal>
            <c:numRef>
              <c:f>('Alltan na Bradhan'!$AF$3,'Alltan na Bradhan'!$AF$5:$AF$12)</c:f>
              <c:numCache>
                <c:formatCode>General</c:formatCode>
                <c:ptCount val="9"/>
                <c:pt idx="0">
                  <c:v>6.26</c:v>
                </c:pt>
                <c:pt idx="1">
                  <c:v>12.52</c:v>
                </c:pt>
                <c:pt idx="2">
                  <c:v>15.649999999999999</c:v>
                </c:pt>
                <c:pt idx="3">
                  <c:v>18.78</c:v>
                </c:pt>
                <c:pt idx="4">
                  <c:v>21.91</c:v>
                </c:pt>
                <c:pt idx="5">
                  <c:v>25.04</c:v>
                </c:pt>
                <c:pt idx="6">
                  <c:v>28.169999999999998</c:v>
                </c:pt>
                <c:pt idx="7">
                  <c:v>31.299999999999997</c:v>
                </c:pt>
                <c:pt idx="8">
                  <c:v>34.43</c:v>
                </c:pt>
              </c:numCache>
            </c:numRef>
          </c:xVal>
          <c:yVal>
            <c:numRef>
              <c:f>('Alltan na Bradhan'!$AJ$3,'Alltan na Bradhan'!$AJ$6:$AJ$12)</c:f>
              <c:numCache>
                <c:formatCode>General</c:formatCode>
                <c:ptCount val="8"/>
                <c:pt idx="0">
                  <c:v>1.129</c:v>
                </c:pt>
                <c:pt idx="1">
                  <c:v>1.2330000000000001</c:v>
                </c:pt>
                <c:pt idx="2">
                  <c:v>1.024</c:v>
                </c:pt>
                <c:pt idx="3">
                  <c:v>0.82599999999999996</c:v>
                </c:pt>
                <c:pt idx="4">
                  <c:v>0.91700000000000004</c:v>
                </c:pt>
                <c:pt idx="5">
                  <c:v>0.85799999999999998</c:v>
                </c:pt>
                <c:pt idx="6">
                  <c:v>0.97799999999999998</c:v>
                </c:pt>
                <c:pt idx="7">
                  <c:v>1.1379999999999999</c:v>
                </c:pt>
              </c:numCache>
            </c:numRef>
          </c:yVal>
        </c:ser>
        <c:ser>
          <c:idx val="2"/>
          <c:order val="2"/>
          <c:tx>
            <c:v>Kinlochbervie - front cliff</c:v>
          </c:tx>
          <c:marker>
            <c:symbol val="none"/>
          </c:marker>
          <c:xVal>
            <c:numRef>
              <c:f>Kinlochbervie!$L$6:$L$15</c:f>
              <c:numCache>
                <c:formatCode>General</c:formatCode>
                <c:ptCount val="10"/>
                <c:pt idx="0">
                  <c:v>30.096</c:v>
                </c:pt>
                <c:pt idx="1">
                  <c:v>37.224000000000004</c:v>
                </c:pt>
                <c:pt idx="2">
                  <c:v>44.352000000000004</c:v>
                </c:pt>
                <c:pt idx="3">
                  <c:v>48.708000000000006</c:v>
                </c:pt>
                <c:pt idx="4">
                  <c:v>55.836000000000006</c:v>
                </c:pt>
                <c:pt idx="5">
                  <c:v>60.588000000000001</c:v>
                </c:pt>
                <c:pt idx="6">
                  <c:v>67.716000000000008</c:v>
                </c:pt>
                <c:pt idx="7">
                  <c:v>74.448000000000008</c:v>
                </c:pt>
                <c:pt idx="8">
                  <c:v>79.2</c:v>
                </c:pt>
                <c:pt idx="9">
                  <c:v>86.328000000000003</c:v>
                </c:pt>
              </c:numCache>
            </c:numRef>
          </c:xVal>
          <c:yVal>
            <c:numRef>
              <c:f>Kinlochbervie!$P$6:$P$15</c:f>
              <c:numCache>
                <c:formatCode>General</c:formatCode>
                <c:ptCount val="10"/>
                <c:pt idx="0">
                  <c:v>1.1819999999999999</c:v>
                </c:pt>
                <c:pt idx="1">
                  <c:v>1.032</c:v>
                </c:pt>
                <c:pt idx="2">
                  <c:v>1.04</c:v>
                </c:pt>
                <c:pt idx="3">
                  <c:v>1.0049999999999999</c:v>
                </c:pt>
                <c:pt idx="4">
                  <c:v>0.108</c:v>
                </c:pt>
                <c:pt idx="5">
                  <c:v>0.54800000000000004</c:v>
                </c:pt>
                <c:pt idx="6">
                  <c:v>0.51500000000000001</c:v>
                </c:pt>
                <c:pt idx="7">
                  <c:v>0.51500000000000001</c:v>
                </c:pt>
                <c:pt idx="8">
                  <c:v>1.028</c:v>
                </c:pt>
                <c:pt idx="9">
                  <c:v>1.0669999999999999</c:v>
                </c:pt>
              </c:numCache>
            </c:numRef>
          </c:yVal>
        </c:ser>
        <c:ser>
          <c:idx val="3"/>
          <c:order val="3"/>
          <c:tx>
            <c:v>Kinlochbervie - main cliff</c:v>
          </c:tx>
          <c:marker>
            <c:symbol val="none"/>
          </c:marker>
          <c:xVal>
            <c:numRef>
              <c:f>(Kinlochbervie!$AF$4:$AF$9,Kinlochbervie!$AF$14:$AF$15)</c:f>
              <c:numCache>
                <c:formatCode>General</c:formatCode>
                <c:ptCount val="8"/>
                <c:pt idx="0">
                  <c:v>22.182279999999999</c:v>
                </c:pt>
                <c:pt idx="1">
                  <c:v>30.011320000000001</c:v>
                </c:pt>
                <c:pt idx="2">
                  <c:v>41.75488</c:v>
                </c:pt>
                <c:pt idx="3">
                  <c:v>53.498440000000002</c:v>
                </c:pt>
                <c:pt idx="4">
                  <c:v>65.242000000000004</c:v>
                </c:pt>
                <c:pt idx="5">
                  <c:v>73.071039999999996</c:v>
                </c:pt>
                <c:pt idx="6">
                  <c:v>114.82592</c:v>
                </c:pt>
                <c:pt idx="7">
                  <c:v>133.09368000000001</c:v>
                </c:pt>
              </c:numCache>
            </c:numRef>
          </c:xVal>
          <c:yVal>
            <c:numRef>
              <c:f>(Kinlochbervie!$AJ$4:$AJ$9,Kinlochbervie!$AJ$14:$AJ$15)</c:f>
              <c:numCache>
                <c:formatCode>General</c:formatCode>
                <c:ptCount val="8"/>
                <c:pt idx="0">
                  <c:v>0.27</c:v>
                </c:pt>
                <c:pt idx="1">
                  <c:v>0.19400000000000001</c:v>
                </c:pt>
                <c:pt idx="2">
                  <c:v>0.55800000000000005</c:v>
                </c:pt>
                <c:pt idx="3">
                  <c:v>0.224</c:v>
                </c:pt>
                <c:pt idx="4">
                  <c:v>0.1</c:v>
                </c:pt>
                <c:pt idx="5">
                  <c:v>0.40699999999999997</c:v>
                </c:pt>
                <c:pt idx="6">
                  <c:v>0.14299999999999999</c:v>
                </c:pt>
                <c:pt idx="7">
                  <c:v>0.18</c:v>
                </c:pt>
              </c:numCache>
            </c:numRef>
          </c:yVal>
        </c:ser>
        <c:ser>
          <c:idx val="4"/>
          <c:order val="4"/>
          <c:tx>
            <c:v>Kinlochberive - back cliff</c:v>
          </c:tx>
          <c:marker>
            <c:symbol val="none"/>
          </c:marker>
          <c:xVal>
            <c:numRef>
              <c:f>Kinlochbervie!$AZ$5:$AZ$7</c:f>
              <c:numCache>
                <c:formatCode>0.000</c:formatCode>
                <c:ptCount val="3"/>
                <c:pt idx="0">
                  <c:v>29.315680000000004</c:v>
                </c:pt>
                <c:pt idx="1">
                  <c:v>40.309060000000002</c:v>
                </c:pt>
                <c:pt idx="2">
                  <c:v>47.637980000000006</c:v>
                </c:pt>
              </c:numCache>
            </c:numRef>
          </c:xVal>
          <c:yVal>
            <c:numRef>
              <c:f>Kinlochbervie!$BD$5:$BD$7</c:f>
              <c:numCache>
                <c:formatCode>General</c:formatCode>
                <c:ptCount val="3"/>
                <c:pt idx="0">
                  <c:v>0.78400000000000003</c:v>
                </c:pt>
                <c:pt idx="1">
                  <c:v>1.7999999999999999E-2</c:v>
                </c:pt>
                <c:pt idx="2">
                  <c:v>0.57899999999999996</c:v>
                </c:pt>
              </c:numCache>
            </c:numRef>
          </c:yVal>
        </c:ser>
        <c:ser>
          <c:idx val="5"/>
          <c:order val="5"/>
          <c:tx>
            <c:v>Caolas Cumhann - long road section</c:v>
          </c:tx>
          <c:marker>
            <c:symbol val="none"/>
          </c:marker>
          <c:xVal>
            <c:numRef>
              <c:f>('Caolas Cumhann'!$L$7:$L$8,'Caolas Cumhann'!$L$10,'Caolas Cumhann'!$L$13,'Caolas Cumhann'!$L$17:$L$19)</c:f>
              <c:numCache>
                <c:formatCode>General</c:formatCode>
                <c:ptCount val="7"/>
                <c:pt idx="0">
                  <c:v>117.39</c:v>
                </c:pt>
                <c:pt idx="1">
                  <c:v>132.87</c:v>
                </c:pt>
                <c:pt idx="2">
                  <c:v>176.73000000000002</c:v>
                </c:pt>
                <c:pt idx="3">
                  <c:v>228.33</c:v>
                </c:pt>
                <c:pt idx="4">
                  <c:v>308.31</c:v>
                </c:pt>
                <c:pt idx="5">
                  <c:v>330.24</c:v>
                </c:pt>
                <c:pt idx="6">
                  <c:v>345.72</c:v>
                </c:pt>
              </c:numCache>
            </c:numRef>
          </c:xVal>
          <c:yVal>
            <c:numRef>
              <c:f>('Caolas Cumhann'!$P$7:$P$8,'Caolas Cumhann'!$P$10,'Caolas Cumhann'!$P$13,'Caolas Cumhann'!$P$17:$P$19)</c:f>
              <c:numCache>
                <c:formatCode>General</c:formatCode>
                <c:ptCount val="7"/>
                <c:pt idx="0">
                  <c:v>0.64200000000000002</c:v>
                </c:pt>
                <c:pt idx="1">
                  <c:v>0.58199999999999996</c:v>
                </c:pt>
                <c:pt idx="2">
                  <c:v>0.86399999999999999</c:v>
                </c:pt>
                <c:pt idx="3">
                  <c:v>1.0629999999999999</c:v>
                </c:pt>
                <c:pt idx="4">
                  <c:v>1.2549999999999999</c:v>
                </c:pt>
                <c:pt idx="5">
                  <c:v>0.54700000000000004</c:v>
                </c:pt>
                <c:pt idx="6">
                  <c:v>1.393</c:v>
                </c:pt>
              </c:numCache>
            </c:numRef>
          </c:yVal>
        </c:ser>
        <c:ser>
          <c:idx val="6"/>
          <c:order val="6"/>
          <c:tx>
            <c:v>Caolas Cumhann - short road section</c:v>
          </c:tx>
          <c:marker>
            <c:symbol val="none"/>
          </c:marker>
          <c:xVal>
            <c:numRef>
              <c:f>('Caolas Cumhann'!$AF$6:$AF$10,'Caolas Cumhann'!$AF$12,'Caolas Cumhann'!$AF$14)</c:f>
              <c:numCache>
                <c:formatCode>0.000</c:formatCode>
                <c:ptCount val="7"/>
                <c:pt idx="0">
                  <c:v>39.36248333333333</c:v>
                </c:pt>
                <c:pt idx="1">
                  <c:v>48.446133333333336</c:v>
                </c:pt>
                <c:pt idx="2">
                  <c:v>57.529783333333334</c:v>
                </c:pt>
                <c:pt idx="3">
                  <c:v>67.219009999999997</c:v>
                </c:pt>
                <c:pt idx="4">
                  <c:v>76.302660000000003</c:v>
                </c:pt>
                <c:pt idx="5">
                  <c:v>94.46996</c:v>
                </c:pt>
                <c:pt idx="6">
                  <c:v>112.63726</c:v>
                </c:pt>
              </c:numCache>
            </c:numRef>
          </c:xVal>
          <c:yVal>
            <c:numRef>
              <c:f>('Caolas Cumhann'!$AJ$6:$AJ$10,'Caolas Cumhann'!$AJ$12,'Caolas Cumhann'!$AJ$14)</c:f>
              <c:numCache>
                <c:formatCode>General</c:formatCode>
                <c:ptCount val="7"/>
                <c:pt idx="0">
                  <c:v>1.462</c:v>
                </c:pt>
                <c:pt idx="1">
                  <c:v>1.262</c:v>
                </c:pt>
                <c:pt idx="2">
                  <c:v>1.516</c:v>
                </c:pt>
                <c:pt idx="3">
                  <c:v>1.8759999999999999</c:v>
                </c:pt>
                <c:pt idx="4">
                  <c:v>1.2809999999999999</c:v>
                </c:pt>
                <c:pt idx="5">
                  <c:v>1.333</c:v>
                </c:pt>
                <c:pt idx="6">
                  <c:v>1.45</c:v>
                </c:pt>
              </c:numCache>
            </c:numRef>
          </c:yVal>
        </c:ser>
        <c:axId val="70910336"/>
        <c:axId val="70912256"/>
      </c:scatterChart>
      <c:valAx>
        <c:axId val="70910336"/>
        <c:scaling>
          <c:orientation val="minMax"/>
        </c:scaling>
        <c:axPos val="b"/>
        <c:title>
          <c:layout/>
        </c:title>
        <c:numFmt formatCode="General" sourceLinked="1"/>
        <c:majorTickMark val="none"/>
        <c:tickLblPos val="nextTo"/>
        <c:crossAx val="70912256"/>
        <c:crosses val="autoZero"/>
        <c:crossBetween val="midCat"/>
      </c:valAx>
      <c:valAx>
        <c:axId val="70912256"/>
        <c:scaling>
          <c:orientation val="minMax"/>
        </c:scaling>
        <c:axPos val="l"/>
        <c:majorGridlines/>
        <c:title>
          <c:layout/>
        </c:title>
        <c:numFmt formatCode="General" sourceLinked="1"/>
        <c:majorTickMark val="none"/>
        <c:tickLblPos val="nextTo"/>
        <c:crossAx val="709103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('Alltan na Bradhan'!$L$4:$L$8,'Alltan na Bradhan'!$L$12,'Alltan na Bradhan'!$L$13)</c:f>
              <c:numCache>
                <c:formatCode>General</c:formatCode>
                <c:ptCount val="7"/>
                <c:pt idx="0">
                  <c:v>23.85</c:v>
                </c:pt>
                <c:pt idx="1">
                  <c:v>31.8</c:v>
                </c:pt>
                <c:pt idx="2">
                  <c:v>39.75</c:v>
                </c:pt>
                <c:pt idx="3">
                  <c:v>47.7</c:v>
                </c:pt>
                <c:pt idx="4">
                  <c:v>55.65</c:v>
                </c:pt>
                <c:pt idx="5">
                  <c:v>87.45</c:v>
                </c:pt>
                <c:pt idx="6">
                  <c:v>95.4</c:v>
                </c:pt>
              </c:numCache>
            </c:numRef>
          </c:xVal>
          <c:yVal>
            <c:numRef>
              <c:f>('Alltan na Bradhan'!$P$4:$P$8,'Alltan na Bradhan'!$P$12,'Alltan na Bradhan'!$P$13)</c:f>
              <c:numCache>
                <c:formatCode>General</c:formatCode>
                <c:ptCount val="7"/>
                <c:pt idx="0">
                  <c:v>1.2929999999999999</c:v>
                </c:pt>
                <c:pt idx="1">
                  <c:v>0.91400000000000003</c:v>
                </c:pt>
                <c:pt idx="2">
                  <c:v>0.94399999999999995</c:v>
                </c:pt>
                <c:pt idx="3">
                  <c:v>1.147</c:v>
                </c:pt>
                <c:pt idx="4">
                  <c:v>1.0669999999999999</c:v>
                </c:pt>
                <c:pt idx="5">
                  <c:v>1.1279999999999999</c:v>
                </c:pt>
                <c:pt idx="6">
                  <c:v>1.1259999999999999</c:v>
                </c:pt>
              </c:numCache>
            </c:numRef>
          </c:yVal>
        </c:ser>
        <c:axId val="54568448"/>
        <c:axId val="54570368"/>
      </c:scatterChart>
      <c:valAx>
        <c:axId val="54568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54570368"/>
        <c:crosses val="autoZero"/>
        <c:crossBetween val="midCat"/>
      </c:valAx>
      <c:valAx>
        <c:axId val="54570368"/>
        <c:scaling>
          <c:orientation val="minMax"/>
          <c:min val="0.8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Fractal dimension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54568448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marker>
            <c:symbol val="none"/>
          </c:marker>
          <c:xVal>
            <c:numRef>
              <c:f>('Alltan na Bradhan'!$AF$3,'Alltan na Bradhan'!$AF$6,'Alltan na Bradhan'!$AF$7,'Alltan na Bradhan'!$AF$8,'Alltan na Bradhan'!$AF$9,'Alltan na Bradhan'!$AF$10,'Alltan na Bradhan'!$AF$11,'Alltan na Bradhan'!$AF$12)</c:f>
              <c:numCache>
                <c:formatCode>General</c:formatCode>
                <c:ptCount val="8"/>
                <c:pt idx="0">
                  <c:v>6.26</c:v>
                </c:pt>
                <c:pt idx="1">
                  <c:v>15.649999999999999</c:v>
                </c:pt>
                <c:pt idx="2">
                  <c:v>18.78</c:v>
                </c:pt>
                <c:pt idx="3">
                  <c:v>21.91</c:v>
                </c:pt>
                <c:pt idx="4">
                  <c:v>25.04</c:v>
                </c:pt>
                <c:pt idx="5">
                  <c:v>28.169999999999998</c:v>
                </c:pt>
                <c:pt idx="6">
                  <c:v>31.299999999999997</c:v>
                </c:pt>
                <c:pt idx="7">
                  <c:v>34.43</c:v>
                </c:pt>
              </c:numCache>
            </c:numRef>
          </c:xVal>
          <c:yVal>
            <c:numRef>
              <c:f>('Alltan na Bradhan'!$AJ$3,'Alltan na Bradhan'!$AJ$6,'Alltan na Bradhan'!$AJ$7,'Alltan na Bradhan'!$AJ$8,'Alltan na Bradhan'!$AJ$9,'Alltan na Bradhan'!$AJ$10,'Alltan na Bradhan'!$AJ$11,'Alltan na Bradhan'!$AJ$12)</c:f>
              <c:numCache>
                <c:formatCode>General</c:formatCode>
                <c:ptCount val="8"/>
                <c:pt idx="0">
                  <c:v>1.129</c:v>
                </c:pt>
                <c:pt idx="1">
                  <c:v>1.2330000000000001</c:v>
                </c:pt>
                <c:pt idx="2">
                  <c:v>1.024</c:v>
                </c:pt>
                <c:pt idx="3">
                  <c:v>0.82599999999999996</c:v>
                </c:pt>
                <c:pt idx="4">
                  <c:v>0.91700000000000004</c:v>
                </c:pt>
                <c:pt idx="5">
                  <c:v>0.85799999999999998</c:v>
                </c:pt>
                <c:pt idx="6">
                  <c:v>0.97799999999999998</c:v>
                </c:pt>
                <c:pt idx="7">
                  <c:v>1.1379999999999999</c:v>
                </c:pt>
              </c:numCache>
            </c:numRef>
          </c:yVal>
        </c:ser>
        <c:axId val="54614656"/>
        <c:axId val="54616832"/>
      </c:scatterChart>
      <c:valAx>
        <c:axId val="54614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54616832"/>
        <c:crosses val="autoZero"/>
        <c:crossBetween val="midCat"/>
      </c:valAx>
      <c:valAx>
        <c:axId val="54616832"/>
        <c:scaling>
          <c:orientation val="minMax"/>
          <c:min val="0.8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fractal dimension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54614656"/>
        <c:crosses val="autoZero"/>
        <c:crossBetween val="midCat"/>
        <c:majorUnit val="0.1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  <c:dispEq val="1"/>
            <c:trendlineLbl>
              <c:layout>
                <c:manualLayout>
                  <c:x val="0.12321959755030618"/>
                  <c:y val="-0.17623724117818629"/>
                </c:manualLayout>
              </c:layout>
              <c:numFmt formatCode="General" sourceLinked="0"/>
            </c:trendlineLbl>
          </c:trendline>
          <c:xVal>
            <c:numRef>
              <c:f>'Alltan na Bradhan'!$N$25:$N$27</c:f>
              <c:numCache>
                <c:formatCode>General</c:formatCode>
                <c:ptCount val="3"/>
                <c:pt idx="0">
                  <c:v>8.0299999999999994</c:v>
                </c:pt>
                <c:pt idx="1">
                  <c:v>3.16</c:v>
                </c:pt>
                <c:pt idx="2">
                  <c:v>0.56000000000000005</c:v>
                </c:pt>
              </c:numCache>
            </c:numRef>
          </c:xVal>
          <c:yVal>
            <c:numRef>
              <c:f>'Alltan na Bradhan'!$O$20:$O$22</c:f>
              <c:numCache>
                <c:formatCode>0.00</c:formatCode>
                <c:ptCount val="3"/>
                <c:pt idx="0">
                  <c:v>1668.7737041719342</c:v>
                </c:pt>
                <c:pt idx="1">
                  <c:v>9419.6515952241134</c:v>
                </c:pt>
                <c:pt idx="2">
                  <c:v>65916.454125594537</c:v>
                </c:pt>
              </c:numCache>
            </c:numRef>
          </c:yVal>
        </c:ser>
        <c:axId val="54637312"/>
        <c:axId val="54639232"/>
      </c:scatterChart>
      <c:valAx>
        <c:axId val="54637312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54639232"/>
        <c:crossesAt val="1.0000000000000005E-2"/>
        <c:crossBetween val="midCat"/>
      </c:valAx>
      <c:valAx>
        <c:axId val="54639232"/>
        <c:scaling>
          <c:logBase val="10"/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54637312"/>
        <c:crossesAt val="1.0000000000000005E-2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  <c:dispEq val="1"/>
            <c:trendlineLbl>
              <c:layout>
                <c:manualLayout>
                  <c:x val="3.4968503937007837E-2"/>
                  <c:y val="-0.21449620880723283"/>
                </c:manualLayout>
              </c:layout>
              <c:numFmt formatCode="General" sourceLinked="0"/>
            </c:trendlineLbl>
          </c:trendline>
          <c:xVal>
            <c:numRef>
              <c:f>'Alltan na Bradhan'!$AD$20:$AD$22</c:f>
              <c:numCache>
                <c:formatCode>General</c:formatCode>
                <c:ptCount val="3"/>
                <c:pt idx="0">
                  <c:v>3.33</c:v>
                </c:pt>
                <c:pt idx="1">
                  <c:v>1.27</c:v>
                </c:pt>
                <c:pt idx="2">
                  <c:v>0.35</c:v>
                </c:pt>
              </c:numCache>
            </c:numRef>
          </c:xVal>
          <c:yVal>
            <c:numRef>
              <c:f>'Alltan na Bradhan'!$AE$15:$AE$17</c:f>
              <c:numCache>
                <c:formatCode>0.00</c:formatCode>
                <c:ptCount val="3"/>
                <c:pt idx="0">
                  <c:v>1668.7737041719342</c:v>
                </c:pt>
                <c:pt idx="1">
                  <c:v>9419.6515952241134</c:v>
                </c:pt>
                <c:pt idx="2">
                  <c:v>65916.454125594537</c:v>
                </c:pt>
              </c:numCache>
            </c:numRef>
          </c:yVal>
        </c:ser>
        <c:axId val="54684288"/>
        <c:axId val="54698752"/>
      </c:scatterChart>
      <c:valAx>
        <c:axId val="54684288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54698752"/>
        <c:crosses val="autoZero"/>
        <c:crossBetween val="midCat"/>
      </c:valAx>
      <c:valAx>
        <c:axId val="54698752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54684288"/>
        <c:crossesAt val="0.1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  <c:dispEq val="1"/>
            <c:trendlineLbl>
              <c:layout>
                <c:manualLayout>
                  <c:x val="1.4298993875765515E-2"/>
                  <c:y val="-0.21850284339457571"/>
                </c:manualLayout>
              </c:layout>
              <c:numFmt formatCode="General" sourceLinked="0"/>
            </c:trendlineLbl>
          </c:trendline>
          <c:xVal>
            <c:numRef>
              <c:f>Kinlochbervie!$D$33:$D$35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Kinlochbervie!$E$28:$E$30</c:f>
              <c:numCache>
                <c:formatCode>0.00</c:formatCode>
                <c:ptCount val="3"/>
                <c:pt idx="0">
                  <c:v>1381.0110974106042</c:v>
                </c:pt>
                <c:pt idx="1">
                  <c:v>6478.7293330856401</c:v>
                </c:pt>
                <c:pt idx="2">
                  <c:v>50686.976735395838</c:v>
                </c:pt>
              </c:numCache>
            </c:numRef>
          </c:yVal>
        </c:ser>
        <c:axId val="64480384"/>
        <c:axId val="64482304"/>
      </c:scatterChart>
      <c:valAx>
        <c:axId val="64480384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</c:title>
        <c:numFmt formatCode="General" sourceLinked="1"/>
        <c:majorTickMark val="none"/>
        <c:tickLblPos val="nextTo"/>
        <c:crossAx val="64482304"/>
        <c:crosses val="autoZero"/>
        <c:crossBetween val="midCat"/>
      </c:valAx>
      <c:valAx>
        <c:axId val="64482304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</c:title>
        <c:numFmt formatCode="0.00" sourceLinked="1"/>
        <c:majorTickMark val="none"/>
        <c:tickLblPos val="nextTo"/>
        <c:crossAx val="64480384"/>
        <c:crossesAt val="1.0000000000000005E-2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26337411213428857"/>
          <c:y val="6.1123836793128127E-2"/>
          <c:w val="0.67610807123685879"/>
          <c:h val="0.71030700707866068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(Kinlochbervie!$E$6,Kinlochbervie!$J$6,Kinlochbervie!$O$6)</c:f>
              <c:numCache>
                <c:formatCode>0.00</c:formatCode>
                <c:ptCount val="3"/>
                <c:pt idx="0">
                  <c:v>61.53846153846154</c:v>
                </c:pt>
                <c:pt idx="1">
                  <c:v>282.60869565217394</c:v>
                </c:pt>
                <c:pt idx="2">
                  <c:v>542.98642533936652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(Kinlochbervie!$E$7,Kinlochbervie!$J$7,Kinlochbervie!$O$7)</c:f>
              <c:numCache>
                <c:formatCode>0.00</c:formatCode>
                <c:ptCount val="3"/>
                <c:pt idx="0">
                  <c:v>87.804878048780495</c:v>
                </c:pt>
                <c:pt idx="1">
                  <c:v>222.77227722772275</c:v>
                </c:pt>
                <c:pt idx="2">
                  <c:v>591.13300492610836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(Kinlochbervie!$E$8,Kinlochbervie!$J$8,Kinlochbervie!$O$8)</c:f>
              <c:numCache>
                <c:formatCode>0.00</c:formatCode>
                <c:ptCount val="3"/>
                <c:pt idx="0">
                  <c:v>78.688524590163937</c:v>
                </c:pt>
                <c:pt idx="1">
                  <c:v>269.23076923076923</c:v>
                </c:pt>
                <c:pt idx="2">
                  <c:v>535.71428571428567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(Kinlochbervie!$E$9,Kinlochbervie!$J$9,Kinlochbervie!$O$9)</c:f>
              <c:numCache>
                <c:formatCode>0.00</c:formatCode>
                <c:ptCount val="3"/>
                <c:pt idx="0">
                  <c:v>117.64705882352942</c:v>
                </c:pt>
                <c:pt idx="1">
                  <c:v>233.05084745762713</c:v>
                </c:pt>
                <c:pt idx="2">
                  <c:v>757.57575757575751</c:v>
                </c:pt>
              </c:numCache>
            </c:numRef>
          </c:yVal>
        </c:ser>
        <c:ser>
          <c:idx val="4"/>
          <c:order val="4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(Kinlochbervie!$E$10,Kinlochbervie!$J$10,Kinlochbervie!$O$10)</c:f>
              <c:numCache>
                <c:formatCode>0.00</c:formatCode>
                <c:ptCount val="3"/>
                <c:pt idx="0">
                  <c:v>150</c:v>
                </c:pt>
                <c:pt idx="1">
                  <c:v>120.48192771084338</c:v>
                </c:pt>
                <c:pt idx="2">
                  <c:v>184.04907975460122</c:v>
                </c:pt>
              </c:numCache>
            </c:numRef>
          </c:yVal>
        </c:ser>
        <c:ser>
          <c:idx val="5"/>
          <c:order val="5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(Kinlochbervie!$E$11,Kinlochbervie!$J$11,Kinlochbervie!$O$11)</c:f>
              <c:numCache>
                <c:formatCode>0.00</c:formatCode>
                <c:ptCount val="3"/>
                <c:pt idx="0">
                  <c:v>105.88235294117648</c:v>
                </c:pt>
                <c:pt idx="1">
                  <c:v>222.22222222222223</c:v>
                </c:pt>
                <c:pt idx="2">
                  <c:v>290.32258064516128</c:v>
                </c:pt>
              </c:numCache>
            </c:numRef>
          </c:yVal>
        </c:ser>
        <c:ser>
          <c:idx val="6"/>
          <c:order val="6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(Kinlochbervie!$E$13,Kinlochbervie!$J$13,Kinlochbervie!$O$13)</c:f>
              <c:numCache>
                <c:formatCode>0.00</c:formatCode>
                <c:ptCount val="3"/>
                <c:pt idx="0">
                  <c:v>70.588235294117652</c:v>
                </c:pt>
                <c:pt idx="1">
                  <c:v>80.645161290322577</c:v>
                </c:pt>
                <c:pt idx="2">
                  <c:v>184.04907975460122</c:v>
                </c:pt>
              </c:numCache>
            </c:numRef>
          </c:yVal>
        </c:ser>
        <c:ser>
          <c:idx val="7"/>
          <c:order val="7"/>
          <c:spPr>
            <a:ln w="28575">
              <a:noFill/>
            </a:ln>
          </c:spPr>
          <c:trendline>
            <c:trendlineType val="power"/>
          </c:trendline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(Kinlochbervie!$E$13,Kinlochbervie!$J$13,Kinlochbervie!$O$13)</c:f>
              <c:numCache>
                <c:formatCode>0.00</c:formatCode>
                <c:ptCount val="3"/>
                <c:pt idx="0">
                  <c:v>70.588235294117652</c:v>
                </c:pt>
                <c:pt idx="1">
                  <c:v>80.645161290322577</c:v>
                </c:pt>
                <c:pt idx="2">
                  <c:v>184.04907975460122</c:v>
                </c:pt>
              </c:numCache>
            </c:numRef>
          </c:yVal>
        </c:ser>
        <c:ser>
          <c:idx val="8"/>
          <c:order val="8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(Kinlochbervie!$E$14,Kinlochbervie!$J$14,Kinlochbervie!$O$14)</c:f>
              <c:numCache>
                <c:formatCode>0.00</c:formatCode>
                <c:ptCount val="3"/>
                <c:pt idx="0">
                  <c:v>70.588235294117652</c:v>
                </c:pt>
                <c:pt idx="1">
                  <c:v>88.028169014084511</c:v>
                </c:pt>
                <c:pt idx="2">
                  <c:v>478.08764940239041</c:v>
                </c:pt>
              </c:numCache>
            </c:numRef>
          </c:yVal>
        </c:ser>
        <c:ser>
          <c:idx val="9"/>
          <c:order val="9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(Kinlochbervie!$D$1,Kinlochbervie!$H$1,Kinlochbervie!$M$1)</c:f>
              <c:numCache>
                <c:formatCode>General</c:formatCode>
                <c:ptCount val="3"/>
                <c:pt idx="0">
                  <c:v>1.65</c:v>
                </c:pt>
                <c:pt idx="1">
                  <c:v>0.64</c:v>
                </c:pt>
                <c:pt idx="2">
                  <c:v>0.26</c:v>
                </c:pt>
              </c:numCache>
            </c:numRef>
          </c:xVal>
          <c:yVal>
            <c:numRef>
              <c:f>(Kinlochbervie!$E$15,Kinlochbervie!$J$15,Kinlochbervie!$O$15)</c:f>
              <c:numCache>
                <c:formatCode>0.00</c:formatCode>
                <c:ptCount val="3"/>
                <c:pt idx="0">
                  <c:v>90.909090909090907</c:v>
                </c:pt>
                <c:pt idx="1">
                  <c:v>199.27536231884056</c:v>
                </c:pt>
                <c:pt idx="2">
                  <c:v>655.02183406113534</c:v>
                </c:pt>
              </c:numCache>
            </c:numRef>
          </c:yVal>
        </c:ser>
        <c:axId val="64800640"/>
        <c:axId val="66387968"/>
      </c:scatterChart>
      <c:valAx>
        <c:axId val="64800640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</c:title>
        <c:numFmt formatCode="General" sourceLinked="1"/>
        <c:majorTickMark val="none"/>
        <c:tickLblPos val="nextTo"/>
        <c:crossAx val="66387968"/>
        <c:crosses val="autoZero"/>
        <c:crossBetween val="midCat"/>
      </c:valAx>
      <c:valAx>
        <c:axId val="66387968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</c:title>
        <c:numFmt formatCode="0.00" sourceLinked="1"/>
        <c:majorTickMark val="none"/>
        <c:tickLblPos val="nextTo"/>
        <c:crossAx val="64800640"/>
        <c:crossesAt val="0.1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(Kinlochbervie!$Y$4,Kinlochbervie!$AD$4,Kinlochbervie!$AI$4)</c:f>
              <c:numCache>
                <c:formatCode>0.00</c:formatCode>
                <c:ptCount val="3"/>
                <c:pt idx="0">
                  <c:v>21.621621621621621</c:v>
                </c:pt>
                <c:pt idx="1">
                  <c:v>31.645569620253163</c:v>
                </c:pt>
                <c:pt idx="2">
                  <c:v>39.215686274509807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(Kinlochbervie!$Y$5,Kinlochbervie!$AD$5,Kinlochbervie!$AI$5)</c:f>
              <c:numCache>
                <c:formatCode>0.00</c:formatCode>
                <c:ptCount val="3"/>
                <c:pt idx="0">
                  <c:v>7.8431372549019605</c:v>
                </c:pt>
                <c:pt idx="1">
                  <c:v>105.63380281690141</c:v>
                </c:pt>
                <c:pt idx="2">
                  <c:v>14.263074484944534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(Kinlochbervie!$Y$6,Kinlochbervie!$AD$6,Kinlochbervie!$AI$6)</c:f>
              <c:numCache>
                <c:formatCode>0.00</c:formatCode>
                <c:ptCount val="3"/>
                <c:pt idx="0">
                  <c:v>33.333333333333329</c:v>
                </c:pt>
                <c:pt idx="1">
                  <c:v>103.09278350515464</c:v>
                </c:pt>
                <c:pt idx="2">
                  <c:v>116.58031088082902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(Kinlochbervie!$Y$7,Kinlochbervie!$AD$7,Kinlochbervie!$AI$7)</c:f>
              <c:numCache>
                <c:formatCode>0.00</c:formatCode>
                <c:ptCount val="3"/>
                <c:pt idx="0">
                  <c:v>20</c:v>
                </c:pt>
                <c:pt idx="1">
                  <c:v>71.428571428571431</c:v>
                </c:pt>
                <c:pt idx="2">
                  <c:v>35.15625</c:v>
                </c:pt>
              </c:numCache>
            </c:numRef>
          </c:yVal>
        </c:ser>
        <c:ser>
          <c:idx val="4"/>
          <c:order val="4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(Kinlochbervie!$Y$8,Kinlochbervie!$AD$8,Kinlochbervie!$AI$8)</c:f>
              <c:numCache>
                <c:formatCode>0.00</c:formatCode>
                <c:ptCount val="3"/>
                <c:pt idx="0">
                  <c:v>26.086956521739129</c:v>
                </c:pt>
                <c:pt idx="1">
                  <c:v>130.20833333333334</c:v>
                </c:pt>
                <c:pt idx="2">
                  <c:v>36.217303822937623</c:v>
                </c:pt>
              </c:numCache>
            </c:numRef>
          </c:yVal>
        </c:ser>
        <c:ser>
          <c:idx val="5"/>
          <c:order val="5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(Kinlochbervie!$Y$9,Kinlochbervie!$AD$9,Kinlochbervie!$AI$9)</c:f>
              <c:numCache>
                <c:formatCode>0.00</c:formatCode>
                <c:ptCount val="3"/>
                <c:pt idx="0">
                  <c:v>17.391304347826086</c:v>
                </c:pt>
                <c:pt idx="1">
                  <c:v>73.529411764705884</c:v>
                </c:pt>
                <c:pt idx="2">
                  <c:v>45.454545454545453</c:v>
                </c:pt>
              </c:numCache>
            </c:numRef>
          </c:yVal>
        </c:ser>
        <c:ser>
          <c:idx val="6"/>
          <c:order val="6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(Kinlochbervie!$Y$14,Kinlochbervie!$AD$14,Kinlochbervie!$AI$14)</c:f>
              <c:numCache>
                <c:formatCode>0.00</c:formatCode>
                <c:ptCount val="3"/>
                <c:pt idx="0">
                  <c:v>32.258064516129032</c:v>
                </c:pt>
                <c:pt idx="1">
                  <c:v>50</c:v>
                </c:pt>
                <c:pt idx="2">
                  <c:v>45.045045045045043</c:v>
                </c:pt>
              </c:numCache>
            </c:numRef>
          </c:yVal>
        </c:ser>
        <c:ser>
          <c:idx val="7"/>
          <c:order val="7"/>
          <c:spPr>
            <a:ln w="28575">
              <a:noFill/>
            </a:ln>
          </c:spPr>
          <c:trendline>
            <c:trendlineType val="power"/>
          </c:trendline>
          <c:xVal>
            <c:numRef>
              <c:f>(Kinlochbervie!$W$1,Kinlochbervie!$AB$1,Kinlochbervie!$AG$1)</c:f>
              <c:numCache>
                <c:formatCode>General</c:formatCode>
                <c:ptCount val="3"/>
                <c:pt idx="0">
                  <c:v>3.96</c:v>
                </c:pt>
                <c:pt idx="1">
                  <c:v>1.51</c:v>
                </c:pt>
                <c:pt idx="2">
                  <c:v>0.45</c:v>
                </c:pt>
              </c:numCache>
            </c:numRef>
          </c:xVal>
          <c:yVal>
            <c:numRef>
              <c:f>(Kinlochbervie!$Y$15,Kinlochbervie!$AD$15,Kinlochbervie!$AI$15)</c:f>
              <c:numCache>
                <c:formatCode>0.00</c:formatCode>
                <c:ptCount val="3"/>
                <c:pt idx="0">
                  <c:v>38.095238095238095</c:v>
                </c:pt>
                <c:pt idx="1">
                  <c:v>80.645161290322577</c:v>
                </c:pt>
                <c:pt idx="2">
                  <c:v>58.823529411764703</c:v>
                </c:pt>
              </c:numCache>
            </c:numRef>
          </c:yVal>
        </c:ser>
        <c:axId val="66464768"/>
        <c:axId val="66479232"/>
      </c:scatterChart>
      <c:valAx>
        <c:axId val="66464768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box size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6479232"/>
        <c:crosses val="autoZero"/>
        <c:crossBetween val="midCat"/>
      </c:valAx>
      <c:valAx>
        <c:axId val="66479232"/>
        <c:scaling>
          <c:logBase val="10"/>
          <c:orientation val="minMax"/>
        </c:scaling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66464768"/>
        <c:crossesAt val="0.1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76200</xdr:rowOff>
    </xdr:from>
    <xdr:to>
      <xdr:col>19</xdr:col>
      <xdr:colOff>847725</xdr:colOff>
      <xdr:row>12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47625</xdr:colOff>
      <xdr:row>0</xdr:row>
      <xdr:rowOff>47625</xdr:rowOff>
    </xdr:from>
    <xdr:to>
      <xdr:col>41</xdr:col>
      <xdr:colOff>428625</xdr:colOff>
      <xdr:row>12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361949</xdr:colOff>
      <xdr:row>16</xdr:row>
      <xdr:rowOff>9524</xdr:rowOff>
    </xdr:from>
    <xdr:to>
      <xdr:col>8</xdr:col>
      <xdr:colOff>247649</xdr:colOff>
      <xdr:row>33</xdr:row>
      <xdr:rowOff>190499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219075</xdr:colOff>
      <xdr:row>12</xdr:row>
      <xdr:rowOff>171450</xdr:rowOff>
    </xdr:from>
    <xdr:to>
      <xdr:col>25</xdr:col>
      <xdr:colOff>571500</xdr:colOff>
      <xdr:row>27</xdr:row>
      <xdr:rowOff>57150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600075</xdr:colOff>
      <xdr:row>27</xdr:row>
      <xdr:rowOff>180975</xdr:rowOff>
    </xdr:from>
    <xdr:to>
      <xdr:col>15</xdr:col>
      <xdr:colOff>647700</xdr:colOff>
      <xdr:row>42</xdr:row>
      <xdr:rowOff>66675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38100</xdr:colOff>
      <xdr:row>22</xdr:row>
      <xdr:rowOff>66675</xdr:rowOff>
    </xdr:from>
    <xdr:to>
      <xdr:col>32</xdr:col>
      <xdr:colOff>333375</xdr:colOff>
      <xdr:row>36</xdr:row>
      <xdr:rowOff>142875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0.11871</cdr:x>
      <cdr:y>0.37847</cdr:y>
    </cdr:from>
    <cdr:to>
      <cdr:x>0.95504</cdr:x>
      <cdr:y>0.37847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628650" y="1038225"/>
          <a:ext cx="4429125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152399</xdr:rowOff>
    </xdr:from>
    <xdr:to>
      <xdr:col>17</xdr:col>
      <xdr:colOff>19050</xdr:colOff>
      <xdr:row>29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0.11282</cdr:x>
      <cdr:y>0.45961</cdr:y>
    </cdr:from>
    <cdr:to>
      <cdr:x>0.96923</cdr:x>
      <cdr:y>0.45961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628651" y="1571626"/>
          <a:ext cx="4772025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0.13542</cdr:x>
      <cdr:y>0.46181</cdr:y>
    </cdr:from>
    <cdr:to>
      <cdr:x>0.94583</cdr:x>
      <cdr:y>0.46181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619125" y="1266825"/>
          <a:ext cx="3705225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26</xdr:row>
      <xdr:rowOff>0</xdr:rowOff>
    </xdr:from>
    <xdr:to>
      <xdr:col>11</xdr:col>
      <xdr:colOff>466725</xdr:colOff>
      <xdr:row>40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66675</xdr:colOff>
      <xdr:row>0</xdr:row>
      <xdr:rowOff>47625</xdr:rowOff>
    </xdr:from>
    <xdr:to>
      <xdr:col>19</xdr:col>
      <xdr:colOff>847725</xdr:colOff>
      <xdr:row>13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57150</xdr:colOff>
      <xdr:row>0</xdr:row>
      <xdr:rowOff>57149</xdr:rowOff>
    </xdr:from>
    <xdr:to>
      <xdr:col>39</xdr:col>
      <xdr:colOff>904875</xdr:colOff>
      <xdr:row>14</xdr:row>
      <xdr:rowOff>142874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133350</xdr:colOff>
      <xdr:row>21</xdr:row>
      <xdr:rowOff>180975</xdr:rowOff>
    </xdr:from>
    <xdr:to>
      <xdr:col>30</xdr:col>
      <xdr:colOff>476250</xdr:colOff>
      <xdr:row>36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56</xdr:col>
      <xdr:colOff>66675</xdr:colOff>
      <xdr:row>0</xdr:row>
      <xdr:rowOff>66675</xdr:rowOff>
    </xdr:from>
    <xdr:to>
      <xdr:col>62</xdr:col>
      <xdr:colOff>19050</xdr:colOff>
      <xdr:row>13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123825</xdr:colOff>
      <xdr:row>22</xdr:row>
      <xdr:rowOff>161925</xdr:rowOff>
    </xdr:from>
    <xdr:to>
      <xdr:col>50</xdr:col>
      <xdr:colOff>219075</xdr:colOff>
      <xdr:row>37</xdr:row>
      <xdr:rowOff>47625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51</xdr:col>
      <xdr:colOff>9525</xdr:colOff>
      <xdr:row>22</xdr:row>
      <xdr:rowOff>152400</xdr:rowOff>
    </xdr:from>
    <xdr:to>
      <xdr:col>55</xdr:col>
      <xdr:colOff>762000</xdr:colOff>
      <xdr:row>37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31</xdr:col>
      <xdr:colOff>76200</xdr:colOff>
      <xdr:row>22</xdr:row>
      <xdr:rowOff>171450</xdr:rowOff>
    </xdr:from>
    <xdr:to>
      <xdr:col>35</xdr:col>
      <xdr:colOff>990600</xdr:colOff>
      <xdr:row>37</xdr:row>
      <xdr:rowOff>57150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752475</xdr:colOff>
      <xdr:row>26</xdr:row>
      <xdr:rowOff>0</xdr:rowOff>
    </xdr:from>
    <xdr:to>
      <xdr:col>16</xdr:col>
      <xdr:colOff>495300</xdr:colOff>
      <xdr:row>40</xdr:row>
      <xdr:rowOff>76200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0.1375</cdr:x>
      <cdr:y>0.40278</cdr:y>
    </cdr:from>
    <cdr:to>
      <cdr:x>0.9625</cdr:x>
      <cdr:y>0.40625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628650" y="1104900"/>
          <a:ext cx="3771900" cy="952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0.1336</cdr:x>
      <cdr:y>0.47222</cdr:y>
    </cdr:from>
    <cdr:to>
      <cdr:x>0.9413</cdr:x>
      <cdr:y>0.47222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628650" y="1295400"/>
          <a:ext cx="3800475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0.1375</cdr:x>
      <cdr:y>0.36111</cdr:y>
    </cdr:from>
    <cdr:to>
      <cdr:x>0.9375</cdr:x>
      <cdr:y>0.36111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628650" y="990600"/>
          <a:ext cx="365760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0</xdr:row>
      <xdr:rowOff>57150</xdr:rowOff>
    </xdr:from>
    <xdr:to>
      <xdr:col>19</xdr:col>
      <xdr:colOff>981075</xdr:colOff>
      <xdr:row>14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161925</xdr:colOff>
      <xdr:row>19</xdr:row>
      <xdr:rowOff>180975</xdr:rowOff>
    </xdr:from>
    <xdr:to>
      <xdr:col>10</xdr:col>
      <xdr:colOff>542925</xdr:colOff>
      <xdr:row>34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209550</xdr:colOff>
      <xdr:row>17</xdr:row>
      <xdr:rowOff>0</xdr:rowOff>
    </xdr:from>
    <xdr:to>
      <xdr:col>30</xdr:col>
      <xdr:colOff>381000</xdr:colOff>
      <xdr:row>31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57149</xdr:colOff>
      <xdr:row>0</xdr:row>
      <xdr:rowOff>47625</xdr:rowOff>
    </xdr:from>
    <xdr:to>
      <xdr:col>41</xdr:col>
      <xdr:colOff>352424</xdr:colOff>
      <xdr:row>12</xdr:row>
      <xdr:rowOff>104775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190500</xdr:colOff>
      <xdr:row>18</xdr:row>
      <xdr:rowOff>171449</xdr:rowOff>
    </xdr:from>
    <xdr:to>
      <xdr:col>37</xdr:col>
      <xdr:colOff>295275</xdr:colOff>
      <xdr:row>34</xdr:row>
      <xdr:rowOff>180974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257175</xdr:colOff>
      <xdr:row>21</xdr:row>
      <xdr:rowOff>171450</xdr:rowOff>
    </xdr:from>
    <xdr:to>
      <xdr:col>16</xdr:col>
      <xdr:colOff>647700</xdr:colOff>
      <xdr:row>36</xdr:row>
      <xdr:rowOff>57150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0.11111</cdr:x>
      <cdr:y>0.45794</cdr:y>
    </cdr:from>
    <cdr:to>
      <cdr:x>0.93939</cdr:x>
      <cdr:y>0.45794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628650" y="1400176"/>
          <a:ext cx="468630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1"/>
  <sheetViews>
    <sheetView workbookViewId="0">
      <selection activeCell="Y34" sqref="Y34"/>
    </sheetView>
  </sheetViews>
  <sheetFormatPr defaultRowHeight="15"/>
  <cols>
    <col min="2" max="2" width="13.5703125" customWidth="1"/>
    <col min="3" max="3" width="18.42578125" customWidth="1"/>
    <col min="4" max="4" width="13" customWidth="1"/>
    <col min="5" max="5" width="12.42578125" customWidth="1"/>
    <col min="7" max="7" width="13.5703125" customWidth="1"/>
    <col min="8" max="8" width="18.7109375" customWidth="1"/>
    <col min="9" max="9" width="10.42578125" customWidth="1"/>
    <col min="10" max="10" width="15" customWidth="1"/>
    <col min="12" max="12" width="17.140625" customWidth="1"/>
    <col min="13" max="13" width="18" customWidth="1"/>
    <col min="14" max="14" width="13" customWidth="1"/>
    <col min="15" max="15" width="13.28515625" customWidth="1"/>
    <col min="16" max="16" width="17.28515625" customWidth="1"/>
    <col min="17" max="17" width="13.5703125" customWidth="1"/>
    <col min="18" max="18" width="12.5703125" customWidth="1"/>
    <col min="19" max="19" width="13.7109375" customWidth="1"/>
    <col min="20" max="20" width="13.28515625" customWidth="1"/>
    <col min="22" max="22" width="13" customWidth="1"/>
    <col min="23" max="23" width="18" customWidth="1"/>
    <col min="24" max="24" width="12.28515625" customWidth="1"/>
    <col min="25" max="25" width="10.85546875" customWidth="1"/>
    <col min="27" max="27" width="12.85546875" customWidth="1"/>
    <col min="28" max="28" width="18.140625" customWidth="1"/>
    <col min="29" max="29" width="10.85546875" customWidth="1"/>
    <col min="30" max="30" width="11.28515625" customWidth="1"/>
    <col min="32" max="32" width="14.7109375" customWidth="1"/>
    <col min="33" max="33" width="18.42578125" customWidth="1"/>
    <col min="34" max="34" width="11.140625" customWidth="1"/>
    <col min="35" max="35" width="11.5703125" customWidth="1"/>
    <col min="36" max="36" width="17.85546875" customWidth="1"/>
  </cols>
  <sheetData>
    <row r="1" spans="1:36">
      <c r="A1" s="1" t="s">
        <v>0</v>
      </c>
      <c r="B1" s="2"/>
      <c r="C1" s="2">
        <v>0.35</v>
      </c>
      <c r="D1" s="2"/>
      <c r="E1" s="2"/>
      <c r="F1" s="1" t="s">
        <v>1</v>
      </c>
      <c r="G1" s="2"/>
      <c r="H1" s="2">
        <v>1.27</v>
      </c>
      <c r="I1" s="2"/>
      <c r="J1" s="2"/>
      <c r="K1" s="1" t="s">
        <v>2</v>
      </c>
      <c r="L1" s="2"/>
      <c r="M1" s="2" t="s">
        <v>3</v>
      </c>
      <c r="N1" s="2">
        <v>3.33</v>
      </c>
      <c r="O1" s="2"/>
      <c r="P1" s="1" t="s">
        <v>24</v>
      </c>
      <c r="U1" s="17" t="s">
        <v>10</v>
      </c>
      <c r="V1" s="18"/>
      <c r="W1" s="18">
        <v>0.56000000000000005</v>
      </c>
      <c r="X1" s="18"/>
      <c r="Y1" s="18"/>
      <c r="Z1" s="17" t="s">
        <v>11</v>
      </c>
      <c r="AA1" s="17"/>
      <c r="AB1" s="19">
        <v>3.16</v>
      </c>
      <c r="AC1" s="19"/>
      <c r="AD1" s="17"/>
      <c r="AE1" s="17" t="s">
        <v>12</v>
      </c>
      <c r="AF1" s="17"/>
      <c r="AG1" s="19">
        <v>8.0299999999999994</v>
      </c>
      <c r="AH1" s="19"/>
      <c r="AI1" s="17"/>
      <c r="AJ1" s="17"/>
    </row>
    <row r="2" spans="1:36">
      <c r="A2" s="1" t="s">
        <v>4</v>
      </c>
      <c r="B2" s="1" t="s">
        <v>5</v>
      </c>
      <c r="C2" s="1" t="s">
        <v>9</v>
      </c>
      <c r="D2" s="1" t="s">
        <v>6</v>
      </c>
      <c r="E2" s="1" t="s">
        <v>7</v>
      </c>
      <c r="F2" s="1" t="s">
        <v>4</v>
      </c>
      <c r="G2" s="1" t="s">
        <v>5</v>
      </c>
      <c r="H2" s="1" t="s">
        <v>9</v>
      </c>
      <c r="I2" s="1" t="s">
        <v>6</v>
      </c>
      <c r="J2" s="1" t="s">
        <v>25</v>
      </c>
      <c r="K2" s="1" t="s">
        <v>4</v>
      </c>
      <c r="L2" s="1" t="s">
        <v>5</v>
      </c>
      <c r="M2" s="1" t="s">
        <v>9</v>
      </c>
      <c r="N2" s="1" t="s">
        <v>6</v>
      </c>
      <c r="O2" s="1" t="s">
        <v>25</v>
      </c>
      <c r="P2" s="1" t="s">
        <v>8</v>
      </c>
      <c r="U2" s="17" t="s">
        <v>4</v>
      </c>
      <c r="V2" s="17" t="s">
        <v>5</v>
      </c>
      <c r="W2" s="17" t="s">
        <v>9</v>
      </c>
      <c r="X2" s="17" t="s">
        <v>6</v>
      </c>
      <c r="Y2" s="17" t="s">
        <v>7</v>
      </c>
      <c r="Z2" s="17" t="s">
        <v>4</v>
      </c>
      <c r="AA2" s="17" t="s">
        <v>5</v>
      </c>
      <c r="AB2" s="17" t="s">
        <v>9</v>
      </c>
      <c r="AC2" s="17" t="s">
        <v>6</v>
      </c>
      <c r="AD2" s="17" t="s">
        <v>7</v>
      </c>
      <c r="AE2" s="17" t="s">
        <v>4</v>
      </c>
      <c r="AF2" s="17" t="s">
        <v>5</v>
      </c>
      <c r="AG2" s="17" t="s">
        <v>9</v>
      </c>
      <c r="AH2" s="17" t="s">
        <v>6</v>
      </c>
      <c r="AI2" s="17" t="s">
        <v>7</v>
      </c>
      <c r="AJ2" s="17" t="s">
        <v>8</v>
      </c>
    </row>
    <row r="3" spans="1:36">
      <c r="A3" s="8">
        <v>29</v>
      </c>
      <c r="B3" s="9">
        <v>15.08</v>
      </c>
      <c r="C3" s="3">
        <v>12</v>
      </c>
      <c r="D3" s="9">
        <v>285</v>
      </c>
      <c r="E3" s="10">
        <f t="shared" ref="E3:E15" si="0">SUM(C3/D3)*15000</f>
        <v>631.57894736842104</v>
      </c>
      <c r="F3" s="8">
        <v>5</v>
      </c>
      <c r="G3" s="9">
        <v>15.229999999999999</v>
      </c>
      <c r="H3" s="3">
        <v>0</v>
      </c>
      <c r="I3" s="9">
        <v>180</v>
      </c>
      <c r="J3" s="10">
        <f t="shared" ref="J3:J15" si="1">SUM(H3/I3)*2500</f>
        <v>0</v>
      </c>
      <c r="K3" s="8">
        <v>2</v>
      </c>
      <c r="L3" s="9">
        <v>15.9</v>
      </c>
      <c r="M3" s="9">
        <v>7</v>
      </c>
      <c r="N3" s="9">
        <v>57</v>
      </c>
      <c r="O3" s="10">
        <f>SUM(M3/N3)*400</f>
        <v>49.122807017543856</v>
      </c>
      <c r="P3" s="15"/>
      <c r="U3" s="20">
        <v>16</v>
      </c>
      <c r="V3" s="21">
        <v>6.4</v>
      </c>
      <c r="W3" s="5">
        <v>8</v>
      </c>
      <c r="X3" s="21">
        <v>195</v>
      </c>
      <c r="Y3" s="27">
        <f>SUM(W3/X3)*30000</f>
        <v>1230.7692307692307</v>
      </c>
      <c r="Z3" s="20">
        <v>4</v>
      </c>
      <c r="AA3" s="21">
        <v>6.5880000000000001</v>
      </c>
      <c r="AB3" s="6">
        <v>3</v>
      </c>
      <c r="AC3" s="21">
        <v>45</v>
      </c>
      <c r="AD3" s="27">
        <f>SUM(AB3/AC3)*2500</f>
        <v>166.66666666666666</v>
      </c>
      <c r="AE3" s="21">
        <v>2</v>
      </c>
      <c r="AF3" s="21">
        <v>6.26</v>
      </c>
      <c r="AG3" s="21">
        <v>2</v>
      </c>
      <c r="AH3" s="21">
        <v>13</v>
      </c>
      <c r="AI3" s="27">
        <f>SUM(AG3/AH3)*400</f>
        <v>61.53846153846154</v>
      </c>
      <c r="AJ3" s="22">
        <v>1.129</v>
      </c>
    </row>
    <row r="4" spans="1:36">
      <c r="A4" s="11">
        <v>47</v>
      </c>
      <c r="B4" s="3">
        <v>24.44</v>
      </c>
      <c r="C4" s="3">
        <v>24</v>
      </c>
      <c r="D4" s="3">
        <v>327</v>
      </c>
      <c r="E4" s="12">
        <f t="shared" si="0"/>
        <v>1100.9174311926606</v>
      </c>
      <c r="F4" s="3">
        <v>8</v>
      </c>
      <c r="G4" s="3">
        <v>24.367999999999999</v>
      </c>
      <c r="H4" s="3">
        <v>6</v>
      </c>
      <c r="I4" s="3">
        <v>166</v>
      </c>
      <c r="J4" s="12">
        <f t="shared" si="1"/>
        <v>90.361445783132524</v>
      </c>
      <c r="K4" s="3">
        <v>3</v>
      </c>
      <c r="L4" s="3">
        <v>23.85</v>
      </c>
      <c r="M4" s="3">
        <v>13</v>
      </c>
      <c r="N4" s="3">
        <v>80</v>
      </c>
      <c r="O4" s="12">
        <f t="shared" ref="O4:O15" si="2">SUM(M4/N4)*400</f>
        <v>65</v>
      </c>
      <c r="P4" s="16">
        <v>1.2929999999999999</v>
      </c>
      <c r="U4" s="23">
        <v>25</v>
      </c>
      <c r="V4" s="6">
        <v>10</v>
      </c>
      <c r="W4" s="5">
        <v>0</v>
      </c>
      <c r="X4" s="6">
        <v>217</v>
      </c>
      <c r="Y4" s="28">
        <f t="shared" ref="Y4:Y12" si="3">SUM(W4/X4)*30000</f>
        <v>0</v>
      </c>
      <c r="Z4" s="6">
        <v>6</v>
      </c>
      <c r="AA4" s="6">
        <v>9.8819999999999997</v>
      </c>
      <c r="AB4" s="6">
        <v>4</v>
      </c>
      <c r="AC4" s="6">
        <v>42</v>
      </c>
      <c r="AD4" s="28">
        <f t="shared" ref="AD4:AD12" si="4">SUM(AB4/AC4)*2500</f>
        <v>238.09523809523807</v>
      </c>
      <c r="AE4" s="6">
        <v>3</v>
      </c>
      <c r="AF4" s="6">
        <v>9.39</v>
      </c>
      <c r="AG4" s="6">
        <v>4</v>
      </c>
      <c r="AH4" s="6">
        <v>16</v>
      </c>
      <c r="AI4" s="28">
        <f t="shared" ref="AI4:AI12" si="5">SUM(AG4/AH4)*400</f>
        <v>100</v>
      </c>
      <c r="AJ4" s="24"/>
    </row>
    <row r="5" spans="1:36">
      <c r="A5" s="11">
        <v>59</v>
      </c>
      <c r="B5" s="3">
        <v>30.68</v>
      </c>
      <c r="C5" s="3">
        <v>18</v>
      </c>
      <c r="D5" s="3">
        <v>421</v>
      </c>
      <c r="E5" s="12">
        <f t="shared" si="0"/>
        <v>641.33016627078382</v>
      </c>
      <c r="F5" s="3">
        <v>10</v>
      </c>
      <c r="G5" s="3">
        <v>30.459999999999997</v>
      </c>
      <c r="H5" s="3">
        <v>10</v>
      </c>
      <c r="I5" s="3">
        <v>193</v>
      </c>
      <c r="J5" s="12">
        <f t="shared" si="1"/>
        <v>129.53367875647669</v>
      </c>
      <c r="K5" s="3">
        <v>4</v>
      </c>
      <c r="L5" s="3">
        <v>31.8</v>
      </c>
      <c r="M5" s="3">
        <v>16</v>
      </c>
      <c r="N5" s="3">
        <v>75</v>
      </c>
      <c r="O5" s="12">
        <f t="shared" si="2"/>
        <v>85.333333333333343</v>
      </c>
      <c r="P5" s="16">
        <v>0.91400000000000003</v>
      </c>
      <c r="U5" s="23">
        <v>33</v>
      </c>
      <c r="V5" s="6">
        <v>13.200000000000001</v>
      </c>
      <c r="W5" s="5">
        <v>4</v>
      </c>
      <c r="X5" s="6">
        <v>227</v>
      </c>
      <c r="Y5" s="28">
        <f t="shared" si="3"/>
        <v>528.63436123348026</v>
      </c>
      <c r="Z5" s="6">
        <v>8</v>
      </c>
      <c r="AA5" s="6">
        <v>13.176</v>
      </c>
      <c r="AB5" s="6">
        <v>0</v>
      </c>
      <c r="AC5" s="6">
        <v>41</v>
      </c>
      <c r="AD5" s="28">
        <f t="shared" si="4"/>
        <v>0</v>
      </c>
      <c r="AE5" s="6">
        <v>4</v>
      </c>
      <c r="AF5" s="6">
        <v>12.52</v>
      </c>
      <c r="AG5" s="6">
        <v>2</v>
      </c>
      <c r="AH5" s="6">
        <v>19</v>
      </c>
      <c r="AI5" s="28">
        <f t="shared" si="5"/>
        <v>42.105263157894733</v>
      </c>
      <c r="AJ5" s="24"/>
    </row>
    <row r="6" spans="1:36">
      <c r="A6" s="11">
        <v>76</v>
      </c>
      <c r="B6" s="3">
        <v>39.520000000000003</v>
      </c>
      <c r="C6" s="3">
        <v>23</v>
      </c>
      <c r="D6" s="3">
        <v>374</v>
      </c>
      <c r="E6" s="12">
        <f t="shared" si="0"/>
        <v>922.45989304812838</v>
      </c>
      <c r="F6" s="3">
        <v>13</v>
      </c>
      <c r="G6" s="3">
        <v>39.597999999999999</v>
      </c>
      <c r="H6" s="3">
        <v>15</v>
      </c>
      <c r="I6" s="3">
        <v>237</v>
      </c>
      <c r="J6" s="12">
        <f t="shared" si="1"/>
        <v>158.22784810126583</v>
      </c>
      <c r="K6" s="3">
        <v>5</v>
      </c>
      <c r="L6" s="3">
        <v>39.75</v>
      </c>
      <c r="M6" s="3">
        <v>16</v>
      </c>
      <c r="N6" s="3">
        <v>55</v>
      </c>
      <c r="O6" s="12">
        <f t="shared" si="2"/>
        <v>116.36363636363636</v>
      </c>
      <c r="P6" s="16">
        <v>0.94399999999999995</v>
      </c>
      <c r="U6" s="23">
        <v>41</v>
      </c>
      <c r="V6" s="6">
        <v>16.400000000000002</v>
      </c>
      <c r="W6" s="5">
        <v>15</v>
      </c>
      <c r="X6" s="6">
        <v>329</v>
      </c>
      <c r="Y6" s="28">
        <f t="shared" si="3"/>
        <v>1367.7811550151976</v>
      </c>
      <c r="Z6" s="6">
        <v>10</v>
      </c>
      <c r="AA6" s="6">
        <v>16.47</v>
      </c>
      <c r="AB6" s="6">
        <v>5</v>
      </c>
      <c r="AC6" s="6">
        <v>57</v>
      </c>
      <c r="AD6" s="28">
        <f t="shared" si="4"/>
        <v>219.29824561403507</v>
      </c>
      <c r="AE6" s="6">
        <v>5</v>
      </c>
      <c r="AF6" s="6">
        <v>15.649999999999999</v>
      </c>
      <c r="AG6" s="6">
        <v>3</v>
      </c>
      <c r="AH6" s="6">
        <v>25</v>
      </c>
      <c r="AI6" s="28">
        <f t="shared" si="5"/>
        <v>48</v>
      </c>
      <c r="AJ6" s="24">
        <v>1.2330000000000001</v>
      </c>
    </row>
    <row r="7" spans="1:36">
      <c r="A7" s="11">
        <v>94</v>
      </c>
      <c r="B7" s="3">
        <v>48.88</v>
      </c>
      <c r="C7" s="3">
        <v>28</v>
      </c>
      <c r="D7" s="3">
        <v>247</v>
      </c>
      <c r="E7" s="12">
        <f t="shared" si="0"/>
        <v>1700.4048582995952</v>
      </c>
      <c r="F7" s="3">
        <v>16</v>
      </c>
      <c r="G7" s="3">
        <v>48.735999999999997</v>
      </c>
      <c r="H7" s="3">
        <v>10</v>
      </c>
      <c r="I7" s="3">
        <v>136</v>
      </c>
      <c r="J7" s="12">
        <f t="shared" si="1"/>
        <v>183.82352941176472</v>
      </c>
      <c r="K7" s="3">
        <v>6</v>
      </c>
      <c r="L7" s="3">
        <v>47.7</v>
      </c>
      <c r="M7" s="3">
        <v>18</v>
      </c>
      <c r="N7" s="3">
        <v>52</v>
      </c>
      <c r="O7" s="12">
        <f t="shared" si="2"/>
        <v>138.46153846153845</v>
      </c>
      <c r="P7" s="16">
        <v>1.147</v>
      </c>
      <c r="U7" s="23">
        <v>45</v>
      </c>
      <c r="V7" s="6">
        <v>18</v>
      </c>
      <c r="W7" s="5">
        <v>17</v>
      </c>
      <c r="X7" s="6">
        <v>309</v>
      </c>
      <c r="Y7" s="28">
        <f t="shared" si="3"/>
        <v>1650.4854368932038</v>
      </c>
      <c r="Z7" s="6">
        <v>11</v>
      </c>
      <c r="AA7" s="6">
        <v>18.117000000000001</v>
      </c>
      <c r="AB7" s="6">
        <v>3</v>
      </c>
      <c r="AC7" s="6">
        <v>60</v>
      </c>
      <c r="AD7" s="28">
        <f t="shared" si="4"/>
        <v>125</v>
      </c>
      <c r="AE7" s="6">
        <v>6</v>
      </c>
      <c r="AF7" s="6">
        <v>18.78</v>
      </c>
      <c r="AG7" s="6">
        <v>11</v>
      </c>
      <c r="AH7" s="6">
        <v>36</v>
      </c>
      <c r="AI7" s="28">
        <f t="shared" si="5"/>
        <v>122.22222222222223</v>
      </c>
      <c r="AJ7" s="24">
        <v>1.024</v>
      </c>
    </row>
    <row r="8" spans="1:36">
      <c r="A8" s="11">
        <v>105</v>
      </c>
      <c r="B8" s="3">
        <v>54.6</v>
      </c>
      <c r="C8" s="3">
        <v>8</v>
      </c>
      <c r="D8" s="3">
        <v>196</v>
      </c>
      <c r="E8" s="12">
        <f t="shared" si="0"/>
        <v>612.24489795918362</v>
      </c>
      <c r="F8" s="3">
        <v>18</v>
      </c>
      <c r="G8" s="3">
        <v>54.827999999999996</v>
      </c>
      <c r="H8" s="3">
        <v>3</v>
      </c>
      <c r="I8" s="3">
        <v>89</v>
      </c>
      <c r="J8" s="12">
        <f t="shared" si="1"/>
        <v>84.269662921348313</v>
      </c>
      <c r="K8" s="3">
        <v>7</v>
      </c>
      <c r="L8" s="3">
        <v>55.65</v>
      </c>
      <c r="M8" s="3">
        <v>5</v>
      </c>
      <c r="N8" s="3">
        <v>34</v>
      </c>
      <c r="O8" s="12">
        <f t="shared" si="2"/>
        <v>58.82352941176471</v>
      </c>
      <c r="P8" s="16">
        <v>1.0669999999999999</v>
      </c>
      <c r="U8" s="23">
        <v>54</v>
      </c>
      <c r="V8" s="6">
        <v>21.6</v>
      </c>
      <c r="W8" s="5">
        <v>16</v>
      </c>
      <c r="X8" s="6">
        <v>387</v>
      </c>
      <c r="Y8" s="28">
        <f t="shared" si="3"/>
        <v>1240.31007751938</v>
      </c>
      <c r="Z8" s="6">
        <v>13</v>
      </c>
      <c r="AA8" s="6">
        <v>21.411000000000001</v>
      </c>
      <c r="AB8" s="6">
        <v>13</v>
      </c>
      <c r="AC8" s="6">
        <v>76</v>
      </c>
      <c r="AD8" s="28">
        <f t="shared" si="4"/>
        <v>427.63157894736844</v>
      </c>
      <c r="AE8" s="6">
        <v>7</v>
      </c>
      <c r="AF8" s="6">
        <v>21.91</v>
      </c>
      <c r="AG8" s="6">
        <v>13</v>
      </c>
      <c r="AH8" s="6">
        <v>41</v>
      </c>
      <c r="AI8" s="28">
        <f t="shared" si="5"/>
        <v>126.82926829268293</v>
      </c>
      <c r="AJ8" s="24">
        <v>0.82599999999999996</v>
      </c>
    </row>
    <row r="9" spans="1:36">
      <c r="A9" s="11">
        <v>123</v>
      </c>
      <c r="B9" s="3">
        <v>63.96</v>
      </c>
      <c r="C9" s="3">
        <v>3</v>
      </c>
      <c r="D9" s="3">
        <v>175</v>
      </c>
      <c r="E9" s="12">
        <f t="shared" si="0"/>
        <v>257.14285714285717</v>
      </c>
      <c r="F9" s="3">
        <v>21</v>
      </c>
      <c r="G9" s="3">
        <v>63.965999999999994</v>
      </c>
      <c r="H9" s="3">
        <v>0</v>
      </c>
      <c r="I9" s="3">
        <v>84</v>
      </c>
      <c r="J9" s="12">
        <f t="shared" si="1"/>
        <v>0</v>
      </c>
      <c r="K9" s="3">
        <v>8</v>
      </c>
      <c r="L9" s="3">
        <v>63.6</v>
      </c>
      <c r="M9" s="3">
        <v>8</v>
      </c>
      <c r="N9" s="3">
        <v>52</v>
      </c>
      <c r="O9" s="12">
        <f t="shared" si="2"/>
        <v>61.53846153846154</v>
      </c>
      <c r="P9" s="16"/>
      <c r="U9" s="23">
        <v>62</v>
      </c>
      <c r="V9" s="6">
        <v>24.8</v>
      </c>
      <c r="W9" s="5">
        <v>18</v>
      </c>
      <c r="X9" s="6">
        <v>416</v>
      </c>
      <c r="Y9" s="28">
        <f t="shared" si="3"/>
        <v>1298.0769230769231</v>
      </c>
      <c r="Z9" s="6">
        <v>15</v>
      </c>
      <c r="AA9" s="6">
        <v>24.705000000000002</v>
      </c>
      <c r="AB9" s="6">
        <v>12</v>
      </c>
      <c r="AC9" s="6">
        <v>87</v>
      </c>
      <c r="AD9" s="28">
        <f t="shared" si="4"/>
        <v>344.82758620689657</v>
      </c>
      <c r="AE9" s="6">
        <v>8</v>
      </c>
      <c r="AF9" s="6">
        <v>25.04</v>
      </c>
      <c r="AG9" s="6">
        <v>12</v>
      </c>
      <c r="AH9" s="6">
        <v>45</v>
      </c>
      <c r="AI9" s="28">
        <f t="shared" si="5"/>
        <v>106.66666666666667</v>
      </c>
      <c r="AJ9" s="24">
        <v>0.91700000000000004</v>
      </c>
    </row>
    <row r="10" spans="1:36">
      <c r="A10" s="11">
        <v>135</v>
      </c>
      <c r="B10" s="3">
        <v>70.2</v>
      </c>
      <c r="C10" s="3">
        <v>13</v>
      </c>
      <c r="D10" s="3">
        <v>182</v>
      </c>
      <c r="E10" s="12">
        <f t="shared" si="0"/>
        <v>1071.4285714285713</v>
      </c>
      <c r="F10" s="3">
        <v>23</v>
      </c>
      <c r="G10" s="3">
        <v>70.057999999999993</v>
      </c>
      <c r="H10" s="3">
        <v>0</v>
      </c>
      <c r="I10" s="3">
        <v>99</v>
      </c>
      <c r="J10" s="12">
        <f t="shared" si="1"/>
        <v>0</v>
      </c>
      <c r="K10" s="3">
        <v>9</v>
      </c>
      <c r="L10" s="3">
        <v>71.55</v>
      </c>
      <c r="M10" s="3">
        <v>9</v>
      </c>
      <c r="N10" s="3">
        <v>38</v>
      </c>
      <c r="O10" s="12">
        <f t="shared" si="2"/>
        <v>94.73684210526315</v>
      </c>
      <c r="P10" s="16"/>
      <c r="U10" s="23">
        <v>70</v>
      </c>
      <c r="V10" s="6">
        <v>28</v>
      </c>
      <c r="W10" s="5">
        <v>24</v>
      </c>
      <c r="X10" s="6">
        <v>499</v>
      </c>
      <c r="Y10" s="28">
        <f t="shared" si="3"/>
        <v>1442.8857715430861</v>
      </c>
      <c r="Z10" s="6">
        <v>17</v>
      </c>
      <c r="AA10" s="6">
        <v>27.998999999999999</v>
      </c>
      <c r="AB10" s="6">
        <v>16</v>
      </c>
      <c r="AC10" s="6">
        <v>106</v>
      </c>
      <c r="AD10" s="28">
        <f t="shared" si="4"/>
        <v>377.35849056603774</v>
      </c>
      <c r="AE10" s="6">
        <v>9</v>
      </c>
      <c r="AF10" s="6">
        <v>28.169999999999998</v>
      </c>
      <c r="AG10" s="6">
        <v>16</v>
      </c>
      <c r="AH10" s="6">
        <v>45</v>
      </c>
      <c r="AI10" s="28">
        <f t="shared" si="5"/>
        <v>142.22222222222223</v>
      </c>
      <c r="AJ10" s="24">
        <v>0.85799999999999998</v>
      </c>
    </row>
    <row r="11" spans="1:36">
      <c r="A11" s="11">
        <v>152</v>
      </c>
      <c r="B11" s="3">
        <v>79.040000000000006</v>
      </c>
      <c r="C11" s="3">
        <v>3</v>
      </c>
      <c r="D11" s="3">
        <v>203</v>
      </c>
      <c r="E11" s="12">
        <f t="shared" si="0"/>
        <v>221.67487684729062</v>
      </c>
      <c r="F11" s="3">
        <v>26</v>
      </c>
      <c r="G11" s="3">
        <v>79.195999999999998</v>
      </c>
      <c r="H11" s="3">
        <v>0</v>
      </c>
      <c r="I11" s="3">
        <v>109</v>
      </c>
      <c r="J11" s="12">
        <f t="shared" si="1"/>
        <v>0</v>
      </c>
      <c r="K11" s="3">
        <v>10</v>
      </c>
      <c r="L11" s="3">
        <v>79.5</v>
      </c>
      <c r="M11" s="3">
        <v>11</v>
      </c>
      <c r="N11" s="3">
        <v>44</v>
      </c>
      <c r="O11" s="12">
        <f t="shared" si="2"/>
        <v>100</v>
      </c>
      <c r="P11" s="16"/>
      <c r="U11" s="23">
        <v>78</v>
      </c>
      <c r="V11" s="6">
        <v>31.200000000000003</v>
      </c>
      <c r="W11" s="5">
        <v>21</v>
      </c>
      <c r="X11" s="6">
        <v>627</v>
      </c>
      <c r="Y11" s="28">
        <f t="shared" si="3"/>
        <v>1004.7846889952153</v>
      </c>
      <c r="Z11" s="6">
        <v>19</v>
      </c>
      <c r="AA11" s="6">
        <v>31.292999999999999</v>
      </c>
      <c r="AB11" s="6">
        <v>18</v>
      </c>
      <c r="AC11" s="6">
        <v>104</v>
      </c>
      <c r="AD11" s="28">
        <f t="shared" si="4"/>
        <v>432.69230769230768</v>
      </c>
      <c r="AE11" s="6">
        <v>10</v>
      </c>
      <c r="AF11" s="6">
        <v>31.299999999999997</v>
      </c>
      <c r="AG11" s="6">
        <v>8</v>
      </c>
      <c r="AH11" s="6">
        <v>52</v>
      </c>
      <c r="AI11" s="28">
        <f t="shared" si="5"/>
        <v>61.53846153846154</v>
      </c>
      <c r="AJ11" s="24">
        <v>0.97799999999999998</v>
      </c>
    </row>
    <row r="12" spans="1:36">
      <c r="A12" s="11">
        <v>170</v>
      </c>
      <c r="B12" s="3">
        <v>88.4</v>
      </c>
      <c r="C12" s="3">
        <v>16</v>
      </c>
      <c r="D12" s="3">
        <v>229</v>
      </c>
      <c r="E12" s="12">
        <f t="shared" si="0"/>
        <v>1048.0349344978165</v>
      </c>
      <c r="F12" s="3">
        <v>29</v>
      </c>
      <c r="G12" s="3">
        <v>88.333999999999989</v>
      </c>
      <c r="H12" s="3">
        <v>7</v>
      </c>
      <c r="I12" s="3">
        <v>113</v>
      </c>
      <c r="J12" s="12">
        <f t="shared" si="1"/>
        <v>154.86725663716814</v>
      </c>
      <c r="K12" s="3">
        <v>11</v>
      </c>
      <c r="L12" s="3">
        <v>87.45</v>
      </c>
      <c r="M12" s="3">
        <v>8</v>
      </c>
      <c r="N12" s="3">
        <v>37</v>
      </c>
      <c r="O12" s="12">
        <f t="shared" si="2"/>
        <v>86.486486486486484</v>
      </c>
      <c r="P12" s="16">
        <v>1.1279999999999999</v>
      </c>
      <c r="U12" s="25">
        <v>86</v>
      </c>
      <c r="V12" s="7">
        <v>34.4</v>
      </c>
      <c r="W12" s="7">
        <v>21</v>
      </c>
      <c r="X12" s="7">
        <v>670</v>
      </c>
      <c r="Y12" s="29">
        <f t="shared" si="3"/>
        <v>940.29850746268653</v>
      </c>
      <c r="Z12" s="7">
        <v>21</v>
      </c>
      <c r="AA12" s="7">
        <v>34.587000000000003</v>
      </c>
      <c r="AB12" s="7">
        <v>26</v>
      </c>
      <c r="AC12" s="7">
        <v>115</v>
      </c>
      <c r="AD12" s="29">
        <f t="shared" si="4"/>
        <v>565.21739130434787</v>
      </c>
      <c r="AE12" s="7">
        <v>11</v>
      </c>
      <c r="AF12" s="7">
        <v>34.43</v>
      </c>
      <c r="AG12" s="7">
        <v>6</v>
      </c>
      <c r="AH12" s="7">
        <v>73</v>
      </c>
      <c r="AI12" s="29">
        <f t="shared" si="5"/>
        <v>32.87671232876712</v>
      </c>
      <c r="AJ12" s="26">
        <v>1.1379999999999999</v>
      </c>
    </row>
    <row r="13" spans="1:36">
      <c r="A13" s="11">
        <v>182</v>
      </c>
      <c r="B13" s="3">
        <v>94.64</v>
      </c>
      <c r="C13" s="3">
        <v>15</v>
      </c>
      <c r="D13" s="3">
        <v>183</v>
      </c>
      <c r="E13" s="12">
        <f t="shared" si="0"/>
        <v>1229.5081967213114</v>
      </c>
      <c r="F13" s="3">
        <v>31</v>
      </c>
      <c r="G13" s="3">
        <v>94.425999999999988</v>
      </c>
      <c r="H13" s="3">
        <v>2</v>
      </c>
      <c r="I13" s="3">
        <v>97</v>
      </c>
      <c r="J13" s="12">
        <f t="shared" si="1"/>
        <v>51.546391752577321</v>
      </c>
      <c r="K13" s="3">
        <v>12</v>
      </c>
      <c r="L13" s="3">
        <v>95.4</v>
      </c>
      <c r="M13" s="3">
        <v>11</v>
      </c>
      <c r="N13" s="3">
        <v>38</v>
      </c>
      <c r="O13" s="12">
        <f t="shared" si="2"/>
        <v>115.78947368421053</v>
      </c>
      <c r="P13" s="16">
        <v>1.1259999999999999</v>
      </c>
      <c r="AB13" s="30"/>
      <c r="AI13" s="17" t="s">
        <v>14</v>
      </c>
      <c r="AJ13" s="17">
        <f>SUM(AJ3:AJ12)/8</f>
        <v>1.0128749999999997</v>
      </c>
    </row>
    <row r="14" spans="1:36">
      <c r="A14" s="11">
        <v>199</v>
      </c>
      <c r="B14" s="3">
        <v>103.48</v>
      </c>
      <c r="C14" s="3">
        <v>4</v>
      </c>
      <c r="D14" s="3">
        <v>113</v>
      </c>
      <c r="E14" s="12">
        <f t="shared" si="0"/>
        <v>530.97345132743362</v>
      </c>
      <c r="F14" s="3">
        <v>34</v>
      </c>
      <c r="G14" s="3">
        <v>103.56399999999999</v>
      </c>
      <c r="H14" s="3">
        <v>0</v>
      </c>
      <c r="I14" s="3">
        <v>69</v>
      </c>
      <c r="J14" s="12">
        <f t="shared" si="1"/>
        <v>0</v>
      </c>
      <c r="K14" s="3">
        <v>13</v>
      </c>
      <c r="L14" s="3">
        <v>103.35000000000001</v>
      </c>
      <c r="M14" s="3">
        <v>9</v>
      </c>
      <c r="N14" s="3">
        <v>42</v>
      </c>
      <c r="O14" s="12">
        <f t="shared" si="2"/>
        <v>85.714285714285708</v>
      </c>
      <c r="P14" s="16"/>
      <c r="AB14" s="32"/>
      <c r="AC14" s="33" t="s">
        <v>15</v>
      </c>
      <c r="AD14" s="33" t="s">
        <v>23</v>
      </c>
      <c r="AE14" s="33" t="s">
        <v>16</v>
      </c>
      <c r="AF14" s="33" t="s">
        <v>17</v>
      </c>
    </row>
    <row r="15" spans="1:36">
      <c r="A15" s="13">
        <v>217</v>
      </c>
      <c r="B15" s="4">
        <v>112.84</v>
      </c>
      <c r="C15" s="4">
        <v>2</v>
      </c>
      <c r="D15" s="4">
        <v>103</v>
      </c>
      <c r="E15" s="14">
        <f t="shared" si="0"/>
        <v>291.26213592233006</v>
      </c>
      <c r="F15" s="13">
        <v>37</v>
      </c>
      <c r="G15" s="4">
        <v>112.702</v>
      </c>
      <c r="H15" s="4">
        <v>0</v>
      </c>
      <c r="I15" s="4">
        <v>103</v>
      </c>
      <c r="J15" s="14">
        <f t="shared" si="1"/>
        <v>0</v>
      </c>
      <c r="K15" s="13">
        <v>14</v>
      </c>
      <c r="L15" s="4">
        <v>111.3</v>
      </c>
      <c r="M15" s="4">
        <v>3</v>
      </c>
      <c r="N15" s="4">
        <v>27</v>
      </c>
      <c r="O15" s="12">
        <f t="shared" si="2"/>
        <v>44.444444444444443</v>
      </c>
      <c r="P15" s="16"/>
      <c r="AB15" s="33" t="s">
        <v>18</v>
      </c>
      <c r="AC15" s="32">
        <v>791</v>
      </c>
      <c r="AD15" s="32">
        <v>165</v>
      </c>
      <c r="AE15" s="37">
        <f>SUM(AD15/AC15)*AC20</f>
        <v>1668.7737041719342</v>
      </c>
      <c r="AF15" s="34"/>
    </row>
    <row r="16" spans="1:36">
      <c r="H16" s="30"/>
      <c r="O16" s="1" t="s">
        <v>13</v>
      </c>
      <c r="P16" s="1">
        <f>SUM(P4:P13)/7</f>
        <v>1.0884285714285713</v>
      </c>
      <c r="AB16" s="33" t="s">
        <v>19</v>
      </c>
      <c r="AC16" s="32">
        <v>5109</v>
      </c>
      <c r="AD16" s="32">
        <v>385</v>
      </c>
      <c r="AE16" s="37">
        <f>SUM(AD16/AC16)*AC21</f>
        <v>9419.6515952241134</v>
      </c>
      <c r="AF16" s="36">
        <v>1.625</v>
      </c>
    </row>
    <row r="17" spans="8:32">
      <c r="H17" s="30"/>
      <c r="AB17" s="33" t="s">
        <v>20</v>
      </c>
      <c r="AC17" s="32">
        <v>58028</v>
      </c>
      <c r="AD17" s="32">
        <v>850</v>
      </c>
      <c r="AE17" s="37">
        <f>SUM(AD17/AC17)*AC22</f>
        <v>65916.454125594537</v>
      </c>
      <c r="AF17" s="35"/>
    </row>
    <row r="19" spans="8:32">
      <c r="H19" s="31"/>
      <c r="L19" s="32"/>
      <c r="M19" s="33" t="s">
        <v>15</v>
      </c>
      <c r="N19" s="33" t="s">
        <v>23</v>
      </c>
      <c r="O19" s="33" t="s">
        <v>16</v>
      </c>
      <c r="P19" s="33" t="s">
        <v>17</v>
      </c>
      <c r="AB19" s="32"/>
      <c r="AC19" s="33" t="s">
        <v>21</v>
      </c>
      <c r="AD19" s="33" t="s">
        <v>22</v>
      </c>
    </row>
    <row r="20" spans="8:32">
      <c r="H20" s="31"/>
      <c r="L20" s="33" t="s">
        <v>18</v>
      </c>
      <c r="M20" s="32">
        <v>791</v>
      </c>
      <c r="N20" s="32">
        <v>165</v>
      </c>
      <c r="O20" s="37">
        <f>SUM(N20/M20)*M25</f>
        <v>1668.7737041719342</v>
      </c>
      <c r="P20" s="34"/>
      <c r="AB20" s="33" t="s">
        <v>18</v>
      </c>
      <c r="AC20" s="32">
        <v>8000</v>
      </c>
      <c r="AD20" s="32">
        <v>3.33</v>
      </c>
    </row>
    <row r="21" spans="8:32">
      <c r="H21" s="31"/>
      <c r="L21" s="33" t="s">
        <v>19</v>
      </c>
      <c r="M21" s="32">
        <v>5109</v>
      </c>
      <c r="N21" s="32">
        <v>385</v>
      </c>
      <c r="O21" s="37">
        <f>SUM(N21/M21)*M26</f>
        <v>9419.6515952241134</v>
      </c>
      <c r="P21" s="36">
        <v>1.3480000000000001</v>
      </c>
      <c r="AB21" s="33" t="s">
        <v>19</v>
      </c>
      <c r="AC21" s="32">
        <v>125000</v>
      </c>
      <c r="AD21" s="32">
        <v>1.27</v>
      </c>
    </row>
    <row r="22" spans="8:32">
      <c r="H22" s="31"/>
      <c r="L22" s="33" t="s">
        <v>20</v>
      </c>
      <c r="M22" s="32">
        <v>58028</v>
      </c>
      <c r="N22" s="32">
        <v>850</v>
      </c>
      <c r="O22" s="37">
        <f>SUM(N22/M22)*M27</f>
        <v>65916.454125594537</v>
      </c>
      <c r="P22" s="35"/>
      <c r="AB22" s="33" t="s">
        <v>20</v>
      </c>
      <c r="AC22" s="32">
        <v>4500000</v>
      </c>
      <c r="AD22" s="32">
        <v>0.35</v>
      </c>
    </row>
    <row r="23" spans="8:32">
      <c r="H23" s="31"/>
    </row>
    <row r="24" spans="8:32">
      <c r="H24" s="31"/>
      <c r="L24" s="32"/>
      <c r="M24" s="33" t="s">
        <v>21</v>
      </c>
      <c r="N24" s="33" t="s">
        <v>22</v>
      </c>
    </row>
    <row r="25" spans="8:32">
      <c r="H25" s="31"/>
      <c r="L25" s="33" t="s">
        <v>18</v>
      </c>
      <c r="M25" s="32">
        <v>8000</v>
      </c>
      <c r="N25" s="32">
        <v>8.0299999999999994</v>
      </c>
    </row>
    <row r="26" spans="8:32">
      <c r="H26" s="31"/>
      <c r="L26" s="33" t="s">
        <v>19</v>
      </c>
      <c r="M26" s="32">
        <v>125000</v>
      </c>
      <c r="N26" s="32">
        <v>3.16</v>
      </c>
    </row>
    <row r="27" spans="8:32">
      <c r="H27" s="31"/>
      <c r="L27" s="33" t="s">
        <v>20</v>
      </c>
      <c r="M27" s="32">
        <v>4500000</v>
      </c>
      <c r="N27" s="32">
        <v>0.56000000000000005</v>
      </c>
    </row>
    <row r="28" spans="8:32">
      <c r="H28" s="31"/>
    </row>
    <row r="29" spans="8:32">
      <c r="H29" s="31"/>
    </row>
    <row r="30" spans="8:32">
      <c r="H30" s="31"/>
    </row>
    <row r="31" spans="8:32">
      <c r="H31" s="3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158"/>
  <sheetViews>
    <sheetView topLeftCell="AK1" zoomScaleNormal="100" workbookViewId="0">
      <selection activeCell="BH15" sqref="BH15"/>
    </sheetView>
  </sheetViews>
  <sheetFormatPr defaultRowHeight="15"/>
  <cols>
    <col min="2" max="2" width="13.42578125" customWidth="1"/>
    <col min="3" max="3" width="19.28515625" customWidth="1"/>
    <col min="4" max="4" width="11.5703125" customWidth="1"/>
    <col min="5" max="5" width="11.85546875" customWidth="1"/>
    <col min="6" max="6" width="17.42578125" customWidth="1"/>
    <col min="7" max="7" width="14" customWidth="1"/>
    <col min="8" max="8" width="18" customWidth="1"/>
    <col min="9" max="9" width="12.140625" customWidth="1"/>
    <col min="10" max="10" width="12.5703125" customWidth="1"/>
    <col min="12" max="12" width="12.85546875" customWidth="1"/>
    <col min="13" max="13" width="18.28515625" customWidth="1"/>
    <col min="14" max="14" width="11.42578125" customWidth="1"/>
    <col min="15" max="15" width="11.7109375" customWidth="1"/>
    <col min="16" max="16" width="18.140625" customWidth="1"/>
    <col min="17" max="17" width="12.42578125" customWidth="1"/>
    <col min="18" max="18" width="12.5703125" customWidth="1"/>
    <col min="19" max="19" width="13.85546875" customWidth="1"/>
    <col min="20" max="20" width="13.42578125" customWidth="1"/>
    <col min="22" max="22" width="18.85546875" customWidth="1"/>
    <col min="23" max="23" width="18.7109375" customWidth="1"/>
    <col min="24" max="24" width="10.5703125" customWidth="1"/>
    <col min="25" max="25" width="16.85546875" customWidth="1"/>
    <col min="27" max="27" width="13.28515625" customWidth="1"/>
    <col min="28" max="28" width="18" customWidth="1"/>
    <col min="29" max="29" width="11.5703125" customWidth="1"/>
    <col min="30" max="30" width="11.42578125" customWidth="1"/>
    <col min="32" max="32" width="14.140625" customWidth="1"/>
    <col min="33" max="33" width="18.7109375" customWidth="1"/>
    <col min="34" max="34" width="12.5703125" customWidth="1"/>
    <col min="35" max="35" width="11.42578125" customWidth="1"/>
    <col min="36" max="36" width="17.28515625" customWidth="1"/>
    <col min="37" max="37" width="13.140625" customWidth="1"/>
    <col min="38" max="38" width="14.140625" customWidth="1"/>
    <col min="39" max="39" width="12.85546875" customWidth="1"/>
    <col min="40" max="40" width="14" customWidth="1"/>
    <col min="42" max="42" width="19.140625" customWidth="1"/>
    <col min="43" max="43" width="18.5703125" customWidth="1"/>
    <col min="44" max="44" width="11.28515625" customWidth="1"/>
    <col min="45" max="45" width="18.28515625" customWidth="1"/>
    <col min="47" max="47" width="14" customWidth="1"/>
    <col min="48" max="48" width="18.140625" customWidth="1"/>
    <col min="49" max="49" width="11.5703125" customWidth="1"/>
    <col min="50" max="50" width="14.28515625" customWidth="1"/>
    <col min="52" max="52" width="14" customWidth="1"/>
    <col min="53" max="53" width="18" customWidth="1"/>
    <col min="54" max="54" width="12.42578125" customWidth="1"/>
    <col min="55" max="55" width="12.85546875" customWidth="1"/>
    <col min="56" max="56" width="18.85546875" customWidth="1"/>
  </cols>
  <sheetData>
    <row r="1" spans="1:56">
      <c r="A1" s="38" t="s">
        <v>26</v>
      </c>
      <c r="B1" s="39"/>
      <c r="C1" s="39"/>
      <c r="D1" s="39">
        <v>1.65</v>
      </c>
      <c r="E1" s="39"/>
      <c r="F1" s="38" t="s">
        <v>27</v>
      </c>
      <c r="G1" s="39"/>
      <c r="H1" s="39">
        <v>0.64</v>
      </c>
      <c r="I1" s="39"/>
      <c r="J1" s="39"/>
      <c r="K1" s="38" t="s">
        <v>28</v>
      </c>
      <c r="L1" s="39"/>
      <c r="M1" s="39">
        <v>0.26</v>
      </c>
      <c r="N1" s="39"/>
      <c r="O1" s="39"/>
      <c r="P1" s="39"/>
      <c r="U1" s="59" t="s">
        <v>34</v>
      </c>
      <c r="V1" s="60"/>
      <c r="W1" s="60">
        <v>3.96</v>
      </c>
      <c r="X1" s="60"/>
      <c r="Y1" s="60"/>
      <c r="Z1" s="59" t="s">
        <v>35</v>
      </c>
      <c r="AA1" s="60"/>
      <c r="AB1" s="60">
        <v>1.51</v>
      </c>
      <c r="AC1" s="60"/>
      <c r="AD1" s="60"/>
      <c r="AE1" s="59" t="s">
        <v>36</v>
      </c>
      <c r="AF1" s="60"/>
      <c r="AG1" s="60">
        <v>0.45</v>
      </c>
      <c r="AH1" s="60"/>
      <c r="AI1" s="60"/>
      <c r="AJ1" s="60"/>
      <c r="AO1" s="85" t="s">
        <v>37</v>
      </c>
      <c r="AP1" s="86"/>
      <c r="AQ1" s="86">
        <v>4.3899999999999997</v>
      </c>
      <c r="AR1" s="86"/>
      <c r="AS1" s="86"/>
      <c r="AT1" s="85" t="s">
        <v>37</v>
      </c>
      <c r="AU1" s="86"/>
      <c r="AV1" s="86">
        <v>1.68</v>
      </c>
      <c r="AW1" s="86"/>
      <c r="AX1" s="86"/>
      <c r="AY1" s="85" t="s">
        <v>38</v>
      </c>
      <c r="AZ1" s="86"/>
      <c r="BA1" s="86">
        <v>0.64</v>
      </c>
      <c r="BB1" s="86"/>
      <c r="BC1" s="86"/>
      <c r="BD1" s="86"/>
    </row>
    <row r="2" spans="1:56">
      <c r="A2" s="40" t="s">
        <v>4</v>
      </c>
      <c r="B2" s="40" t="s">
        <v>5</v>
      </c>
      <c r="C2" s="40" t="s">
        <v>9</v>
      </c>
      <c r="D2" s="40" t="s">
        <v>6</v>
      </c>
      <c r="E2" s="40" t="s">
        <v>29</v>
      </c>
      <c r="F2" s="40" t="s">
        <v>4</v>
      </c>
      <c r="G2" s="40" t="s">
        <v>5</v>
      </c>
      <c r="H2" s="40" t="s">
        <v>9</v>
      </c>
      <c r="I2" s="40" t="s">
        <v>6</v>
      </c>
      <c r="J2" s="40" t="s">
        <v>29</v>
      </c>
      <c r="K2" s="40" t="s">
        <v>4</v>
      </c>
      <c r="L2" s="40" t="s">
        <v>5</v>
      </c>
      <c r="M2" s="40" t="s">
        <v>9</v>
      </c>
      <c r="N2" s="40" t="s">
        <v>6</v>
      </c>
      <c r="O2" s="40" t="s">
        <v>29</v>
      </c>
      <c r="P2" s="40" t="s">
        <v>30</v>
      </c>
      <c r="U2" s="61" t="s">
        <v>4</v>
      </c>
      <c r="V2" s="61" t="s">
        <v>5</v>
      </c>
      <c r="W2" s="61" t="s">
        <v>9</v>
      </c>
      <c r="X2" s="61" t="s">
        <v>6</v>
      </c>
      <c r="Y2" s="61" t="s">
        <v>29</v>
      </c>
      <c r="Z2" s="61" t="s">
        <v>4</v>
      </c>
      <c r="AA2" s="61" t="s">
        <v>5</v>
      </c>
      <c r="AB2" s="61" t="s">
        <v>9</v>
      </c>
      <c r="AC2" s="61" t="s">
        <v>6</v>
      </c>
      <c r="AD2" s="61" t="s">
        <v>29</v>
      </c>
      <c r="AE2" s="61" t="s">
        <v>4</v>
      </c>
      <c r="AF2" s="61" t="s">
        <v>5</v>
      </c>
      <c r="AG2" s="61" t="s">
        <v>9</v>
      </c>
      <c r="AH2" s="61" t="s">
        <v>6</v>
      </c>
      <c r="AI2" s="61" t="s">
        <v>29</v>
      </c>
      <c r="AJ2" s="61" t="s">
        <v>30</v>
      </c>
      <c r="AO2" s="87" t="s">
        <v>4</v>
      </c>
      <c r="AP2" s="87" t="s">
        <v>5</v>
      </c>
      <c r="AQ2" s="87" t="s">
        <v>9</v>
      </c>
      <c r="AR2" s="87" t="s">
        <v>6</v>
      </c>
      <c r="AS2" s="87" t="s">
        <v>29</v>
      </c>
      <c r="AT2" s="87" t="s">
        <v>4</v>
      </c>
      <c r="AU2" s="87" t="s">
        <v>5</v>
      </c>
      <c r="AV2" s="87" t="s">
        <v>9</v>
      </c>
      <c r="AW2" s="87" t="s">
        <v>6</v>
      </c>
      <c r="AX2" s="87" t="s">
        <v>29</v>
      </c>
      <c r="AY2" s="87" t="s">
        <v>4</v>
      </c>
      <c r="AZ2" s="87" t="s">
        <v>5</v>
      </c>
      <c r="BA2" s="87" t="s">
        <v>9</v>
      </c>
      <c r="BB2" s="87" t="s">
        <v>6</v>
      </c>
      <c r="BC2" s="87" t="s">
        <v>29</v>
      </c>
      <c r="BD2" s="87" t="s">
        <v>30</v>
      </c>
    </row>
    <row r="3" spans="1:56">
      <c r="A3" s="49">
        <v>2</v>
      </c>
      <c r="B3" s="50">
        <f t="shared" ref="B3:B20" si="0">SUM(A3*6.15)</f>
        <v>12.3</v>
      </c>
      <c r="C3" s="50">
        <v>1</v>
      </c>
      <c r="D3" s="50">
        <v>13</v>
      </c>
      <c r="E3" s="55">
        <f>SUM(C3/D3)*400</f>
        <v>30.76923076923077</v>
      </c>
      <c r="F3" s="49">
        <v>5</v>
      </c>
      <c r="G3" s="50">
        <v>11.65</v>
      </c>
      <c r="H3" s="50">
        <v>2</v>
      </c>
      <c r="I3" s="50">
        <v>28</v>
      </c>
      <c r="J3" s="58">
        <f>SUM(H3/I3)*2500</f>
        <v>178.57142857142856</v>
      </c>
      <c r="K3" s="50">
        <v>33</v>
      </c>
      <c r="L3" s="50">
        <v>13.068000000000001</v>
      </c>
      <c r="M3" s="50">
        <v>0</v>
      </c>
      <c r="N3" s="50">
        <v>60</v>
      </c>
      <c r="O3" s="50">
        <f>SUM(M3/N3)*15000</f>
        <v>0</v>
      </c>
      <c r="P3" s="53"/>
      <c r="U3" s="67">
        <v>1</v>
      </c>
      <c r="V3" s="62">
        <v>10.4</v>
      </c>
      <c r="W3" s="62">
        <v>0</v>
      </c>
      <c r="X3" s="62">
        <v>18</v>
      </c>
      <c r="Y3" s="74">
        <f>SUM(W3/X3)*400</f>
        <v>0</v>
      </c>
      <c r="Z3" s="62">
        <v>3</v>
      </c>
      <c r="AA3" s="62">
        <v>11.43</v>
      </c>
      <c r="AB3" s="62">
        <v>0</v>
      </c>
      <c r="AC3" s="62">
        <v>102</v>
      </c>
      <c r="AD3" s="74">
        <f>SUM(AB3/AC3)*2500</f>
        <v>0</v>
      </c>
      <c r="AE3" s="62">
        <v>9</v>
      </c>
      <c r="AF3" s="62">
        <v>11.74356</v>
      </c>
      <c r="AG3" s="68">
        <v>0</v>
      </c>
      <c r="AH3" s="62">
        <v>445</v>
      </c>
      <c r="AI3" s="74">
        <f>SUM(AG3/AH3)*3000</f>
        <v>0</v>
      </c>
      <c r="AJ3" s="69"/>
      <c r="AO3" s="90">
        <v>1</v>
      </c>
      <c r="AP3" s="64">
        <f>SUM(AO3*9.65)</f>
        <v>9.65</v>
      </c>
      <c r="AQ3" s="64">
        <v>0</v>
      </c>
      <c r="AR3" s="64">
        <v>6</v>
      </c>
      <c r="AS3" s="91">
        <f>SUM(AQ3/AR3)*400</f>
        <v>0</v>
      </c>
      <c r="AT3" s="96">
        <v>3</v>
      </c>
      <c r="AU3" s="64">
        <f t="shared" ref="AU3:AU19" si="1">SUM(AT3*3.66)</f>
        <v>10.98</v>
      </c>
      <c r="AV3" s="64">
        <v>0</v>
      </c>
      <c r="AW3" s="97">
        <v>22</v>
      </c>
      <c r="AX3" s="91">
        <f>SUM(AV3/AW3)*2500</f>
        <v>0</v>
      </c>
      <c r="AY3" s="90">
        <v>18</v>
      </c>
      <c r="AZ3" s="98">
        <f t="shared" ref="AZ3:AZ19" si="2">SUM(AY3*(183.223/300))</f>
        <v>10.993380000000002</v>
      </c>
      <c r="BA3" s="99">
        <v>0</v>
      </c>
      <c r="BB3" s="64">
        <v>36</v>
      </c>
      <c r="BC3" s="64">
        <v>0</v>
      </c>
      <c r="BD3" s="102"/>
    </row>
    <row r="4" spans="1:56">
      <c r="A4" s="43">
        <v>3</v>
      </c>
      <c r="B4" s="41">
        <f t="shared" si="0"/>
        <v>18.450000000000003</v>
      </c>
      <c r="C4" s="41">
        <v>4</v>
      </c>
      <c r="D4" s="41">
        <v>35</v>
      </c>
      <c r="E4" s="56">
        <f t="shared" ref="E4:E20" si="3">SUM(C4/D4)*400</f>
        <v>45.714285714285715</v>
      </c>
      <c r="F4" s="41">
        <v>8</v>
      </c>
      <c r="G4" s="41">
        <v>18.64</v>
      </c>
      <c r="H4" s="41">
        <v>4</v>
      </c>
      <c r="I4" s="41">
        <v>218</v>
      </c>
      <c r="J4" s="56">
        <f t="shared" ref="J4:J20" si="4">SUM(H4/I4)*2500</f>
        <v>45.871559633027523</v>
      </c>
      <c r="K4" s="41">
        <v>47</v>
      </c>
      <c r="L4" s="41">
        <v>18.612000000000002</v>
      </c>
      <c r="M4" s="41">
        <v>0</v>
      </c>
      <c r="N4" s="41">
        <v>243</v>
      </c>
      <c r="O4" s="51">
        <f t="shared" ref="O4:O20" si="5">SUM(M4/N4)*15000</f>
        <v>0</v>
      </c>
      <c r="P4" s="51"/>
      <c r="U4" s="46">
        <v>2</v>
      </c>
      <c r="V4" s="45">
        <v>20.8</v>
      </c>
      <c r="W4" s="45">
        <v>2</v>
      </c>
      <c r="X4" s="45">
        <v>37</v>
      </c>
      <c r="Y4" s="75">
        <f t="shared" ref="Y4:Y21" si="6">SUM(W4/X4)*400</f>
        <v>21.621621621621621</v>
      </c>
      <c r="Z4" s="45">
        <v>6</v>
      </c>
      <c r="AA4" s="45">
        <v>22.86</v>
      </c>
      <c r="AB4" s="45">
        <v>2</v>
      </c>
      <c r="AC4" s="45">
        <v>158</v>
      </c>
      <c r="AD4" s="75">
        <f t="shared" ref="AD4:AD21" si="7">SUM(AB4/AC4)*2500</f>
        <v>31.645569620253163</v>
      </c>
      <c r="AE4" s="45">
        <v>17</v>
      </c>
      <c r="AF4" s="45">
        <v>22.182279999999999</v>
      </c>
      <c r="AG4" s="70">
        <v>10</v>
      </c>
      <c r="AH4" s="45">
        <v>765</v>
      </c>
      <c r="AI4" s="75">
        <f t="shared" ref="AI4:AI21" si="8">SUM(AG4/AH4)*3000</f>
        <v>39.215686274509807</v>
      </c>
      <c r="AJ4" s="71">
        <v>0.27</v>
      </c>
      <c r="AO4" s="92">
        <v>2</v>
      </c>
      <c r="AP4" s="65">
        <f t="shared" ref="AP4:AP19" si="9">SUM(AO4*9.65)</f>
        <v>19.3</v>
      </c>
      <c r="AQ4" s="65">
        <v>0</v>
      </c>
      <c r="AR4" s="65">
        <v>7</v>
      </c>
      <c r="AS4" s="93">
        <f t="shared" ref="AS4:AS19" si="10">SUM(AQ4/AR4)*400</f>
        <v>0</v>
      </c>
      <c r="AT4" s="92">
        <v>5</v>
      </c>
      <c r="AU4" s="65">
        <f t="shared" si="1"/>
        <v>18.3</v>
      </c>
      <c r="AV4" s="65">
        <v>2</v>
      </c>
      <c r="AW4" s="65">
        <v>23</v>
      </c>
      <c r="AX4" s="93">
        <f t="shared" ref="AX4:AX19" si="11">SUM(AV4/AW4)*2500</f>
        <v>217.39130434782609</v>
      </c>
      <c r="AY4" s="92">
        <v>30</v>
      </c>
      <c r="AZ4" s="88">
        <f t="shared" si="2"/>
        <v>18.322300000000002</v>
      </c>
      <c r="BA4" s="100">
        <v>0</v>
      </c>
      <c r="BB4" s="65">
        <v>51</v>
      </c>
      <c r="BC4" s="65">
        <v>0</v>
      </c>
      <c r="BD4" s="103"/>
    </row>
    <row r="5" spans="1:56">
      <c r="A5" s="43">
        <v>4</v>
      </c>
      <c r="B5" s="41">
        <f t="shared" si="0"/>
        <v>24.6</v>
      </c>
      <c r="C5" s="41">
        <v>7</v>
      </c>
      <c r="D5" s="41">
        <v>96</v>
      </c>
      <c r="E5" s="56">
        <f t="shared" si="3"/>
        <v>29.166666666666668</v>
      </c>
      <c r="F5" s="41">
        <v>11</v>
      </c>
      <c r="G5" s="41">
        <v>25.630000000000003</v>
      </c>
      <c r="H5" s="41">
        <v>5</v>
      </c>
      <c r="I5" s="41">
        <v>114</v>
      </c>
      <c r="J5" s="56">
        <f t="shared" si="4"/>
        <v>109.64912280701753</v>
      </c>
      <c r="K5" s="41">
        <v>65</v>
      </c>
      <c r="L5" s="41">
        <v>25.740000000000002</v>
      </c>
      <c r="M5" s="41">
        <v>0</v>
      </c>
      <c r="N5" s="41">
        <v>176</v>
      </c>
      <c r="O5" s="51">
        <f t="shared" si="5"/>
        <v>0</v>
      </c>
      <c r="P5" s="51"/>
      <c r="U5" s="46">
        <v>3</v>
      </c>
      <c r="V5" s="45">
        <v>31.200000000000003</v>
      </c>
      <c r="W5" s="45">
        <v>1</v>
      </c>
      <c r="X5" s="45">
        <v>51</v>
      </c>
      <c r="Y5" s="75">
        <f t="shared" si="6"/>
        <v>7.8431372549019605</v>
      </c>
      <c r="Z5" s="45">
        <v>8</v>
      </c>
      <c r="AA5" s="45">
        <v>30.48</v>
      </c>
      <c r="AB5" s="45">
        <v>6</v>
      </c>
      <c r="AC5" s="45">
        <v>142</v>
      </c>
      <c r="AD5" s="75">
        <f t="shared" si="7"/>
        <v>105.63380281690141</v>
      </c>
      <c r="AE5" s="45">
        <v>23</v>
      </c>
      <c r="AF5" s="45">
        <v>30.011320000000001</v>
      </c>
      <c r="AG5" s="70">
        <v>3</v>
      </c>
      <c r="AH5" s="45">
        <v>631</v>
      </c>
      <c r="AI5" s="75">
        <f t="shared" si="8"/>
        <v>14.263074484944534</v>
      </c>
      <c r="AJ5" s="71">
        <v>0.19400000000000001</v>
      </c>
      <c r="AO5" s="92">
        <v>3</v>
      </c>
      <c r="AP5" s="65">
        <f t="shared" si="9"/>
        <v>28.950000000000003</v>
      </c>
      <c r="AQ5" s="65">
        <v>1</v>
      </c>
      <c r="AR5" s="65">
        <v>3</v>
      </c>
      <c r="AS5" s="93">
        <f t="shared" si="10"/>
        <v>133.33333333333331</v>
      </c>
      <c r="AT5" s="92">
        <v>8</v>
      </c>
      <c r="AU5" s="65">
        <f t="shared" si="1"/>
        <v>29.28</v>
      </c>
      <c r="AV5" s="65">
        <v>6</v>
      </c>
      <c r="AW5" s="65">
        <v>53</v>
      </c>
      <c r="AX5" s="93">
        <f t="shared" si="11"/>
        <v>283.01886792452831</v>
      </c>
      <c r="AY5" s="92">
        <v>48</v>
      </c>
      <c r="AZ5" s="88">
        <f t="shared" si="2"/>
        <v>29.315680000000004</v>
      </c>
      <c r="BA5" s="100">
        <v>0</v>
      </c>
      <c r="BB5" s="65">
        <v>94</v>
      </c>
      <c r="BC5" s="65">
        <v>0</v>
      </c>
      <c r="BD5" s="103">
        <v>0.78400000000000003</v>
      </c>
    </row>
    <row r="6" spans="1:56">
      <c r="A6" s="43">
        <v>5</v>
      </c>
      <c r="B6" s="41">
        <f t="shared" si="0"/>
        <v>30.75</v>
      </c>
      <c r="C6" s="41">
        <v>6</v>
      </c>
      <c r="D6" s="41">
        <v>39</v>
      </c>
      <c r="E6" s="56">
        <f t="shared" si="3"/>
        <v>61.53846153846154</v>
      </c>
      <c r="F6" s="41">
        <v>13</v>
      </c>
      <c r="G6" s="41">
        <v>30.29</v>
      </c>
      <c r="H6" s="41">
        <v>13</v>
      </c>
      <c r="I6" s="41">
        <v>115</v>
      </c>
      <c r="J6" s="56">
        <f t="shared" si="4"/>
        <v>282.60869565217394</v>
      </c>
      <c r="K6" s="41">
        <v>76</v>
      </c>
      <c r="L6" s="41">
        <v>30.096</v>
      </c>
      <c r="M6" s="41">
        <v>8</v>
      </c>
      <c r="N6" s="41">
        <v>221</v>
      </c>
      <c r="O6" s="56">
        <f t="shared" si="5"/>
        <v>542.98642533936652</v>
      </c>
      <c r="P6" s="51">
        <v>1.1819999999999999</v>
      </c>
      <c r="U6" s="46">
        <v>4</v>
      </c>
      <c r="V6" s="45">
        <v>41.6</v>
      </c>
      <c r="W6" s="45">
        <v>4</v>
      </c>
      <c r="X6" s="45">
        <v>48</v>
      </c>
      <c r="Y6" s="75">
        <f t="shared" si="6"/>
        <v>33.333333333333329</v>
      </c>
      <c r="Z6" s="45">
        <v>11</v>
      </c>
      <c r="AA6" s="45">
        <v>41.910000000000004</v>
      </c>
      <c r="AB6" s="45">
        <v>4</v>
      </c>
      <c r="AC6" s="45">
        <v>97</v>
      </c>
      <c r="AD6" s="75">
        <f t="shared" si="7"/>
        <v>103.09278350515464</v>
      </c>
      <c r="AE6" s="45">
        <v>32</v>
      </c>
      <c r="AF6" s="45">
        <v>41.75488</v>
      </c>
      <c r="AG6" s="70">
        <v>15</v>
      </c>
      <c r="AH6" s="45">
        <v>386</v>
      </c>
      <c r="AI6" s="75">
        <f t="shared" si="8"/>
        <v>116.58031088082902</v>
      </c>
      <c r="AJ6" s="71">
        <v>0.55800000000000005</v>
      </c>
      <c r="AO6" s="92">
        <v>4</v>
      </c>
      <c r="AP6" s="65">
        <f t="shared" si="9"/>
        <v>38.6</v>
      </c>
      <c r="AQ6" s="65">
        <v>3</v>
      </c>
      <c r="AR6" s="65">
        <v>21</v>
      </c>
      <c r="AS6" s="93">
        <f t="shared" si="10"/>
        <v>57.142857142857139</v>
      </c>
      <c r="AT6" s="92">
        <v>11</v>
      </c>
      <c r="AU6" s="65">
        <f t="shared" si="1"/>
        <v>40.260000000000005</v>
      </c>
      <c r="AV6" s="65">
        <v>1</v>
      </c>
      <c r="AW6" s="65">
        <v>43</v>
      </c>
      <c r="AX6" s="93">
        <f t="shared" si="11"/>
        <v>58.139534883720927</v>
      </c>
      <c r="AY6" s="92">
        <v>66</v>
      </c>
      <c r="AZ6" s="88">
        <f t="shared" si="2"/>
        <v>40.309060000000002</v>
      </c>
      <c r="BA6" s="100">
        <v>1</v>
      </c>
      <c r="BB6" s="65">
        <v>88</v>
      </c>
      <c r="BC6" s="65">
        <v>0</v>
      </c>
      <c r="BD6" s="103">
        <v>1.7999999999999999E-2</v>
      </c>
    </row>
    <row r="7" spans="1:56">
      <c r="A7" s="43">
        <v>6</v>
      </c>
      <c r="B7" s="41">
        <f t="shared" si="0"/>
        <v>36.900000000000006</v>
      </c>
      <c r="C7" s="41">
        <v>9</v>
      </c>
      <c r="D7" s="41">
        <v>41</v>
      </c>
      <c r="E7" s="56">
        <f t="shared" si="3"/>
        <v>87.804878048780495</v>
      </c>
      <c r="F7" s="41">
        <v>16</v>
      </c>
      <c r="G7" s="41">
        <v>37.28</v>
      </c>
      <c r="H7" s="41">
        <v>9</v>
      </c>
      <c r="I7" s="41">
        <v>101</v>
      </c>
      <c r="J7" s="56">
        <f t="shared" si="4"/>
        <v>222.77227722772275</v>
      </c>
      <c r="K7" s="41">
        <v>94</v>
      </c>
      <c r="L7" s="41">
        <v>37.224000000000004</v>
      </c>
      <c r="M7" s="41">
        <v>8</v>
      </c>
      <c r="N7" s="41">
        <v>203</v>
      </c>
      <c r="O7" s="56">
        <f t="shared" si="5"/>
        <v>591.13300492610836</v>
      </c>
      <c r="P7" s="51">
        <v>1.032</v>
      </c>
      <c r="U7" s="46">
        <v>5</v>
      </c>
      <c r="V7" s="45">
        <v>52</v>
      </c>
      <c r="W7" s="45">
        <v>2</v>
      </c>
      <c r="X7" s="45">
        <v>40</v>
      </c>
      <c r="Y7" s="75">
        <f t="shared" si="6"/>
        <v>20</v>
      </c>
      <c r="Z7" s="45">
        <v>14</v>
      </c>
      <c r="AA7" s="45">
        <v>53.34</v>
      </c>
      <c r="AB7" s="45">
        <v>3</v>
      </c>
      <c r="AC7" s="45">
        <v>105</v>
      </c>
      <c r="AD7" s="75">
        <f t="shared" si="7"/>
        <v>71.428571428571431</v>
      </c>
      <c r="AE7" s="45">
        <v>41</v>
      </c>
      <c r="AF7" s="45">
        <v>53.498440000000002</v>
      </c>
      <c r="AG7" s="70">
        <v>6</v>
      </c>
      <c r="AH7" s="45">
        <v>512</v>
      </c>
      <c r="AI7" s="75">
        <f t="shared" si="8"/>
        <v>35.15625</v>
      </c>
      <c r="AJ7" s="71">
        <v>0.224</v>
      </c>
      <c r="AO7" s="92">
        <v>5</v>
      </c>
      <c r="AP7" s="65">
        <f t="shared" si="9"/>
        <v>48.25</v>
      </c>
      <c r="AQ7" s="65">
        <v>3</v>
      </c>
      <c r="AR7" s="65">
        <v>18</v>
      </c>
      <c r="AS7" s="93">
        <f t="shared" si="10"/>
        <v>66.666666666666657</v>
      </c>
      <c r="AT7" s="92">
        <v>13</v>
      </c>
      <c r="AU7" s="65">
        <f t="shared" si="1"/>
        <v>47.58</v>
      </c>
      <c r="AV7" s="65">
        <v>2</v>
      </c>
      <c r="AW7" s="65">
        <v>43</v>
      </c>
      <c r="AX7" s="93">
        <f t="shared" si="11"/>
        <v>116.27906976744185</v>
      </c>
      <c r="AY7" s="92">
        <v>78</v>
      </c>
      <c r="AZ7" s="88">
        <f t="shared" si="2"/>
        <v>47.637980000000006</v>
      </c>
      <c r="BA7" s="100">
        <v>0</v>
      </c>
      <c r="BB7" s="65">
        <v>58</v>
      </c>
      <c r="BC7" s="65">
        <v>0</v>
      </c>
      <c r="BD7" s="103">
        <v>0.57899999999999996</v>
      </c>
    </row>
    <row r="8" spans="1:56">
      <c r="A8" s="43">
        <v>7</v>
      </c>
      <c r="B8" s="41">
        <f t="shared" si="0"/>
        <v>43.050000000000004</v>
      </c>
      <c r="C8" s="41">
        <v>12</v>
      </c>
      <c r="D8" s="41">
        <v>61</v>
      </c>
      <c r="E8" s="56">
        <f t="shared" si="3"/>
        <v>78.688524590163937</v>
      </c>
      <c r="F8" s="41">
        <v>19</v>
      </c>
      <c r="G8" s="41">
        <v>44.27</v>
      </c>
      <c r="H8" s="41">
        <v>14</v>
      </c>
      <c r="I8" s="41">
        <v>130</v>
      </c>
      <c r="J8" s="56">
        <f t="shared" si="4"/>
        <v>269.23076923076923</v>
      </c>
      <c r="K8" s="41">
        <v>112</v>
      </c>
      <c r="L8" s="41">
        <v>44.352000000000004</v>
      </c>
      <c r="M8" s="41">
        <v>8</v>
      </c>
      <c r="N8" s="41">
        <v>224</v>
      </c>
      <c r="O8" s="56">
        <f t="shared" si="5"/>
        <v>535.71428571428567</v>
      </c>
      <c r="P8" s="51">
        <v>1.04</v>
      </c>
      <c r="U8" s="46">
        <v>6</v>
      </c>
      <c r="V8" s="45">
        <v>62.400000000000006</v>
      </c>
      <c r="W8" s="45">
        <v>3</v>
      </c>
      <c r="X8" s="45">
        <v>46</v>
      </c>
      <c r="Y8" s="75">
        <f t="shared" si="6"/>
        <v>26.086956521739129</v>
      </c>
      <c r="Z8" s="45">
        <v>17</v>
      </c>
      <c r="AA8" s="45">
        <v>64.77</v>
      </c>
      <c r="AB8" s="45">
        <v>5</v>
      </c>
      <c r="AC8" s="45">
        <v>96</v>
      </c>
      <c r="AD8" s="75">
        <f t="shared" si="7"/>
        <v>130.20833333333334</v>
      </c>
      <c r="AE8" s="45">
        <v>50</v>
      </c>
      <c r="AF8" s="45">
        <v>65.242000000000004</v>
      </c>
      <c r="AG8" s="70">
        <v>6</v>
      </c>
      <c r="AH8" s="45">
        <v>497</v>
      </c>
      <c r="AI8" s="75">
        <f t="shared" si="8"/>
        <v>36.217303822937623</v>
      </c>
      <c r="AJ8" s="71">
        <v>0.1</v>
      </c>
      <c r="AO8" s="92">
        <v>6</v>
      </c>
      <c r="AP8" s="65">
        <f t="shared" si="9"/>
        <v>57.900000000000006</v>
      </c>
      <c r="AQ8" s="65">
        <v>1</v>
      </c>
      <c r="AR8" s="65">
        <v>19</v>
      </c>
      <c r="AS8" s="93">
        <f t="shared" si="10"/>
        <v>21.052631578947366</v>
      </c>
      <c r="AT8" s="92">
        <v>16</v>
      </c>
      <c r="AU8" s="65">
        <f t="shared" si="1"/>
        <v>58.56</v>
      </c>
      <c r="AV8" s="65">
        <v>0</v>
      </c>
      <c r="AW8" s="65">
        <v>41</v>
      </c>
      <c r="AX8" s="93">
        <f t="shared" si="11"/>
        <v>0</v>
      </c>
      <c r="AY8" s="92">
        <v>96</v>
      </c>
      <c r="AZ8" s="88">
        <f t="shared" si="2"/>
        <v>58.631360000000008</v>
      </c>
      <c r="BA8" s="100">
        <v>0</v>
      </c>
      <c r="BB8" s="65">
        <v>43</v>
      </c>
      <c r="BC8" s="65">
        <v>0</v>
      </c>
      <c r="BD8" s="103"/>
    </row>
    <row r="9" spans="1:56">
      <c r="A9" s="43">
        <v>8</v>
      </c>
      <c r="B9" s="41">
        <f t="shared" si="0"/>
        <v>49.2</v>
      </c>
      <c r="C9" s="41">
        <v>15</v>
      </c>
      <c r="D9" s="41">
        <v>51</v>
      </c>
      <c r="E9" s="56">
        <f t="shared" si="3"/>
        <v>117.64705882352942</v>
      </c>
      <c r="F9" s="41">
        <v>21</v>
      </c>
      <c r="G9" s="41">
        <v>48.93</v>
      </c>
      <c r="H9" s="41">
        <v>11</v>
      </c>
      <c r="I9" s="41">
        <v>118</v>
      </c>
      <c r="J9" s="56">
        <f t="shared" si="4"/>
        <v>233.05084745762713</v>
      </c>
      <c r="K9" s="41">
        <v>123</v>
      </c>
      <c r="L9" s="41">
        <v>48.708000000000006</v>
      </c>
      <c r="M9" s="41">
        <v>10</v>
      </c>
      <c r="N9" s="41">
        <v>198</v>
      </c>
      <c r="O9" s="56">
        <f t="shared" si="5"/>
        <v>757.57575757575751</v>
      </c>
      <c r="P9" s="51">
        <v>1.0049999999999999</v>
      </c>
      <c r="U9" s="46">
        <v>7</v>
      </c>
      <c r="V9" s="45">
        <v>72.8</v>
      </c>
      <c r="W9" s="45">
        <v>2</v>
      </c>
      <c r="X9" s="45">
        <v>46</v>
      </c>
      <c r="Y9" s="75">
        <f t="shared" si="6"/>
        <v>17.391304347826086</v>
      </c>
      <c r="Z9" s="45">
        <v>19</v>
      </c>
      <c r="AA9" s="45">
        <v>72.39</v>
      </c>
      <c r="AB9" s="45">
        <v>2</v>
      </c>
      <c r="AC9" s="45">
        <v>68</v>
      </c>
      <c r="AD9" s="75">
        <f t="shared" si="7"/>
        <v>73.529411764705884</v>
      </c>
      <c r="AE9" s="45">
        <v>56</v>
      </c>
      <c r="AF9" s="45">
        <v>73.071039999999996</v>
      </c>
      <c r="AG9" s="70">
        <v>4</v>
      </c>
      <c r="AH9" s="45">
        <v>264</v>
      </c>
      <c r="AI9" s="75">
        <f t="shared" si="8"/>
        <v>45.454545454545453</v>
      </c>
      <c r="AJ9" s="71">
        <v>0.40699999999999997</v>
      </c>
      <c r="AO9" s="92">
        <v>7</v>
      </c>
      <c r="AP9" s="65">
        <f t="shared" si="9"/>
        <v>67.55</v>
      </c>
      <c r="AQ9" s="65">
        <v>1</v>
      </c>
      <c r="AR9" s="65">
        <v>17</v>
      </c>
      <c r="AS9" s="93">
        <f t="shared" si="10"/>
        <v>23.52941176470588</v>
      </c>
      <c r="AT9" s="92">
        <v>19</v>
      </c>
      <c r="AU9" s="65">
        <f t="shared" si="1"/>
        <v>69.540000000000006</v>
      </c>
      <c r="AV9" s="65">
        <v>0</v>
      </c>
      <c r="AW9" s="65">
        <v>40</v>
      </c>
      <c r="AX9" s="93">
        <f t="shared" si="11"/>
        <v>0</v>
      </c>
      <c r="AY9" s="92">
        <v>114</v>
      </c>
      <c r="AZ9" s="88">
        <f t="shared" si="2"/>
        <v>69.624740000000003</v>
      </c>
      <c r="BA9" s="100">
        <v>0</v>
      </c>
      <c r="BB9" s="65">
        <v>43</v>
      </c>
      <c r="BC9" s="65">
        <v>0</v>
      </c>
      <c r="BD9" s="103"/>
    </row>
    <row r="10" spans="1:56">
      <c r="A10" s="43">
        <v>9</v>
      </c>
      <c r="B10" s="41">
        <f t="shared" si="0"/>
        <v>55.35</v>
      </c>
      <c r="C10" s="41">
        <v>12</v>
      </c>
      <c r="D10" s="41">
        <v>32</v>
      </c>
      <c r="E10" s="56">
        <f t="shared" si="3"/>
        <v>150</v>
      </c>
      <c r="F10" s="41">
        <v>24</v>
      </c>
      <c r="G10" s="41">
        <v>55.92</v>
      </c>
      <c r="H10" s="41">
        <v>4</v>
      </c>
      <c r="I10" s="41">
        <v>83</v>
      </c>
      <c r="J10" s="56">
        <f t="shared" si="4"/>
        <v>120.48192771084338</v>
      </c>
      <c r="K10" s="41">
        <v>141</v>
      </c>
      <c r="L10" s="41">
        <v>55.836000000000006</v>
      </c>
      <c r="M10" s="41">
        <v>2</v>
      </c>
      <c r="N10" s="41">
        <v>163</v>
      </c>
      <c r="O10" s="56">
        <f t="shared" si="5"/>
        <v>184.04907975460122</v>
      </c>
      <c r="P10" s="51">
        <v>0.108</v>
      </c>
      <c r="U10" s="46">
        <v>8</v>
      </c>
      <c r="V10" s="45">
        <v>83.2</v>
      </c>
      <c r="W10" s="45">
        <v>3</v>
      </c>
      <c r="X10" s="45">
        <v>30</v>
      </c>
      <c r="Y10" s="75">
        <f t="shared" si="6"/>
        <v>40</v>
      </c>
      <c r="Z10" s="45">
        <v>22</v>
      </c>
      <c r="AA10" s="45">
        <v>83.820000000000007</v>
      </c>
      <c r="AB10" s="45">
        <v>1</v>
      </c>
      <c r="AC10" s="45">
        <v>93</v>
      </c>
      <c r="AD10" s="75">
        <f t="shared" si="7"/>
        <v>26.881720430107528</v>
      </c>
      <c r="AE10" s="45">
        <v>64</v>
      </c>
      <c r="AF10" s="45">
        <v>83.50976</v>
      </c>
      <c r="AG10" s="70">
        <v>0</v>
      </c>
      <c r="AH10" s="45">
        <v>334</v>
      </c>
      <c r="AI10" s="75">
        <f t="shared" si="8"/>
        <v>0</v>
      </c>
      <c r="AJ10" s="71"/>
      <c r="AO10" s="92">
        <v>8</v>
      </c>
      <c r="AP10" s="65">
        <f t="shared" si="9"/>
        <v>77.2</v>
      </c>
      <c r="AQ10" s="65">
        <v>0</v>
      </c>
      <c r="AR10" s="65">
        <v>18</v>
      </c>
      <c r="AS10" s="93">
        <f t="shared" si="10"/>
        <v>0</v>
      </c>
      <c r="AT10" s="92">
        <v>21</v>
      </c>
      <c r="AU10" s="65">
        <f t="shared" si="1"/>
        <v>76.86</v>
      </c>
      <c r="AV10" s="65">
        <v>0</v>
      </c>
      <c r="AW10" s="65">
        <v>31</v>
      </c>
      <c r="AX10" s="93">
        <f t="shared" si="11"/>
        <v>0</v>
      </c>
      <c r="AY10" s="92">
        <v>126</v>
      </c>
      <c r="AZ10" s="88">
        <f t="shared" si="2"/>
        <v>76.953660000000013</v>
      </c>
      <c r="BA10" s="100">
        <v>0</v>
      </c>
      <c r="BB10" s="65">
        <v>59</v>
      </c>
      <c r="BC10" s="65">
        <v>0</v>
      </c>
      <c r="BD10" s="103"/>
    </row>
    <row r="11" spans="1:56">
      <c r="A11" s="43">
        <v>10</v>
      </c>
      <c r="B11" s="41">
        <f t="shared" si="0"/>
        <v>61.5</v>
      </c>
      <c r="C11" s="41">
        <v>9</v>
      </c>
      <c r="D11" s="41">
        <v>34</v>
      </c>
      <c r="E11" s="56">
        <f t="shared" si="3"/>
        <v>105.88235294117648</v>
      </c>
      <c r="F11" s="41">
        <v>26</v>
      </c>
      <c r="G11" s="41">
        <v>60.58</v>
      </c>
      <c r="H11" s="41">
        <v>8</v>
      </c>
      <c r="I11" s="41">
        <v>90</v>
      </c>
      <c r="J11" s="56">
        <f t="shared" si="4"/>
        <v>222.22222222222223</v>
      </c>
      <c r="K11" s="41">
        <v>153</v>
      </c>
      <c r="L11" s="41">
        <v>60.588000000000001</v>
      </c>
      <c r="M11" s="41">
        <v>3</v>
      </c>
      <c r="N11" s="41">
        <v>155</v>
      </c>
      <c r="O11" s="56">
        <f t="shared" si="5"/>
        <v>290.32258064516128</v>
      </c>
      <c r="P11" s="51">
        <v>0.54800000000000004</v>
      </c>
      <c r="U11" s="46">
        <v>9</v>
      </c>
      <c r="V11" s="45">
        <v>93.600000000000009</v>
      </c>
      <c r="W11" s="45">
        <v>1</v>
      </c>
      <c r="X11" s="45">
        <v>29</v>
      </c>
      <c r="Y11" s="75">
        <f t="shared" si="6"/>
        <v>13.793103448275861</v>
      </c>
      <c r="Z11" s="45">
        <v>25</v>
      </c>
      <c r="AA11" s="45">
        <v>95.25</v>
      </c>
      <c r="AB11" s="45">
        <v>0</v>
      </c>
      <c r="AC11" s="45">
        <v>99</v>
      </c>
      <c r="AD11" s="75">
        <f t="shared" si="7"/>
        <v>0</v>
      </c>
      <c r="AE11" s="45">
        <v>73</v>
      </c>
      <c r="AF11" s="45">
        <v>95.253320000000002</v>
      </c>
      <c r="AG11" s="70">
        <v>1</v>
      </c>
      <c r="AH11" s="45">
        <v>406</v>
      </c>
      <c r="AI11" s="75">
        <f t="shared" si="8"/>
        <v>7.389162561576355</v>
      </c>
      <c r="AJ11" s="71"/>
      <c r="AO11" s="92">
        <v>9</v>
      </c>
      <c r="AP11" s="65">
        <f t="shared" si="9"/>
        <v>86.850000000000009</v>
      </c>
      <c r="AQ11" s="65">
        <v>0</v>
      </c>
      <c r="AR11" s="65">
        <v>19</v>
      </c>
      <c r="AS11" s="93">
        <f t="shared" si="10"/>
        <v>0</v>
      </c>
      <c r="AT11" s="92">
        <v>24</v>
      </c>
      <c r="AU11" s="65">
        <f t="shared" si="1"/>
        <v>87.84</v>
      </c>
      <c r="AV11" s="65">
        <v>0</v>
      </c>
      <c r="AW11" s="65">
        <v>101</v>
      </c>
      <c r="AX11" s="93">
        <f t="shared" si="11"/>
        <v>0</v>
      </c>
      <c r="AY11" s="92">
        <v>144</v>
      </c>
      <c r="AZ11" s="88">
        <f t="shared" si="2"/>
        <v>87.947040000000015</v>
      </c>
      <c r="BA11" s="100">
        <v>0</v>
      </c>
      <c r="BB11" s="65">
        <v>145</v>
      </c>
      <c r="BC11" s="65">
        <v>0</v>
      </c>
      <c r="BD11" s="103"/>
    </row>
    <row r="12" spans="1:56">
      <c r="A12" s="43">
        <v>11</v>
      </c>
      <c r="B12" s="41">
        <f t="shared" si="0"/>
        <v>67.650000000000006</v>
      </c>
      <c r="C12" s="41">
        <v>10</v>
      </c>
      <c r="D12" s="41">
        <v>37</v>
      </c>
      <c r="E12" s="56">
        <f t="shared" si="3"/>
        <v>108.10810810810811</v>
      </c>
      <c r="F12" s="41">
        <v>29</v>
      </c>
      <c r="G12" s="41">
        <v>67.570000000000007</v>
      </c>
      <c r="H12" s="41">
        <v>7</v>
      </c>
      <c r="I12" s="41">
        <v>138</v>
      </c>
      <c r="J12" s="56">
        <f t="shared" si="4"/>
        <v>126.81159420289856</v>
      </c>
      <c r="K12" s="41">
        <v>171</v>
      </c>
      <c r="L12" s="41">
        <v>67.716000000000008</v>
      </c>
      <c r="M12" s="41">
        <v>0</v>
      </c>
      <c r="N12" s="41">
        <v>225</v>
      </c>
      <c r="O12" s="56">
        <f t="shared" si="5"/>
        <v>0</v>
      </c>
      <c r="P12" s="51">
        <v>0.51500000000000001</v>
      </c>
      <c r="U12" s="46">
        <v>10</v>
      </c>
      <c r="V12" s="45">
        <v>104</v>
      </c>
      <c r="W12" s="45">
        <v>11</v>
      </c>
      <c r="X12" s="45">
        <v>33</v>
      </c>
      <c r="Y12" s="75">
        <f t="shared" si="6"/>
        <v>133.33333333333331</v>
      </c>
      <c r="Z12" s="45">
        <v>27</v>
      </c>
      <c r="AA12" s="45">
        <v>102.87</v>
      </c>
      <c r="AB12" s="45">
        <v>0</v>
      </c>
      <c r="AC12" s="45">
        <v>95</v>
      </c>
      <c r="AD12" s="75">
        <f t="shared" si="7"/>
        <v>0</v>
      </c>
      <c r="AE12" s="45">
        <v>79</v>
      </c>
      <c r="AF12" s="45">
        <v>103.08235999999999</v>
      </c>
      <c r="AG12" s="70">
        <v>1</v>
      </c>
      <c r="AH12" s="45">
        <v>355</v>
      </c>
      <c r="AI12" s="75">
        <f t="shared" si="8"/>
        <v>8.4507042253521139</v>
      </c>
      <c r="AJ12" s="71"/>
      <c r="AO12" s="92">
        <v>10</v>
      </c>
      <c r="AP12" s="65">
        <f t="shared" si="9"/>
        <v>96.5</v>
      </c>
      <c r="AQ12" s="65">
        <v>0</v>
      </c>
      <c r="AR12" s="65">
        <v>14</v>
      </c>
      <c r="AS12" s="93">
        <f t="shared" si="10"/>
        <v>0</v>
      </c>
      <c r="AT12" s="92">
        <v>26</v>
      </c>
      <c r="AU12" s="65">
        <f t="shared" si="1"/>
        <v>95.16</v>
      </c>
      <c r="AV12" s="65">
        <v>0</v>
      </c>
      <c r="AW12" s="65">
        <v>83</v>
      </c>
      <c r="AX12" s="93">
        <f t="shared" si="11"/>
        <v>0</v>
      </c>
      <c r="AY12" s="92">
        <v>156</v>
      </c>
      <c r="AZ12" s="88">
        <f t="shared" si="2"/>
        <v>95.275960000000012</v>
      </c>
      <c r="BA12" s="100">
        <v>0</v>
      </c>
      <c r="BB12" s="65">
        <v>132</v>
      </c>
      <c r="BC12" s="65">
        <v>0</v>
      </c>
      <c r="BD12" s="103"/>
    </row>
    <row r="13" spans="1:56">
      <c r="A13" s="43">
        <v>12</v>
      </c>
      <c r="B13" s="41">
        <f t="shared" si="0"/>
        <v>73.800000000000011</v>
      </c>
      <c r="C13" s="41">
        <v>9</v>
      </c>
      <c r="D13" s="41">
        <v>51</v>
      </c>
      <c r="E13" s="56">
        <f t="shared" si="3"/>
        <v>70.588235294117652</v>
      </c>
      <c r="F13" s="41">
        <v>32</v>
      </c>
      <c r="G13" s="41">
        <v>74.56</v>
      </c>
      <c r="H13" s="41">
        <v>6</v>
      </c>
      <c r="I13" s="41">
        <v>186</v>
      </c>
      <c r="J13" s="56">
        <f t="shared" si="4"/>
        <v>80.645161290322577</v>
      </c>
      <c r="K13" s="41">
        <v>188</v>
      </c>
      <c r="L13" s="41">
        <v>74.448000000000008</v>
      </c>
      <c r="M13" s="41">
        <v>4</v>
      </c>
      <c r="N13" s="41">
        <v>326</v>
      </c>
      <c r="O13" s="56">
        <f t="shared" si="5"/>
        <v>184.04907975460122</v>
      </c>
      <c r="P13" s="51">
        <v>0.51500000000000001</v>
      </c>
      <c r="U13" s="46">
        <v>11</v>
      </c>
      <c r="V13" s="45">
        <v>114.4</v>
      </c>
      <c r="W13" s="45">
        <v>18</v>
      </c>
      <c r="X13" s="45">
        <v>42</v>
      </c>
      <c r="Y13" s="75">
        <f t="shared" si="6"/>
        <v>171.42857142857142</v>
      </c>
      <c r="Z13" s="45">
        <v>30</v>
      </c>
      <c r="AA13" s="45">
        <v>114.3</v>
      </c>
      <c r="AB13" s="45">
        <v>0</v>
      </c>
      <c r="AC13" s="45">
        <v>171</v>
      </c>
      <c r="AD13" s="75">
        <f t="shared" si="7"/>
        <v>0</v>
      </c>
      <c r="AE13" s="45">
        <v>82</v>
      </c>
      <c r="AF13" s="45">
        <v>106.99688</v>
      </c>
      <c r="AG13" s="70">
        <v>1</v>
      </c>
      <c r="AH13" s="45">
        <v>312</v>
      </c>
      <c r="AI13" s="75">
        <f t="shared" si="8"/>
        <v>9.615384615384615</v>
      </c>
      <c r="AJ13" s="71"/>
      <c r="AO13" s="92">
        <v>11</v>
      </c>
      <c r="AP13" s="65">
        <f t="shared" si="9"/>
        <v>106.15</v>
      </c>
      <c r="AQ13" s="65">
        <v>4</v>
      </c>
      <c r="AR13" s="65">
        <v>40</v>
      </c>
      <c r="AS13" s="93">
        <f t="shared" si="10"/>
        <v>40</v>
      </c>
      <c r="AT13" s="92">
        <v>29</v>
      </c>
      <c r="AU13" s="65">
        <f t="shared" si="1"/>
        <v>106.14</v>
      </c>
      <c r="AV13" s="65">
        <v>0</v>
      </c>
      <c r="AW13" s="65">
        <v>79</v>
      </c>
      <c r="AX13" s="93">
        <f t="shared" si="11"/>
        <v>0</v>
      </c>
      <c r="AY13" s="92">
        <v>174</v>
      </c>
      <c r="AZ13" s="88">
        <f t="shared" si="2"/>
        <v>106.26934000000001</v>
      </c>
      <c r="BA13" s="100">
        <v>0</v>
      </c>
      <c r="BB13" s="65">
        <v>156</v>
      </c>
      <c r="BC13" s="65">
        <v>0</v>
      </c>
      <c r="BD13" s="103"/>
    </row>
    <row r="14" spans="1:56">
      <c r="A14" s="43">
        <v>13</v>
      </c>
      <c r="B14" s="41">
        <f t="shared" si="0"/>
        <v>79.95</v>
      </c>
      <c r="C14" s="41">
        <v>12</v>
      </c>
      <c r="D14" s="41">
        <v>68</v>
      </c>
      <c r="E14" s="56">
        <f t="shared" si="3"/>
        <v>70.588235294117652</v>
      </c>
      <c r="F14" s="41">
        <v>34</v>
      </c>
      <c r="G14" s="41">
        <v>79.22</v>
      </c>
      <c r="H14" s="41">
        <v>5</v>
      </c>
      <c r="I14" s="41">
        <v>142</v>
      </c>
      <c r="J14" s="56">
        <f t="shared" si="4"/>
        <v>88.028169014084511</v>
      </c>
      <c r="K14" s="41">
        <v>200</v>
      </c>
      <c r="L14" s="41">
        <v>79.2</v>
      </c>
      <c r="M14" s="41">
        <v>8</v>
      </c>
      <c r="N14" s="41">
        <v>251</v>
      </c>
      <c r="O14" s="56">
        <f t="shared" si="5"/>
        <v>478.08764940239041</v>
      </c>
      <c r="P14" s="51">
        <v>1.028</v>
      </c>
      <c r="U14" s="46">
        <v>12</v>
      </c>
      <c r="V14" s="45">
        <v>124.80000000000001</v>
      </c>
      <c r="W14" s="45">
        <v>5</v>
      </c>
      <c r="X14" s="45">
        <v>62</v>
      </c>
      <c r="Y14" s="75">
        <f t="shared" si="6"/>
        <v>32.258064516129032</v>
      </c>
      <c r="Z14" s="45">
        <v>33</v>
      </c>
      <c r="AA14" s="45">
        <v>125.73</v>
      </c>
      <c r="AB14" s="45">
        <v>2</v>
      </c>
      <c r="AC14" s="45">
        <v>100</v>
      </c>
      <c r="AD14" s="75">
        <f t="shared" si="7"/>
        <v>50</v>
      </c>
      <c r="AE14" s="45">
        <v>88</v>
      </c>
      <c r="AF14" s="45">
        <v>114.82592</v>
      </c>
      <c r="AG14" s="70">
        <v>10</v>
      </c>
      <c r="AH14" s="45">
        <v>666</v>
      </c>
      <c r="AI14" s="75">
        <f t="shared" si="8"/>
        <v>45.045045045045043</v>
      </c>
      <c r="AJ14" s="71">
        <v>0.14299999999999999</v>
      </c>
      <c r="AO14" s="92">
        <v>12</v>
      </c>
      <c r="AP14" s="65">
        <f t="shared" si="9"/>
        <v>115.80000000000001</v>
      </c>
      <c r="AQ14" s="65">
        <v>0</v>
      </c>
      <c r="AR14" s="65">
        <v>26</v>
      </c>
      <c r="AS14" s="93">
        <f t="shared" si="10"/>
        <v>0</v>
      </c>
      <c r="AT14" s="92">
        <v>32</v>
      </c>
      <c r="AU14" s="65">
        <f t="shared" si="1"/>
        <v>117.12</v>
      </c>
      <c r="AV14" s="65">
        <v>0</v>
      </c>
      <c r="AW14" s="65">
        <v>32</v>
      </c>
      <c r="AX14" s="93">
        <f t="shared" si="11"/>
        <v>0</v>
      </c>
      <c r="AY14" s="92">
        <v>192</v>
      </c>
      <c r="AZ14" s="88">
        <f t="shared" si="2"/>
        <v>117.26272000000002</v>
      </c>
      <c r="BA14" s="100">
        <v>0</v>
      </c>
      <c r="BB14" s="65">
        <v>62</v>
      </c>
      <c r="BC14" s="65">
        <v>0</v>
      </c>
      <c r="BD14" s="103"/>
    </row>
    <row r="15" spans="1:56">
      <c r="A15" s="43">
        <v>14</v>
      </c>
      <c r="B15" s="41">
        <f t="shared" si="0"/>
        <v>86.100000000000009</v>
      </c>
      <c r="C15" s="41">
        <v>10</v>
      </c>
      <c r="D15" s="41">
        <v>44</v>
      </c>
      <c r="E15" s="56">
        <f t="shared" si="3"/>
        <v>90.909090909090907</v>
      </c>
      <c r="F15" s="41">
        <v>37</v>
      </c>
      <c r="G15" s="41">
        <v>86.210000000000008</v>
      </c>
      <c r="H15" s="41">
        <v>11</v>
      </c>
      <c r="I15" s="41">
        <v>138</v>
      </c>
      <c r="J15" s="56">
        <f t="shared" si="4"/>
        <v>199.27536231884056</v>
      </c>
      <c r="K15" s="41">
        <v>218</v>
      </c>
      <c r="L15" s="41">
        <v>86.328000000000003</v>
      </c>
      <c r="M15" s="41">
        <v>10</v>
      </c>
      <c r="N15" s="41">
        <v>229</v>
      </c>
      <c r="O15" s="56">
        <f t="shared" si="5"/>
        <v>655.02183406113534</v>
      </c>
      <c r="P15" s="51">
        <v>1.0669999999999999</v>
      </c>
      <c r="U15" s="46">
        <v>13</v>
      </c>
      <c r="V15" s="45">
        <v>135.20000000000002</v>
      </c>
      <c r="W15" s="45">
        <v>6</v>
      </c>
      <c r="X15" s="45">
        <v>63</v>
      </c>
      <c r="Y15" s="75">
        <f t="shared" si="6"/>
        <v>38.095238095238095</v>
      </c>
      <c r="Z15" s="45">
        <v>35</v>
      </c>
      <c r="AA15" s="45">
        <v>133.35</v>
      </c>
      <c r="AB15" s="45">
        <v>2</v>
      </c>
      <c r="AC15" s="45">
        <v>62</v>
      </c>
      <c r="AD15" s="75">
        <f t="shared" si="7"/>
        <v>80.645161290322577</v>
      </c>
      <c r="AE15" s="45">
        <v>102</v>
      </c>
      <c r="AF15" s="45">
        <v>133.09368000000001</v>
      </c>
      <c r="AG15" s="70">
        <v>6</v>
      </c>
      <c r="AH15" s="45">
        <v>306</v>
      </c>
      <c r="AI15" s="75">
        <f t="shared" si="8"/>
        <v>58.823529411764703</v>
      </c>
      <c r="AJ15" s="71">
        <v>0.18</v>
      </c>
      <c r="AO15" s="92">
        <v>13</v>
      </c>
      <c r="AP15" s="65">
        <f t="shared" si="9"/>
        <v>125.45</v>
      </c>
      <c r="AQ15" s="65">
        <v>1</v>
      </c>
      <c r="AR15" s="65">
        <v>33</v>
      </c>
      <c r="AS15" s="93">
        <f t="shared" si="10"/>
        <v>12.121212121212121</v>
      </c>
      <c r="AT15" s="92">
        <v>34</v>
      </c>
      <c r="AU15" s="65">
        <f t="shared" si="1"/>
        <v>124.44</v>
      </c>
      <c r="AV15" s="65">
        <v>0</v>
      </c>
      <c r="AW15" s="65">
        <v>63</v>
      </c>
      <c r="AX15" s="93">
        <f t="shared" si="11"/>
        <v>0</v>
      </c>
      <c r="AY15" s="92">
        <v>204</v>
      </c>
      <c r="AZ15" s="88">
        <f t="shared" si="2"/>
        <v>124.59164000000001</v>
      </c>
      <c r="BA15" s="100">
        <v>0</v>
      </c>
      <c r="BB15" s="65">
        <v>120</v>
      </c>
      <c r="BC15" s="65">
        <v>0</v>
      </c>
      <c r="BD15" s="103"/>
    </row>
    <row r="16" spans="1:56">
      <c r="A16" s="43">
        <v>15</v>
      </c>
      <c r="B16" s="41">
        <f t="shared" si="0"/>
        <v>92.25</v>
      </c>
      <c r="C16" s="41">
        <v>13</v>
      </c>
      <c r="D16" s="41">
        <v>47</v>
      </c>
      <c r="E16" s="56">
        <f t="shared" si="3"/>
        <v>110.63829787234043</v>
      </c>
      <c r="F16" s="41">
        <v>40</v>
      </c>
      <c r="G16" s="41">
        <v>93.2</v>
      </c>
      <c r="H16" s="41">
        <v>0</v>
      </c>
      <c r="I16" s="41">
        <v>103</v>
      </c>
      <c r="J16" s="56">
        <f t="shared" si="4"/>
        <v>0</v>
      </c>
      <c r="K16" s="41">
        <v>235</v>
      </c>
      <c r="L16" s="41">
        <v>93.06</v>
      </c>
      <c r="M16" s="41">
        <v>0</v>
      </c>
      <c r="N16" s="41">
        <v>231</v>
      </c>
      <c r="O16" s="51">
        <f t="shared" si="5"/>
        <v>0</v>
      </c>
      <c r="P16" s="51"/>
      <c r="U16" s="46">
        <v>14</v>
      </c>
      <c r="V16" s="45">
        <v>145.6</v>
      </c>
      <c r="W16" s="45">
        <v>2</v>
      </c>
      <c r="X16" s="45">
        <v>21</v>
      </c>
      <c r="Y16" s="75">
        <f t="shared" si="6"/>
        <v>38.095238095238095</v>
      </c>
      <c r="Z16" s="45">
        <v>38</v>
      </c>
      <c r="AA16" s="45">
        <v>144.78</v>
      </c>
      <c r="AB16" s="45">
        <v>0</v>
      </c>
      <c r="AC16" s="45">
        <v>43</v>
      </c>
      <c r="AD16" s="75">
        <f t="shared" si="7"/>
        <v>0</v>
      </c>
      <c r="AE16" s="45">
        <v>111</v>
      </c>
      <c r="AF16" s="45">
        <v>144.83724000000001</v>
      </c>
      <c r="AG16" s="70">
        <v>1</v>
      </c>
      <c r="AH16" s="45">
        <v>225</v>
      </c>
      <c r="AI16" s="75">
        <f t="shared" si="8"/>
        <v>13.333333333333334</v>
      </c>
      <c r="AJ16" s="71"/>
      <c r="AO16" s="92">
        <v>14</v>
      </c>
      <c r="AP16" s="65">
        <f t="shared" si="9"/>
        <v>135.1</v>
      </c>
      <c r="AQ16" s="65">
        <v>1</v>
      </c>
      <c r="AR16" s="65">
        <v>26</v>
      </c>
      <c r="AS16" s="93">
        <f t="shared" si="10"/>
        <v>15.384615384615385</v>
      </c>
      <c r="AT16" s="92">
        <v>37</v>
      </c>
      <c r="AU16" s="65">
        <f t="shared" si="1"/>
        <v>135.42000000000002</v>
      </c>
      <c r="AV16" s="65">
        <v>0</v>
      </c>
      <c r="AW16" s="65">
        <v>83</v>
      </c>
      <c r="AX16" s="93">
        <f t="shared" si="11"/>
        <v>0</v>
      </c>
      <c r="AY16" s="92">
        <v>222</v>
      </c>
      <c r="AZ16" s="88">
        <f t="shared" si="2"/>
        <v>135.58502000000001</v>
      </c>
      <c r="BA16" s="100">
        <v>0</v>
      </c>
      <c r="BB16" s="65">
        <v>170</v>
      </c>
      <c r="BC16" s="65">
        <v>0</v>
      </c>
      <c r="BD16" s="103"/>
    </row>
    <row r="17" spans="1:56">
      <c r="A17" s="43">
        <v>16</v>
      </c>
      <c r="B17" s="41">
        <f t="shared" si="0"/>
        <v>98.4</v>
      </c>
      <c r="C17" s="41">
        <v>4</v>
      </c>
      <c r="D17" s="41">
        <v>37</v>
      </c>
      <c r="E17" s="56">
        <f t="shared" si="3"/>
        <v>43.243243243243242</v>
      </c>
      <c r="F17" s="41">
        <v>42</v>
      </c>
      <c r="G17" s="41">
        <v>97.86</v>
      </c>
      <c r="H17" s="41">
        <v>1</v>
      </c>
      <c r="I17" s="41">
        <v>96</v>
      </c>
      <c r="J17" s="56">
        <f t="shared" si="4"/>
        <v>26.041666666666664</v>
      </c>
      <c r="K17" s="41">
        <v>247</v>
      </c>
      <c r="L17" s="41">
        <v>97.811999999999998</v>
      </c>
      <c r="M17" s="41">
        <v>0</v>
      </c>
      <c r="N17" s="41">
        <v>134</v>
      </c>
      <c r="O17" s="51">
        <f t="shared" si="5"/>
        <v>0</v>
      </c>
      <c r="P17" s="51"/>
      <c r="U17" s="46">
        <v>15</v>
      </c>
      <c r="V17" s="45">
        <v>156</v>
      </c>
      <c r="W17" s="45">
        <v>0</v>
      </c>
      <c r="X17" s="45">
        <v>24</v>
      </c>
      <c r="Y17" s="75">
        <f t="shared" si="6"/>
        <v>0</v>
      </c>
      <c r="Z17" s="45">
        <v>41</v>
      </c>
      <c r="AA17" s="45">
        <v>156.21</v>
      </c>
      <c r="AB17" s="45">
        <v>0</v>
      </c>
      <c r="AC17" s="45">
        <v>24</v>
      </c>
      <c r="AD17" s="75">
        <f t="shared" si="7"/>
        <v>0</v>
      </c>
      <c r="AE17" s="45">
        <v>120</v>
      </c>
      <c r="AF17" s="45">
        <v>156.58080000000001</v>
      </c>
      <c r="AG17" s="70">
        <v>0</v>
      </c>
      <c r="AH17" s="45">
        <v>109</v>
      </c>
      <c r="AI17" s="75">
        <f t="shared" si="8"/>
        <v>0</v>
      </c>
      <c r="AJ17" s="71"/>
      <c r="AO17" s="92">
        <v>15</v>
      </c>
      <c r="AP17" s="65">
        <f t="shared" si="9"/>
        <v>144.75</v>
      </c>
      <c r="AQ17" s="65">
        <v>0</v>
      </c>
      <c r="AR17" s="65">
        <v>25</v>
      </c>
      <c r="AS17" s="93">
        <f t="shared" si="10"/>
        <v>0</v>
      </c>
      <c r="AT17" s="92">
        <v>39</v>
      </c>
      <c r="AU17" s="65">
        <f t="shared" si="1"/>
        <v>142.74</v>
      </c>
      <c r="AV17" s="65">
        <v>0</v>
      </c>
      <c r="AW17" s="65">
        <v>119</v>
      </c>
      <c r="AX17" s="93">
        <f t="shared" si="11"/>
        <v>0</v>
      </c>
      <c r="AY17" s="92">
        <v>234</v>
      </c>
      <c r="AZ17" s="88">
        <f t="shared" si="2"/>
        <v>142.91394000000003</v>
      </c>
      <c r="BA17" s="100">
        <v>0</v>
      </c>
      <c r="BB17" s="65">
        <v>151</v>
      </c>
      <c r="BC17" s="65">
        <v>0</v>
      </c>
      <c r="BD17" s="103"/>
    </row>
    <row r="18" spans="1:56">
      <c r="A18" s="43">
        <v>17</v>
      </c>
      <c r="B18" s="41">
        <f t="shared" si="0"/>
        <v>104.55000000000001</v>
      </c>
      <c r="C18" s="41">
        <v>4</v>
      </c>
      <c r="D18" s="41">
        <v>39</v>
      </c>
      <c r="E18" s="56">
        <f t="shared" si="3"/>
        <v>41.025641025641022</v>
      </c>
      <c r="F18" s="41">
        <v>45</v>
      </c>
      <c r="G18" s="41">
        <v>104.85000000000001</v>
      </c>
      <c r="H18" s="41">
        <v>0</v>
      </c>
      <c r="I18" s="41">
        <v>115</v>
      </c>
      <c r="J18" s="56">
        <f t="shared" si="4"/>
        <v>0</v>
      </c>
      <c r="K18" s="41">
        <v>265</v>
      </c>
      <c r="L18" s="41">
        <v>104.94000000000001</v>
      </c>
      <c r="M18" s="41">
        <v>0</v>
      </c>
      <c r="N18" s="41">
        <v>165</v>
      </c>
      <c r="O18" s="51">
        <f t="shared" si="5"/>
        <v>0</v>
      </c>
      <c r="P18" s="51"/>
      <c r="U18" s="46">
        <v>16</v>
      </c>
      <c r="V18" s="45">
        <v>166.4</v>
      </c>
      <c r="W18" s="45">
        <v>0</v>
      </c>
      <c r="X18" s="45">
        <v>9</v>
      </c>
      <c r="Y18" s="75">
        <f t="shared" si="6"/>
        <v>0</v>
      </c>
      <c r="Z18" s="45">
        <v>44</v>
      </c>
      <c r="AA18" s="45">
        <v>167.64000000000001</v>
      </c>
      <c r="AB18" s="45">
        <v>2</v>
      </c>
      <c r="AC18" s="45">
        <v>41</v>
      </c>
      <c r="AD18" s="75">
        <f t="shared" si="7"/>
        <v>121.95121951219512</v>
      </c>
      <c r="AE18" s="45">
        <v>128</v>
      </c>
      <c r="AF18" s="45">
        <v>167.01952</v>
      </c>
      <c r="AG18" s="70">
        <v>3</v>
      </c>
      <c r="AH18" s="45">
        <v>90</v>
      </c>
      <c r="AI18" s="75">
        <f t="shared" si="8"/>
        <v>100</v>
      </c>
      <c r="AJ18" s="71"/>
      <c r="AO18" s="92">
        <v>16</v>
      </c>
      <c r="AP18" s="65">
        <f t="shared" si="9"/>
        <v>154.4</v>
      </c>
      <c r="AQ18" s="65">
        <v>1</v>
      </c>
      <c r="AR18" s="65">
        <v>34</v>
      </c>
      <c r="AS18" s="93">
        <f t="shared" si="10"/>
        <v>11.76470588235294</v>
      </c>
      <c r="AT18" s="92">
        <v>42</v>
      </c>
      <c r="AU18" s="65">
        <f t="shared" si="1"/>
        <v>153.72</v>
      </c>
      <c r="AV18" s="65">
        <v>0</v>
      </c>
      <c r="AW18" s="65">
        <v>122</v>
      </c>
      <c r="AX18" s="93">
        <f t="shared" si="11"/>
        <v>0</v>
      </c>
      <c r="AY18" s="92">
        <v>252</v>
      </c>
      <c r="AZ18" s="88">
        <f t="shared" si="2"/>
        <v>153.90732000000003</v>
      </c>
      <c r="BA18" s="100">
        <v>0</v>
      </c>
      <c r="BB18" s="65">
        <v>172</v>
      </c>
      <c r="BC18" s="65">
        <v>0</v>
      </c>
      <c r="BD18" s="103"/>
    </row>
    <row r="19" spans="1:56">
      <c r="A19" s="43">
        <v>18</v>
      </c>
      <c r="B19" s="41">
        <f t="shared" si="0"/>
        <v>110.7</v>
      </c>
      <c r="C19" s="41">
        <v>3</v>
      </c>
      <c r="D19" s="41">
        <v>42</v>
      </c>
      <c r="E19" s="56">
        <f t="shared" si="3"/>
        <v>28.571428571428569</v>
      </c>
      <c r="F19" s="41">
        <v>49</v>
      </c>
      <c r="G19" s="41">
        <v>114.17</v>
      </c>
      <c r="H19" s="41">
        <v>0</v>
      </c>
      <c r="I19" s="41">
        <v>46</v>
      </c>
      <c r="J19" s="56">
        <f t="shared" si="4"/>
        <v>0</v>
      </c>
      <c r="K19" s="41">
        <v>289</v>
      </c>
      <c r="L19" s="41">
        <v>114.444</v>
      </c>
      <c r="M19" s="41">
        <v>0</v>
      </c>
      <c r="N19" s="41">
        <v>90</v>
      </c>
      <c r="O19" s="51">
        <f t="shared" si="5"/>
        <v>0</v>
      </c>
      <c r="P19" s="51"/>
      <c r="U19" s="46">
        <v>17</v>
      </c>
      <c r="V19" s="45">
        <v>176.8</v>
      </c>
      <c r="W19" s="45">
        <v>3</v>
      </c>
      <c r="X19" s="45">
        <v>15</v>
      </c>
      <c r="Y19" s="75">
        <f t="shared" si="6"/>
        <v>80</v>
      </c>
      <c r="Z19" s="45">
        <v>46</v>
      </c>
      <c r="AA19" s="45">
        <v>175.26</v>
      </c>
      <c r="AB19" s="45">
        <v>0</v>
      </c>
      <c r="AC19" s="45">
        <v>51</v>
      </c>
      <c r="AD19" s="75">
        <f t="shared" si="7"/>
        <v>0</v>
      </c>
      <c r="AE19" s="45">
        <v>134</v>
      </c>
      <c r="AF19" s="45">
        <v>174.84855999999999</v>
      </c>
      <c r="AG19" s="70">
        <v>4</v>
      </c>
      <c r="AH19" s="45">
        <v>204</v>
      </c>
      <c r="AI19" s="75">
        <f t="shared" si="8"/>
        <v>58.823529411764703</v>
      </c>
      <c r="AJ19" s="71"/>
      <c r="AO19" s="94">
        <v>17</v>
      </c>
      <c r="AP19" s="66">
        <f t="shared" si="9"/>
        <v>164.05</v>
      </c>
      <c r="AQ19" s="66">
        <v>1</v>
      </c>
      <c r="AR19" s="66">
        <v>53</v>
      </c>
      <c r="AS19" s="95">
        <f t="shared" si="10"/>
        <v>7.5471698113207548</v>
      </c>
      <c r="AT19" s="94">
        <v>43</v>
      </c>
      <c r="AU19" s="66">
        <f t="shared" si="1"/>
        <v>157.38</v>
      </c>
      <c r="AV19" s="66">
        <v>0</v>
      </c>
      <c r="AW19" s="66">
        <v>119</v>
      </c>
      <c r="AX19" s="95">
        <f t="shared" si="11"/>
        <v>0</v>
      </c>
      <c r="AY19" s="94">
        <v>258</v>
      </c>
      <c r="AZ19" s="89">
        <f t="shared" si="2"/>
        <v>157.57178000000002</v>
      </c>
      <c r="BA19" s="101">
        <v>0</v>
      </c>
      <c r="BB19" s="66">
        <v>165</v>
      </c>
      <c r="BC19" s="66">
        <v>0</v>
      </c>
      <c r="BD19" s="104"/>
    </row>
    <row r="20" spans="1:56">
      <c r="A20" s="44">
        <v>19</v>
      </c>
      <c r="B20" s="42">
        <f t="shared" si="0"/>
        <v>116.85000000000001</v>
      </c>
      <c r="C20" s="42">
        <v>0</v>
      </c>
      <c r="D20" s="42">
        <v>21</v>
      </c>
      <c r="E20" s="57">
        <f t="shared" si="3"/>
        <v>0</v>
      </c>
      <c r="F20" s="44">
        <v>50</v>
      </c>
      <c r="G20" s="42">
        <v>116.5</v>
      </c>
      <c r="H20" s="42">
        <v>0</v>
      </c>
      <c r="I20" s="42">
        <v>53</v>
      </c>
      <c r="J20" s="57">
        <f t="shared" si="4"/>
        <v>0</v>
      </c>
      <c r="K20" s="42">
        <v>294</v>
      </c>
      <c r="L20" s="42">
        <v>116.42400000000001</v>
      </c>
      <c r="M20" s="42">
        <v>0</v>
      </c>
      <c r="N20" s="42">
        <v>72</v>
      </c>
      <c r="O20" s="52">
        <f t="shared" si="5"/>
        <v>0</v>
      </c>
      <c r="P20" s="54"/>
      <c r="U20" s="46">
        <v>18</v>
      </c>
      <c r="V20" s="45">
        <v>187.20000000000002</v>
      </c>
      <c r="W20" s="45">
        <v>3</v>
      </c>
      <c r="X20" s="45">
        <v>22</v>
      </c>
      <c r="Y20" s="75">
        <f t="shared" si="6"/>
        <v>54.54545454545454</v>
      </c>
      <c r="Z20" s="45">
        <v>49</v>
      </c>
      <c r="AA20" s="45">
        <v>186.69</v>
      </c>
      <c r="AB20" s="45">
        <v>0</v>
      </c>
      <c r="AC20" s="45">
        <v>51</v>
      </c>
      <c r="AD20" s="75">
        <f t="shared" si="7"/>
        <v>0</v>
      </c>
      <c r="AE20" s="45">
        <v>143</v>
      </c>
      <c r="AF20" s="45">
        <v>186.59211999999999</v>
      </c>
      <c r="AG20" s="70">
        <v>0</v>
      </c>
      <c r="AH20" s="45">
        <v>267</v>
      </c>
      <c r="AI20" s="75">
        <f t="shared" si="8"/>
        <v>0</v>
      </c>
      <c r="AJ20" s="71"/>
      <c r="AV20" s="30"/>
      <c r="BA20" s="63"/>
      <c r="BC20" s="85" t="s">
        <v>14</v>
      </c>
      <c r="BD20" s="85">
        <f>SUM(BD5:BD7)/3</f>
        <v>0.46033333333333332</v>
      </c>
    </row>
    <row r="21" spans="1:56">
      <c r="O21" s="38" t="s">
        <v>14</v>
      </c>
      <c r="P21" s="38">
        <f>SUM(P6:P15)/10</f>
        <v>0.80399999999999994</v>
      </c>
      <c r="U21" s="48">
        <v>19</v>
      </c>
      <c r="V21" s="47">
        <v>197.6</v>
      </c>
      <c r="W21" s="47">
        <v>2</v>
      </c>
      <c r="X21" s="47">
        <v>29</v>
      </c>
      <c r="Y21" s="76">
        <f t="shared" si="6"/>
        <v>27.586206896551722</v>
      </c>
      <c r="Z21" s="47">
        <v>51</v>
      </c>
      <c r="AA21" s="47">
        <v>194.31</v>
      </c>
      <c r="AB21" s="47">
        <v>0</v>
      </c>
      <c r="AC21" s="47">
        <v>23</v>
      </c>
      <c r="AD21" s="76">
        <f t="shared" si="7"/>
        <v>0</v>
      </c>
      <c r="AE21" s="47">
        <v>149</v>
      </c>
      <c r="AF21" s="47">
        <v>194.42115999999999</v>
      </c>
      <c r="AG21" s="72">
        <v>0</v>
      </c>
      <c r="AH21" s="47">
        <v>110</v>
      </c>
      <c r="AI21" s="76">
        <f t="shared" si="8"/>
        <v>0</v>
      </c>
      <c r="AJ21" s="73"/>
      <c r="AV21" s="30"/>
      <c r="BA21" s="63"/>
    </row>
    <row r="22" spans="1:56">
      <c r="AI22" s="59" t="s">
        <v>14</v>
      </c>
      <c r="AJ22" s="59">
        <f>SUM(AJ4:AJ9,AJ14,AJ15)/8</f>
        <v>0.25950000000000001</v>
      </c>
      <c r="AV22" s="30"/>
    </row>
    <row r="23" spans="1:56">
      <c r="U23" s="77"/>
      <c r="V23" s="77" t="s">
        <v>15</v>
      </c>
      <c r="W23" s="77" t="s">
        <v>33</v>
      </c>
      <c r="X23" s="77" t="s">
        <v>16</v>
      </c>
      <c r="Y23" s="77" t="s">
        <v>17</v>
      </c>
      <c r="AV23" s="30"/>
    </row>
    <row r="24" spans="1:56">
      <c r="U24" s="77" t="s">
        <v>32</v>
      </c>
      <c r="V24" s="78">
        <v>678</v>
      </c>
      <c r="W24" s="78">
        <v>68</v>
      </c>
      <c r="X24" s="79">
        <f>SUM(W24/V24)*V29</f>
        <v>802.35988200589975</v>
      </c>
      <c r="Y24" s="80"/>
      <c r="AO24" s="78"/>
      <c r="AP24" s="77" t="s">
        <v>15</v>
      </c>
      <c r="AQ24" s="77" t="s">
        <v>33</v>
      </c>
      <c r="AR24" s="77" t="s">
        <v>16</v>
      </c>
      <c r="AS24" s="77" t="s">
        <v>17</v>
      </c>
      <c r="AV24" s="30"/>
    </row>
    <row r="25" spans="1:56">
      <c r="U25" s="77" t="s">
        <v>19</v>
      </c>
      <c r="V25" s="78">
        <v>4300</v>
      </c>
      <c r="W25" s="78">
        <v>129</v>
      </c>
      <c r="X25" s="81">
        <f>SUM(W25/V25)*V30</f>
        <v>3750</v>
      </c>
      <c r="Y25" s="82">
        <v>1.5589999999999999</v>
      </c>
      <c r="AO25" s="77" t="s">
        <v>32</v>
      </c>
      <c r="AP25" s="78">
        <v>499</v>
      </c>
      <c r="AQ25" s="78">
        <v>18</v>
      </c>
      <c r="AR25" s="79">
        <f>SUM(AQ25/AP25)*AP30</f>
        <v>288.57715430861725</v>
      </c>
      <c r="AS25" s="80"/>
      <c r="AV25" s="30"/>
    </row>
    <row r="26" spans="1:56">
      <c r="U26" s="77" t="s">
        <v>20</v>
      </c>
      <c r="V26" s="78">
        <v>51774</v>
      </c>
      <c r="W26" s="78">
        <v>275</v>
      </c>
      <c r="X26" s="79">
        <f>SUM(W26/V26)*V31</f>
        <v>23901.958511994439</v>
      </c>
      <c r="Y26" s="83"/>
      <c r="AO26" s="77" t="s">
        <v>19</v>
      </c>
      <c r="AP26" s="78">
        <v>2913</v>
      </c>
      <c r="AQ26" s="78">
        <v>24</v>
      </c>
      <c r="AR26" s="81">
        <f>SUM(AQ26/AP26)*AP31</f>
        <v>1029.8661174047375</v>
      </c>
      <c r="AS26" s="82">
        <v>1.726</v>
      </c>
      <c r="AV26" s="30"/>
    </row>
    <row r="27" spans="1:56">
      <c r="B27" s="32"/>
      <c r="C27" s="33" t="s">
        <v>15</v>
      </c>
      <c r="D27" s="33" t="s">
        <v>33</v>
      </c>
      <c r="E27" s="33" t="s">
        <v>16</v>
      </c>
      <c r="F27" s="33" t="s">
        <v>17</v>
      </c>
      <c r="U27" s="84"/>
      <c r="V27" s="31"/>
      <c r="W27" s="31"/>
      <c r="X27" s="31"/>
      <c r="Y27" s="31"/>
      <c r="AO27" s="77" t="s">
        <v>20</v>
      </c>
      <c r="AP27" s="78">
        <v>29238</v>
      </c>
      <c r="AQ27" s="78">
        <v>52</v>
      </c>
      <c r="AR27" s="79">
        <f>SUM(AQ27/AP27)*AP32</f>
        <v>8003.2833983172577</v>
      </c>
      <c r="AS27" s="83"/>
      <c r="AV27" s="63"/>
    </row>
    <row r="28" spans="1:56">
      <c r="B28" s="33" t="s">
        <v>32</v>
      </c>
      <c r="C28" s="32">
        <v>811</v>
      </c>
      <c r="D28" s="32">
        <v>140</v>
      </c>
      <c r="E28" s="37">
        <f>SUM(D28/C28)*C33</f>
        <v>1381.0110974106042</v>
      </c>
      <c r="F28" s="34"/>
      <c r="U28" s="77"/>
      <c r="V28" s="77" t="s">
        <v>21</v>
      </c>
      <c r="W28" s="77" t="s">
        <v>22</v>
      </c>
      <c r="X28" s="31"/>
      <c r="Y28" s="31"/>
      <c r="AO28" s="31"/>
      <c r="AP28" s="31"/>
      <c r="AQ28" s="31"/>
      <c r="AR28" s="31"/>
      <c r="AS28" s="31"/>
      <c r="AV28" s="63"/>
    </row>
    <row r="29" spans="1:56">
      <c r="B29" s="33" t="s">
        <v>19</v>
      </c>
      <c r="C29" s="32">
        <v>5383</v>
      </c>
      <c r="D29" s="32">
        <v>279</v>
      </c>
      <c r="E29" s="37">
        <f>SUM(D29/C29)*C34</f>
        <v>6478.7293330856401</v>
      </c>
      <c r="F29" s="36">
        <v>1.9470000000000001</v>
      </c>
      <c r="U29" s="77" t="s">
        <v>18</v>
      </c>
      <c r="V29" s="78">
        <v>8000</v>
      </c>
      <c r="W29" s="78">
        <v>3.96</v>
      </c>
      <c r="X29" s="31"/>
      <c r="Y29" s="31"/>
      <c r="AO29" s="78"/>
      <c r="AP29" s="77" t="s">
        <v>21</v>
      </c>
      <c r="AQ29" s="77" t="s">
        <v>22</v>
      </c>
      <c r="AR29" s="31"/>
      <c r="AS29" s="31"/>
      <c r="AV29" s="63"/>
    </row>
    <row r="30" spans="1:56">
      <c r="B30" s="33" t="s">
        <v>20</v>
      </c>
      <c r="C30" s="32">
        <v>52913</v>
      </c>
      <c r="D30" s="32">
        <v>596</v>
      </c>
      <c r="E30" s="37">
        <f>SUM(D30/C30)*C35</f>
        <v>50686.976735395838</v>
      </c>
      <c r="F30" s="35"/>
      <c r="U30" s="77" t="s">
        <v>19</v>
      </c>
      <c r="V30" s="78">
        <v>125000</v>
      </c>
      <c r="W30" s="78">
        <v>1.51</v>
      </c>
      <c r="X30" s="31"/>
      <c r="Y30" s="31"/>
      <c r="AO30" s="77" t="s">
        <v>18</v>
      </c>
      <c r="AP30" s="78">
        <v>8000</v>
      </c>
      <c r="AQ30" s="78">
        <v>4.3899999999999997</v>
      </c>
      <c r="AR30" s="31"/>
      <c r="AS30" s="31"/>
      <c r="AV30" s="63"/>
    </row>
    <row r="31" spans="1:56">
      <c r="U31" s="77" t="s">
        <v>20</v>
      </c>
      <c r="V31" s="78">
        <v>4500000</v>
      </c>
      <c r="W31" s="78">
        <v>0.45</v>
      </c>
      <c r="X31" s="31"/>
      <c r="Y31" s="31"/>
      <c r="AO31" s="77" t="s">
        <v>19</v>
      </c>
      <c r="AP31" s="78">
        <v>125000</v>
      </c>
      <c r="AQ31" s="78">
        <v>1.68</v>
      </c>
      <c r="AR31" s="31"/>
      <c r="AS31" s="31"/>
      <c r="AV31" s="63"/>
    </row>
    <row r="32" spans="1:56">
      <c r="B32" s="32"/>
      <c r="C32" s="33" t="s">
        <v>21</v>
      </c>
      <c r="D32" s="33" t="s">
        <v>22</v>
      </c>
      <c r="AO32" s="77" t="s">
        <v>20</v>
      </c>
      <c r="AP32" s="78">
        <v>4500000</v>
      </c>
      <c r="AQ32" s="78">
        <v>0.64</v>
      </c>
      <c r="AR32" s="31"/>
      <c r="AS32" s="31"/>
      <c r="AV32" s="63"/>
    </row>
    <row r="33" spans="2:48">
      <c r="B33" s="33" t="s">
        <v>18</v>
      </c>
      <c r="C33" s="32">
        <v>8000</v>
      </c>
      <c r="D33" s="32">
        <v>1.65</v>
      </c>
      <c r="AV33" s="63"/>
    </row>
    <row r="34" spans="2:48">
      <c r="B34" s="33" t="s">
        <v>19</v>
      </c>
      <c r="C34" s="32">
        <v>125000</v>
      </c>
      <c r="D34" s="32">
        <v>0.64</v>
      </c>
      <c r="AV34" s="63"/>
    </row>
    <row r="35" spans="2:48">
      <c r="B35" s="33" t="s">
        <v>20</v>
      </c>
      <c r="C35" s="32">
        <v>4500000</v>
      </c>
      <c r="D35" s="32">
        <v>0.26</v>
      </c>
      <c r="AV35" s="63"/>
    </row>
    <row r="36" spans="2:48">
      <c r="AV36" s="63"/>
    </row>
    <row r="37" spans="2:48">
      <c r="AV37" s="63"/>
    </row>
    <row r="38" spans="2:48">
      <c r="AV38" s="63"/>
    </row>
    <row r="39" spans="2:48">
      <c r="AV39" s="63"/>
    </row>
    <row r="40" spans="2:48">
      <c r="AV40" s="63"/>
    </row>
    <row r="41" spans="2:48">
      <c r="AV41" s="63"/>
    </row>
    <row r="42" spans="2:48">
      <c r="AV42" s="63"/>
    </row>
    <row r="43" spans="2:48">
      <c r="AV43" s="63"/>
    </row>
    <row r="44" spans="2:48">
      <c r="AV44" s="63"/>
    </row>
    <row r="45" spans="2:48">
      <c r="AV45" s="63"/>
    </row>
    <row r="46" spans="2:48">
      <c r="AV46" s="63"/>
    </row>
    <row r="47" spans="2:48">
      <c r="AV47" s="63"/>
    </row>
    <row r="48" spans="2:48">
      <c r="AV48" s="63"/>
    </row>
    <row r="49" spans="48:48">
      <c r="AV49" s="63"/>
    </row>
    <row r="50" spans="48:48">
      <c r="AV50" s="63"/>
    </row>
    <row r="51" spans="48:48">
      <c r="AV51" s="63"/>
    </row>
    <row r="52" spans="48:48">
      <c r="AV52" s="63"/>
    </row>
    <row r="53" spans="48:48">
      <c r="AV53" s="63"/>
    </row>
    <row r="54" spans="48:48">
      <c r="AV54" s="63"/>
    </row>
    <row r="55" spans="48:48">
      <c r="AV55" s="63"/>
    </row>
    <row r="56" spans="48:48">
      <c r="AV56" s="63"/>
    </row>
    <row r="57" spans="48:48">
      <c r="AV57" s="63"/>
    </row>
    <row r="58" spans="48:48">
      <c r="AV58" s="63"/>
    </row>
    <row r="59" spans="48:48">
      <c r="AV59" s="63"/>
    </row>
    <row r="60" spans="48:48">
      <c r="AV60" s="63"/>
    </row>
    <row r="61" spans="48:48">
      <c r="AV61" s="63"/>
    </row>
    <row r="62" spans="48:48">
      <c r="AV62" s="63"/>
    </row>
    <row r="63" spans="48:48">
      <c r="AV63" s="63"/>
    </row>
    <row r="64" spans="48:48">
      <c r="AV64" s="63"/>
    </row>
    <row r="65" spans="48:48">
      <c r="AV65" s="63"/>
    </row>
    <row r="66" spans="48:48">
      <c r="AV66" s="63"/>
    </row>
    <row r="67" spans="48:48">
      <c r="AV67" s="63"/>
    </row>
    <row r="68" spans="48:48">
      <c r="AV68" s="63"/>
    </row>
    <row r="69" spans="48:48">
      <c r="AV69" s="63"/>
    </row>
    <row r="70" spans="48:48">
      <c r="AV70" s="63"/>
    </row>
    <row r="71" spans="48:48">
      <c r="AV71" s="63"/>
    </row>
    <row r="72" spans="48:48">
      <c r="AV72" s="63"/>
    </row>
    <row r="73" spans="48:48">
      <c r="AV73" s="63"/>
    </row>
    <row r="74" spans="48:48">
      <c r="AV74" s="63"/>
    </row>
    <row r="75" spans="48:48">
      <c r="AV75" s="63"/>
    </row>
    <row r="76" spans="48:48">
      <c r="AV76" s="63"/>
    </row>
    <row r="77" spans="48:48">
      <c r="AV77" s="63"/>
    </row>
    <row r="78" spans="48:48">
      <c r="AV78" s="63"/>
    </row>
    <row r="79" spans="48:48">
      <c r="AV79" s="63"/>
    </row>
    <row r="80" spans="48:48">
      <c r="AV80" s="63"/>
    </row>
    <row r="81" spans="48:48">
      <c r="AV81" s="63"/>
    </row>
    <row r="82" spans="48:48">
      <c r="AV82" s="63"/>
    </row>
    <row r="83" spans="48:48">
      <c r="AV83" s="63"/>
    </row>
    <row r="84" spans="48:48">
      <c r="AV84" s="63"/>
    </row>
    <row r="85" spans="48:48">
      <c r="AV85" s="63"/>
    </row>
    <row r="86" spans="48:48">
      <c r="AV86" s="63"/>
    </row>
    <row r="87" spans="48:48">
      <c r="AV87" s="63"/>
    </row>
    <row r="88" spans="48:48">
      <c r="AV88" s="63"/>
    </row>
    <row r="89" spans="48:48">
      <c r="AV89" s="63"/>
    </row>
    <row r="90" spans="48:48">
      <c r="AV90" s="63"/>
    </row>
    <row r="91" spans="48:48">
      <c r="AV91" s="63"/>
    </row>
    <row r="92" spans="48:48">
      <c r="AV92" s="63"/>
    </row>
    <row r="93" spans="48:48">
      <c r="AV93" s="63"/>
    </row>
    <row r="94" spans="48:48">
      <c r="AV94" s="63"/>
    </row>
    <row r="95" spans="48:48">
      <c r="AV95" s="63"/>
    </row>
    <row r="96" spans="48:48">
      <c r="AV96" s="63"/>
    </row>
    <row r="97" spans="48:48">
      <c r="AV97" s="63"/>
    </row>
    <row r="98" spans="48:48">
      <c r="AV98" s="63"/>
    </row>
    <row r="99" spans="48:48">
      <c r="AV99" s="63"/>
    </row>
    <row r="100" spans="48:48">
      <c r="AV100" s="63"/>
    </row>
    <row r="101" spans="48:48">
      <c r="AV101" s="63"/>
    </row>
    <row r="102" spans="48:48">
      <c r="AV102" s="63"/>
    </row>
    <row r="103" spans="48:48">
      <c r="AV103" s="63"/>
    </row>
    <row r="104" spans="48:48">
      <c r="AV104" s="63"/>
    </row>
    <row r="105" spans="48:48">
      <c r="AV105" s="63"/>
    </row>
    <row r="106" spans="48:48">
      <c r="AV106" s="63"/>
    </row>
    <row r="107" spans="48:48">
      <c r="AV107" s="63"/>
    </row>
    <row r="108" spans="48:48">
      <c r="AV108" s="63"/>
    </row>
    <row r="109" spans="48:48">
      <c r="AV109" s="63"/>
    </row>
    <row r="110" spans="48:48">
      <c r="AV110" s="63"/>
    </row>
    <row r="111" spans="48:48">
      <c r="AV111" s="63"/>
    </row>
    <row r="112" spans="48:48">
      <c r="AV112" s="63"/>
    </row>
    <row r="113" spans="48:48">
      <c r="AV113" s="63"/>
    </row>
    <row r="114" spans="48:48">
      <c r="AV114" s="63"/>
    </row>
    <row r="115" spans="48:48">
      <c r="AV115" s="63"/>
    </row>
    <row r="116" spans="48:48">
      <c r="AV116" s="63"/>
    </row>
    <row r="117" spans="48:48">
      <c r="AV117" s="63"/>
    </row>
    <row r="118" spans="48:48">
      <c r="AV118" s="63"/>
    </row>
    <row r="119" spans="48:48">
      <c r="AV119" s="63"/>
    </row>
    <row r="120" spans="48:48">
      <c r="AV120" s="63"/>
    </row>
    <row r="121" spans="48:48">
      <c r="AV121" s="63"/>
    </row>
    <row r="122" spans="48:48">
      <c r="AV122" s="63"/>
    </row>
    <row r="123" spans="48:48">
      <c r="AV123" s="63"/>
    </row>
    <row r="124" spans="48:48">
      <c r="AV124" s="63"/>
    </row>
    <row r="125" spans="48:48">
      <c r="AV125" s="63"/>
    </row>
    <row r="126" spans="48:48">
      <c r="AV126" s="63"/>
    </row>
    <row r="127" spans="48:48">
      <c r="AV127" s="63"/>
    </row>
    <row r="128" spans="48:48">
      <c r="AV128" s="63"/>
    </row>
    <row r="129" spans="48:48">
      <c r="AV129" s="63"/>
    </row>
    <row r="130" spans="48:48">
      <c r="AV130" s="63"/>
    </row>
    <row r="131" spans="48:48">
      <c r="AV131" s="63"/>
    </row>
    <row r="132" spans="48:48">
      <c r="AV132" s="63"/>
    </row>
    <row r="133" spans="48:48">
      <c r="AV133" s="63"/>
    </row>
    <row r="134" spans="48:48">
      <c r="AV134" s="63"/>
    </row>
    <row r="135" spans="48:48">
      <c r="AV135" s="63"/>
    </row>
    <row r="136" spans="48:48">
      <c r="AV136" s="63"/>
    </row>
    <row r="137" spans="48:48">
      <c r="AV137" s="63"/>
    </row>
    <row r="138" spans="48:48">
      <c r="AV138" s="63"/>
    </row>
    <row r="139" spans="48:48">
      <c r="AV139" s="63"/>
    </row>
    <row r="140" spans="48:48">
      <c r="AV140" s="63"/>
    </row>
    <row r="141" spans="48:48">
      <c r="AV141" s="63"/>
    </row>
    <row r="142" spans="48:48">
      <c r="AV142" s="63"/>
    </row>
    <row r="143" spans="48:48">
      <c r="AV143" s="63"/>
    </row>
    <row r="144" spans="48:48">
      <c r="AV144" s="63"/>
    </row>
    <row r="145" spans="48:48">
      <c r="AV145" s="63"/>
    </row>
    <row r="146" spans="48:48">
      <c r="AV146" s="63"/>
    </row>
    <row r="147" spans="48:48">
      <c r="AV147" s="63"/>
    </row>
    <row r="148" spans="48:48">
      <c r="AV148" s="63"/>
    </row>
    <row r="149" spans="48:48">
      <c r="AV149" s="63"/>
    </row>
    <row r="150" spans="48:48">
      <c r="AV150" s="63"/>
    </row>
    <row r="151" spans="48:48">
      <c r="AV151" s="63"/>
    </row>
    <row r="152" spans="48:48">
      <c r="AV152" s="63"/>
    </row>
    <row r="153" spans="48:48">
      <c r="AV153" s="63"/>
    </row>
    <row r="154" spans="48:48">
      <c r="AV154" s="63"/>
    </row>
    <row r="155" spans="48:48">
      <c r="AV155" s="63"/>
    </row>
    <row r="156" spans="48:48">
      <c r="AV156" s="63"/>
    </row>
    <row r="157" spans="48:48">
      <c r="AV157" s="63"/>
    </row>
    <row r="158" spans="48:48">
      <c r="AV158" s="6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29"/>
  <sheetViews>
    <sheetView topLeftCell="A13" zoomScaleNormal="100" workbookViewId="0">
      <selection activeCell="C39" sqref="C39"/>
    </sheetView>
  </sheetViews>
  <sheetFormatPr defaultRowHeight="15"/>
  <cols>
    <col min="2" max="2" width="14" customWidth="1"/>
    <col min="3" max="3" width="18.140625" customWidth="1"/>
    <col min="4" max="4" width="11.140625" customWidth="1"/>
    <col min="5" max="5" width="16.7109375" customWidth="1"/>
    <col min="7" max="7" width="12.5703125" customWidth="1"/>
    <col min="8" max="8" width="18.28515625" customWidth="1"/>
    <col min="9" max="9" width="11.140625" customWidth="1"/>
    <col min="10" max="10" width="11.7109375" customWidth="1"/>
    <col min="12" max="12" width="13.85546875" customWidth="1"/>
    <col min="13" max="13" width="18.28515625" customWidth="1"/>
    <col min="14" max="14" width="11.42578125" customWidth="1"/>
    <col min="15" max="15" width="12" customWidth="1"/>
    <col min="16" max="16" width="18" customWidth="1"/>
    <col min="17" max="17" width="14" customWidth="1"/>
    <col min="18" max="18" width="13.85546875" customWidth="1"/>
    <col min="19" max="19" width="14.140625" customWidth="1"/>
    <col min="20" max="20" width="15.42578125" customWidth="1"/>
    <col min="22" max="22" width="15" customWidth="1"/>
    <col min="23" max="23" width="18.7109375" customWidth="1"/>
    <col min="24" max="24" width="11.7109375" customWidth="1"/>
    <col min="25" max="25" width="17.28515625" customWidth="1"/>
    <col min="27" max="27" width="13.7109375" customWidth="1"/>
    <col min="28" max="28" width="19" customWidth="1"/>
    <col min="29" max="29" width="11.7109375" customWidth="1"/>
    <col min="30" max="30" width="12.42578125" customWidth="1"/>
    <col min="32" max="32" width="13.85546875" customWidth="1"/>
    <col min="33" max="33" width="18.140625" customWidth="1"/>
    <col min="34" max="34" width="11.42578125" customWidth="1"/>
    <col min="35" max="35" width="13" customWidth="1"/>
    <col min="36" max="36" width="17.7109375" customWidth="1"/>
  </cols>
  <sheetData>
    <row r="1" spans="1:36">
      <c r="A1" s="105" t="s">
        <v>39</v>
      </c>
      <c r="B1" s="106"/>
      <c r="C1" s="106"/>
      <c r="D1" s="106"/>
      <c r="E1" s="106">
        <v>8.02</v>
      </c>
      <c r="F1" s="105" t="s">
        <v>40</v>
      </c>
      <c r="G1" s="106"/>
      <c r="H1" s="106"/>
      <c r="I1" s="106"/>
      <c r="J1" s="106">
        <v>3.44</v>
      </c>
      <c r="K1" s="105" t="s">
        <v>41</v>
      </c>
      <c r="L1" s="106"/>
      <c r="M1" s="106"/>
      <c r="N1" s="106"/>
      <c r="O1" s="106">
        <v>1.1599999999999999</v>
      </c>
      <c r="P1" s="106"/>
      <c r="U1" s="112" t="s">
        <v>42</v>
      </c>
      <c r="V1" s="113"/>
      <c r="W1" s="113"/>
      <c r="X1" s="113"/>
      <c r="Y1" s="113">
        <v>3.31</v>
      </c>
      <c r="Z1" s="112" t="s">
        <v>43</v>
      </c>
      <c r="AA1" s="113"/>
      <c r="AB1" s="113"/>
      <c r="AC1" s="113"/>
      <c r="AD1" s="113">
        <v>1.04</v>
      </c>
      <c r="AE1" s="112" t="s">
        <v>44</v>
      </c>
      <c r="AF1" s="113"/>
      <c r="AG1" s="113"/>
      <c r="AH1" s="113"/>
      <c r="AI1" s="113">
        <v>0.37</v>
      </c>
      <c r="AJ1" s="113"/>
    </row>
    <row r="2" spans="1:36">
      <c r="A2" s="107" t="s">
        <v>4</v>
      </c>
      <c r="B2" s="107" t="s">
        <v>5</v>
      </c>
      <c r="C2" s="107" t="s">
        <v>9</v>
      </c>
      <c r="D2" s="107" t="s">
        <v>6</v>
      </c>
      <c r="E2" s="107" t="s">
        <v>29</v>
      </c>
      <c r="F2" s="107" t="s">
        <v>4</v>
      </c>
      <c r="G2" s="107" t="s">
        <v>5</v>
      </c>
      <c r="H2" s="107" t="s">
        <v>9</v>
      </c>
      <c r="I2" s="107" t="s">
        <v>6</v>
      </c>
      <c r="J2" s="107" t="s">
        <v>29</v>
      </c>
      <c r="K2" s="107" t="s">
        <v>4</v>
      </c>
      <c r="L2" s="107" t="s">
        <v>5</v>
      </c>
      <c r="M2" s="107" t="s">
        <v>9</v>
      </c>
      <c r="N2" s="107" t="s">
        <v>6</v>
      </c>
      <c r="O2" s="107" t="s">
        <v>29</v>
      </c>
      <c r="P2" s="107" t="s">
        <v>30</v>
      </c>
      <c r="U2" s="114" t="s">
        <v>4</v>
      </c>
      <c r="V2" s="114" t="s">
        <v>5</v>
      </c>
      <c r="W2" s="114" t="s">
        <v>9</v>
      </c>
      <c r="X2" s="114" t="s">
        <v>6</v>
      </c>
      <c r="Y2" s="114" t="s">
        <v>29</v>
      </c>
      <c r="Z2" s="114" t="s">
        <v>4</v>
      </c>
      <c r="AA2" s="114" t="s">
        <v>5</v>
      </c>
      <c r="AB2" s="114" t="s">
        <v>9</v>
      </c>
      <c r="AC2" s="114" t="s">
        <v>6</v>
      </c>
      <c r="AD2" s="114" t="s">
        <v>29</v>
      </c>
      <c r="AE2" s="114" t="s">
        <v>4</v>
      </c>
      <c r="AF2" s="114" t="s">
        <v>5</v>
      </c>
      <c r="AG2" s="114" t="s">
        <v>9</v>
      </c>
      <c r="AH2" s="114" t="s">
        <v>6</v>
      </c>
      <c r="AI2" s="114" t="s">
        <v>29</v>
      </c>
      <c r="AJ2" s="114" t="s">
        <v>30</v>
      </c>
    </row>
    <row r="3" spans="1:36">
      <c r="A3" s="119">
        <v>2</v>
      </c>
      <c r="B3" s="120">
        <v>38.6</v>
      </c>
      <c r="C3" s="120">
        <v>20</v>
      </c>
      <c r="D3" s="120">
        <v>20</v>
      </c>
      <c r="E3" s="121">
        <f>SUM(C3/D3)*400</f>
        <v>400</v>
      </c>
      <c r="F3" s="119">
        <v>6</v>
      </c>
      <c r="G3" s="120">
        <v>36.75</v>
      </c>
      <c r="H3" s="120">
        <v>0</v>
      </c>
      <c r="I3" s="120">
        <v>39</v>
      </c>
      <c r="J3" s="121">
        <f>SUM(H3/I3)*2500</f>
        <v>0</v>
      </c>
      <c r="K3" s="119">
        <v>28</v>
      </c>
      <c r="L3" s="120">
        <f t="shared" ref="L3:L6" si="0">SUM(K3*1.29)</f>
        <v>36.120000000000005</v>
      </c>
      <c r="M3" s="120">
        <v>0</v>
      </c>
      <c r="N3" s="120">
        <v>67</v>
      </c>
      <c r="O3" s="121">
        <f>SUM(M3/N3)*15000</f>
        <v>0</v>
      </c>
      <c r="P3" s="124"/>
      <c r="U3" s="132">
        <v>1</v>
      </c>
      <c r="V3" s="127">
        <f>SUM(U3*9.55)</f>
        <v>9.5500000000000007</v>
      </c>
      <c r="W3" s="127">
        <v>0</v>
      </c>
      <c r="X3" s="127">
        <v>21</v>
      </c>
      <c r="Y3" s="133">
        <f>SUM(W3/X3)*400</f>
        <v>0</v>
      </c>
      <c r="Z3" s="132">
        <v>3</v>
      </c>
      <c r="AA3" s="127">
        <f t="shared" ref="AA3:AA16" si="1">SUM(Z3*3.05)</f>
        <v>9.1499999999999986</v>
      </c>
      <c r="AB3" s="127">
        <v>0</v>
      </c>
      <c r="AC3" s="127">
        <v>130</v>
      </c>
      <c r="AD3" s="133">
        <f>SUM(AB3/AC3)*2500</f>
        <v>0</v>
      </c>
      <c r="AE3" s="132">
        <v>15</v>
      </c>
      <c r="AF3" s="136">
        <f t="shared" ref="AF3:AF16" si="2">SUM(AE3*(181.673/300))</f>
        <v>9.0836500000000004</v>
      </c>
      <c r="AG3" s="137">
        <v>2</v>
      </c>
      <c r="AH3" s="127">
        <v>194</v>
      </c>
      <c r="AI3" s="143">
        <f>SUM(AG3/AH3)*15000</f>
        <v>154.63917525773195</v>
      </c>
      <c r="AJ3" s="140"/>
    </row>
    <row r="4" spans="1:36">
      <c r="A4" s="110">
        <v>3</v>
      </c>
      <c r="B4" s="108">
        <v>57.900000000000006</v>
      </c>
      <c r="C4" s="108">
        <v>16</v>
      </c>
      <c r="D4" s="108">
        <v>17</v>
      </c>
      <c r="E4" s="122">
        <f t="shared" ref="E4:E19" si="3">SUM(C4/D4)*400</f>
        <v>376.47058823529409</v>
      </c>
      <c r="F4" s="110">
        <v>9</v>
      </c>
      <c r="G4" s="108">
        <v>58.800000000000004</v>
      </c>
      <c r="H4" s="108">
        <v>5</v>
      </c>
      <c r="I4" s="108">
        <v>27</v>
      </c>
      <c r="J4" s="122">
        <f t="shared" ref="J4:J19" si="4">SUM(H4/I4)*2500</f>
        <v>462.96296296296293</v>
      </c>
      <c r="K4" s="110">
        <v>45</v>
      </c>
      <c r="L4" s="108">
        <f t="shared" si="0"/>
        <v>58.050000000000004</v>
      </c>
      <c r="M4" s="108">
        <v>0</v>
      </c>
      <c r="N4" s="108">
        <v>40</v>
      </c>
      <c r="O4" s="122">
        <f t="shared" ref="O4:O19" si="5">SUM(M4/N4)*15000</f>
        <v>0</v>
      </c>
      <c r="P4" s="125"/>
      <c r="U4" s="116">
        <v>2</v>
      </c>
      <c r="V4" s="115">
        <f t="shared" ref="V4:V16" si="6">SUM(U4*9.55)</f>
        <v>19.100000000000001</v>
      </c>
      <c r="W4" s="115">
        <v>0</v>
      </c>
      <c r="X4" s="115">
        <v>52</v>
      </c>
      <c r="Y4" s="142">
        <f t="shared" ref="Y4:Y16" si="7">SUM(W4/X4)*400</f>
        <v>0</v>
      </c>
      <c r="Z4" s="115">
        <v>6</v>
      </c>
      <c r="AA4" s="115">
        <f t="shared" si="1"/>
        <v>18.299999999999997</v>
      </c>
      <c r="AB4" s="115">
        <v>0</v>
      </c>
      <c r="AC4" s="115">
        <v>145</v>
      </c>
      <c r="AD4" s="142">
        <f t="shared" ref="AD4:AD16" si="8">SUM(AB4/AC4)*2500</f>
        <v>0</v>
      </c>
      <c r="AE4" s="115">
        <v>30</v>
      </c>
      <c r="AF4" s="128">
        <f t="shared" si="2"/>
        <v>18.167300000000001</v>
      </c>
      <c r="AG4" s="138">
        <v>0</v>
      </c>
      <c r="AH4" s="115">
        <v>194</v>
      </c>
      <c r="AI4" s="142">
        <f t="shared" ref="AI4:AI16" si="9">SUM(AG4/AH4)*15000</f>
        <v>0</v>
      </c>
      <c r="AJ4" s="134"/>
    </row>
    <row r="5" spans="1:36">
      <c r="A5" s="110">
        <v>4</v>
      </c>
      <c r="B5" s="108">
        <v>77.2</v>
      </c>
      <c r="C5" s="108">
        <v>10</v>
      </c>
      <c r="D5" s="108">
        <v>14</v>
      </c>
      <c r="E5" s="122">
        <f t="shared" si="3"/>
        <v>285.71428571428572</v>
      </c>
      <c r="F5" s="110">
        <v>12</v>
      </c>
      <c r="G5" s="108">
        <v>80.849999999999994</v>
      </c>
      <c r="H5" s="108">
        <v>7</v>
      </c>
      <c r="I5" s="108">
        <v>32</v>
      </c>
      <c r="J5" s="122">
        <f t="shared" si="4"/>
        <v>546.875</v>
      </c>
      <c r="K5" s="110">
        <v>62</v>
      </c>
      <c r="L5" s="108">
        <f t="shared" si="0"/>
        <v>79.98</v>
      </c>
      <c r="M5" s="108">
        <v>0</v>
      </c>
      <c r="N5" s="108">
        <v>53</v>
      </c>
      <c r="O5" s="122">
        <f t="shared" si="5"/>
        <v>0</v>
      </c>
      <c r="P5" s="125"/>
      <c r="U5" s="116">
        <v>3</v>
      </c>
      <c r="V5" s="115">
        <f t="shared" si="6"/>
        <v>28.650000000000002</v>
      </c>
      <c r="W5" s="115">
        <v>0</v>
      </c>
      <c r="X5" s="115">
        <v>51</v>
      </c>
      <c r="Y5" s="142">
        <f t="shared" si="7"/>
        <v>0</v>
      </c>
      <c r="Z5" s="115">
        <v>9</v>
      </c>
      <c r="AA5" s="115">
        <f t="shared" si="1"/>
        <v>27.45</v>
      </c>
      <c r="AB5" s="115">
        <v>2</v>
      </c>
      <c r="AC5" s="115">
        <v>92</v>
      </c>
      <c r="AD5" s="142">
        <f t="shared" si="8"/>
        <v>54.347826086956523</v>
      </c>
      <c r="AE5" s="115">
        <v>45</v>
      </c>
      <c r="AF5" s="128">
        <f t="shared" si="2"/>
        <v>27.25095</v>
      </c>
      <c r="AG5" s="138">
        <v>9</v>
      </c>
      <c r="AH5" s="115">
        <v>214</v>
      </c>
      <c r="AI5" s="142">
        <f t="shared" si="9"/>
        <v>630.84112149532712</v>
      </c>
      <c r="AJ5" s="134"/>
    </row>
    <row r="6" spans="1:36">
      <c r="A6" s="110">
        <v>5</v>
      </c>
      <c r="B6" s="108">
        <v>96.5</v>
      </c>
      <c r="C6" s="108">
        <v>5</v>
      </c>
      <c r="D6" s="108">
        <v>13</v>
      </c>
      <c r="E6" s="122">
        <f t="shared" si="3"/>
        <v>153.84615384615387</v>
      </c>
      <c r="F6" s="110">
        <v>14</v>
      </c>
      <c r="G6" s="108">
        <v>95.549999999999983</v>
      </c>
      <c r="H6" s="108">
        <v>6</v>
      </c>
      <c r="I6" s="108">
        <v>27</v>
      </c>
      <c r="J6" s="122">
        <f t="shared" si="4"/>
        <v>555.55555555555554</v>
      </c>
      <c r="K6" s="110">
        <v>74</v>
      </c>
      <c r="L6" s="108">
        <f t="shared" si="0"/>
        <v>95.460000000000008</v>
      </c>
      <c r="M6" s="108">
        <v>0</v>
      </c>
      <c r="N6" s="108">
        <v>30</v>
      </c>
      <c r="O6" s="122">
        <f t="shared" si="5"/>
        <v>0</v>
      </c>
      <c r="P6" s="125"/>
      <c r="U6" s="116">
        <v>4</v>
      </c>
      <c r="V6" s="115">
        <f t="shared" si="6"/>
        <v>38.200000000000003</v>
      </c>
      <c r="W6" s="115">
        <v>5</v>
      </c>
      <c r="X6" s="115">
        <v>48</v>
      </c>
      <c r="Y6" s="142">
        <f t="shared" si="7"/>
        <v>41.666666666666671</v>
      </c>
      <c r="Z6" s="115">
        <v>13</v>
      </c>
      <c r="AA6" s="115">
        <f t="shared" si="1"/>
        <v>39.65</v>
      </c>
      <c r="AB6" s="115">
        <v>3</v>
      </c>
      <c r="AC6" s="115">
        <v>100</v>
      </c>
      <c r="AD6" s="142">
        <f t="shared" si="8"/>
        <v>75</v>
      </c>
      <c r="AE6" s="115">
        <v>65</v>
      </c>
      <c r="AF6" s="128">
        <f t="shared" si="2"/>
        <v>39.36248333333333</v>
      </c>
      <c r="AG6" s="138">
        <v>13</v>
      </c>
      <c r="AH6" s="115">
        <v>182</v>
      </c>
      <c r="AI6" s="142">
        <f t="shared" si="9"/>
        <v>1071.4285714285713</v>
      </c>
      <c r="AJ6" s="134">
        <v>1.462</v>
      </c>
    </row>
    <row r="7" spans="1:36">
      <c r="A7" s="110">
        <v>6</v>
      </c>
      <c r="B7" s="108">
        <v>115.80000000000001</v>
      </c>
      <c r="C7" s="108">
        <v>7</v>
      </c>
      <c r="D7" s="108">
        <v>12</v>
      </c>
      <c r="E7" s="122">
        <f t="shared" si="3"/>
        <v>233.33333333333334</v>
      </c>
      <c r="F7" s="110">
        <v>17</v>
      </c>
      <c r="G7" s="108">
        <v>117.59999999999997</v>
      </c>
      <c r="H7" s="108">
        <v>7</v>
      </c>
      <c r="I7" s="108">
        <v>23</v>
      </c>
      <c r="J7" s="122">
        <f t="shared" si="4"/>
        <v>760.86956521739137</v>
      </c>
      <c r="K7" s="110">
        <v>91</v>
      </c>
      <c r="L7" s="108">
        <f t="shared" ref="L7:L19" si="10">SUM(K7*1.29)</f>
        <v>117.39</v>
      </c>
      <c r="M7" s="108">
        <v>3</v>
      </c>
      <c r="N7" s="108">
        <v>53</v>
      </c>
      <c r="O7" s="122">
        <f t="shared" si="5"/>
        <v>849.05660377358492</v>
      </c>
      <c r="P7" s="125">
        <v>0.64200000000000002</v>
      </c>
      <c r="U7" s="116">
        <v>5</v>
      </c>
      <c r="V7" s="115">
        <f t="shared" si="6"/>
        <v>47.75</v>
      </c>
      <c r="W7" s="115">
        <v>14</v>
      </c>
      <c r="X7" s="115">
        <v>47</v>
      </c>
      <c r="Y7" s="142">
        <f t="shared" si="7"/>
        <v>119.14893617021276</v>
      </c>
      <c r="Z7" s="115">
        <v>16</v>
      </c>
      <c r="AA7" s="115">
        <f t="shared" si="1"/>
        <v>48.8</v>
      </c>
      <c r="AB7" s="115">
        <v>8</v>
      </c>
      <c r="AC7" s="115">
        <v>69</v>
      </c>
      <c r="AD7" s="142">
        <f t="shared" si="8"/>
        <v>289.85507246376812</v>
      </c>
      <c r="AE7" s="115">
        <v>80</v>
      </c>
      <c r="AF7" s="128">
        <f t="shared" si="2"/>
        <v>48.446133333333336</v>
      </c>
      <c r="AG7" s="138">
        <v>16</v>
      </c>
      <c r="AH7" s="115">
        <v>124</v>
      </c>
      <c r="AI7" s="142">
        <f t="shared" si="9"/>
        <v>1935.483870967742</v>
      </c>
      <c r="AJ7" s="134">
        <v>1.262</v>
      </c>
    </row>
    <row r="8" spans="1:36">
      <c r="A8" s="110">
        <v>7</v>
      </c>
      <c r="B8" s="108">
        <v>135.1</v>
      </c>
      <c r="C8" s="108">
        <v>9</v>
      </c>
      <c r="D8" s="108">
        <v>10</v>
      </c>
      <c r="E8" s="122">
        <f t="shared" si="3"/>
        <v>360</v>
      </c>
      <c r="F8" s="110">
        <v>19</v>
      </c>
      <c r="G8" s="108">
        <v>132.29999999999995</v>
      </c>
      <c r="H8" s="108">
        <v>4</v>
      </c>
      <c r="I8" s="108">
        <v>47</v>
      </c>
      <c r="J8" s="122">
        <f t="shared" si="4"/>
        <v>212.7659574468085</v>
      </c>
      <c r="K8" s="110">
        <v>103</v>
      </c>
      <c r="L8" s="108">
        <f t="shared" si="10"/>
        <v>132.87</v>
      </c>
      <c r="M8" s="108">
        <v>3</v>
      </c>
      <c r="N8" s="108">
        <v>44</v>
      </c>
      <c r="O8" s="122">
        <f t="shared" si="5"/>
        <v>1022.7272727272726</v>
      </c>
      <c r="P8" s="125">
        <v>0.58199999999999996</v>
      </c>
      <c r="U8" s="116">
        <v>6</v>
      </c>
      <c r="V8" s="115">
        <f t="shared" si="6"/>
        <v>57.300000000000004</v>
      </c>
      <c r="W8" s="115">
        <v>8</v>
      </c>
      <c r="X8" s="115">
        <v>38</v>
      </c>
      <c r="Y8" s="142">
        <f t="shared" si="7"/>
        <v>84.210526315789465</v>
      </c>
      <c r="Z8" s="115">
        <v>19</v>
      </c>
      <c r="AA8" s="115">
        <f t="shared" si="1"/>
        <v>57.949999999999996</v>
      </c>
      <c r="AB8" s="115">
        <v>11</v>
      </c>
      <c r="AC8" s="115">
        <v>56</v>
      </c>
      <c r="AD8" s="142">
        <f t="shared" si="8"/>
        <v>491.07142857142856</v>
      </c>
      <c r="AE8" s="115">
        <v>95</v>
      </c>
      <c r="AF8" s="128">
        <f t="shared" si="2"/>
        <v>57.529783333333334</v>
      </c>
      <c r="AG8" s="138">
        <v>21</v>
      </c>
      <c r="AH8" s="115">
        <v>135</v>
      </c>
      <c r="AI8" s="142">
        <f t="shared" si="9"/>
        <v>2333.3333333333335</v>
      </c>
      <c r="AJ8" s="134">
        <v>1.516</v>
      </c>
    </row>
    <row r="9" spans="1:36">
      <c r="A9" s="110">
        <v>8</v>
      </c>
      <c r="B9" s="108">
        <v>154.4</v>
      </c>
      <c r="C9" s="108">
        <v>5</v>
      </c>
      <c r="D9" s="108">
        <v>22</v>
      </c>
      <c r="E9" s="122">
        <f t="shared" si="3"/>
        <v>90.909090909090907</v>
      </c>
      <c r="F9" s="110">
        <v>22</v>
      </c>
      <c r="G9" s="108">
        <v>154.34999999999994</v>
      </c>
      <c r="H9" s="108">
        <v>21</v>
      </c>
      <c r="I9" s="108">
        <v>82</v>
      </c>
      <c r="J9" s="122">
        <f t="shared" si="4"/>
        <v>640.2439024390244</v>
      </c>
      <c r="K9" s="110">
        <v>120</v>
      </c>
      <c r="L9" s="108">
        <f t="shared" si="10"/>
        <v>154.80000000000001</v>
      </c>
      <c r="M9" s="108">
        <v>0</v>
      </c>
      <c r="N9" s="108">
        <v>55</v>
      </c>
      <c r="O9" s="122">
        <f t="shared" si="5"/>
        <v>0</v>
      </c>
      <c r="P9" s="125"/>
      <c r="U9" s="116">
        <v>7</v>
      </c>
      <c r="V9" s="115">
        <f t="shared" si="6"/>
        <v>66.850000000000009</v>
      </c>
      <c r="W9" s="115">
        <v>5</v>
      </c>
      <c r="X9" s="115">
        <v>25</v>
      </c>
      <c r="Y9" s="142">
        <f t="shared" si="7"/>
        <v>80</v>
      </c>
      <c r="Z9" s="115">
        <v>22</v>
      </c>
      <c r="AA9" s="115">
        <f t="shared" si="1"/>
        <v>67.099999999999994</v>
      </c>
      <c r="AB9" s="115">
        <v>21</v>
      </c>
      <c r="AC9" s="115">
        <v>85</v>
      </c>
      <c r="AD9" s="142">
        <f t="shared" si="8"/>
        <v>617.64705882352939</v>
      </c>
      <c r="AE9" s="115">
        <v>111</v>
      </c>
      <c r="AF9" s="128">
        <f t="shared" si="2"/>
        <v>67.219009999999997</v>
      </c>
      <c r="AG9" s="138">
        <v>33</v>
      </c>
      <c r="AH9" s="115">
        <v>101</v>
      </c>
      <c r="AI9" s="142">
        <f t="shared" si="9"/>
        <v>4900.9900990099013</v>
      </c>
      <c r="AJ9" s="134">
        <v>1.8759999999999999</v>
      </c>
    </row>
    <row r="10" spans="1:36">
      <c r="A10" s="110">
        <v>9</v>
      </c>
      <c r="B10" s="108">
        <v>173.70000000000002</v>
      </c>
      <c r="C10" s="108">
        <v>17</v>
      </c>
      <c r="D10" s="108">
        <v>31</v>
      </c>
      <c r="E10" s="122">
        <f t="shared" si="3"/>
        <v>219.35483870967741</v>
      </c>
      <c r="F10" s="110">
        <v>25</v>
      </c>
      <c r="G10" s="108">
        <v>176.39999999999992</v>
      </c>
      <c r="H10" s="108">
        <v>8</v>
      </c>
      <c r="I10" s="108">
        <v>44</v>
      </c>
      <c r="J10" s="122">
        <f t="shared" si="4"/>
        <v>454.54545454545456</v>
      </c>
      <c r="K10" s="110">
        <v>137</v>
      </c>
      <c r="L10" s="108">
        <f t="shared" si="10"/>
        <v>176.73000000000002</v>
      </c>
      <c r="M10" s="108">
        <v>8</v>
      </c>
      <c r="N10" s="108">
        <v>103</v>
      </c>
      <c r="O10" s="122">
        <f t="shared" si="5"/>
        <v>1165.0485436893202</v>
      </c>
      <c r="P10" s="125">
        <v>0.86399999999999999</v>
      </c>
      <c r="U10" s="116">
        <v>8</v>
      </c>
      <c r="V10" s="115">
        <f t="shared" si="6"/>
        <v>76.400000000000006</v>
      </c>
      <c r="W10" s="115">
        <v>13</v>
      </c>
      <c r="X10" s="115">
        <v>25</v>
      </c>
      <c r="Y10" s="142">
        <f t="shared" si="7"/>
        <v>208</v>
      </c>
      <c r="Z10" s="115">
        <v>25</v>
      </c>
      <c r="AA10" s="115">
        <f t="shared" si="1"/>
        <v>76.25</v>
      </c>
      <c r="AB10" s="115">
        <v>7</v>
      </c>
      <c r="AC10" s="115">
        <v>55</v>
      </c>
      <c r="AD10" s="142">
        <f t="shared" si="8"/>
        <v>318.18181818181813</v>
      </c>
      <c r="AE10" s="115">
        <v>126</v>
      </c>
      <c r="AF10" s="128">
        <f t="shared" si="2"/>
        <v>76.302660000000003</v>
      </c>
      <c r="AG10" s="138">
        <v>28</v>
      </c>
      <c r="AH10" s="115">
        <v>117</v>
      </c>
      <c r="AI10" s="142">
        <f t="shared" si="9"/>
        <v>3589.7435897435898</v>
      </c>
      <c r="AJ10" s="134">
        <v>1.2809999999999999</v>
      </c>
    </row>
    <row r="11" spans="1:36">
      <c r="A11" s="110">
        <v>10</v>
      </c>
      <c r="B11" s="108">
        <v>193</v>
      </c>
      <c r="C11" s="108">
        <v>14</v>
      </c>
      <c r="D11" s="108">
        <v>25</v>
      </c>
      <c r="E11" s="122">
        <f t="shared" si="3"/>
        <v>224.00000000000003</v>
      </c>
      <c r="F11" s="110">
        <v>27</v>
      </c>
      <c r="G11" s="108">
        <v>191.09999999999991</v>
      </c>
      <c r="H11" s="108">
        <v>1</v>
      </c>
      <c r="I11" s="108">
        <v>19</v>
      </c>
      <c r="J11" s="122">
        <f t="shared" si="4"/>
        <v>131.57894736842104</v>
      </c>
      <c r="K11" s="110">
        <v>148</v>
      </c>
      <c r="L11" s="108">
        <f t="shared" si="10"/>
        <v>190.92000000000002</v>
      </c>
      <c r="M11" s="108">
        <v>0</v>
      </c>
      <c r="N11" s="108">
        <v>80</v>
      </c>
      <c r="O11" s="122">
        <f t="shared" si="5"/>
        <v>0</v>
      </c>
      <c r="P11" s="125"/>
      <c r="U11" s="116">
        <v>9</v>
      </c>
      <c r="V11" s="115">
        <f t="shared" si="6"/>
        <v>85.95</v>
      </c>
      <c r="W11" s="115">
        <v>14</v>
      </c>
      <c r="X11" s="115">
        <v>31</v>
      </c>
      <c r="Y11" s="142">
        <f t="shared" si="7"/>
        <v>180.64516129032256</v>
      </c>
      <c r="Z11" s="115">
        <v>28</v>
      </c>
      <c r="AA11" s="115">
        <f t="shared" si="1"/>
        <v>85.399999999999991</v>
      </c>
      <c r="AB11" s="115">
        <v>0</v>
      </c>
      <c r="AC11" s="115">
        <v>49</v>
      </c>
      <c r="AD11" s="142">
        <f t="shared" si="8"/>
        <v>0</v>
      </c>
      <c r="AE11" s="115">
        <v>141</v>
      </c>
      <c r="AF11" s="128">
        <f t="shared" si="2"/>
        <v>85.386309999999995</v>
      </c>
      <c r="AG11" s="138">
        <v>10</v>
      </c>
      <c r="AH11" s="115">
        <v>99</v>
      </c>
      <c r="AI11" s="142">
        <f t="shared" si="9"/>
        <v>1515.151515151515</v>
      </c>
      <c r="AJ11" s="134"/>
    </row>
    <row r="12" spans="1:36">
      <c r="A12" s="110">
        <v>11</v>
      </c>
      <c r="B12" s="108">
        <v>212.3</v>
      </c>
      <c r="C12" s="108">
        <v>3</v>
      </c>
      <c r="D12" s="108">
        <v>13</v>
      </c>
      <c r="E12" s="122">
        <f t="shared" si="3"/>
        <v>92.307692307692307</v>
      </c>
      <c r="F12" s="110">
        <v>30</v>
      </c>
      <c r="G12" s="108">
        <v>213.14999999999989</v>
      </c>
      <c r="H12" s="108">
        <v>0</v>
      </c>
      <c r="I12" s="108">
        <v>27</v>
      </c>
      <c r="J12" s="122">
        <f t="shared" si="4"/>
        <v>0</v>
      </c>
      <c r="K12" s="110">
        <v>165</v>
      </c>
      <c r="L12" s="108">
        <f t="shared" si="10"/>
        <v>212.85</v>
      </c>
      <c r="M12" s="108">
        <v>0</v>
      </c>
      <c r="N12" s="108">
        <v>58</v>
      </c>
      <c r="O12" s="122">
        <f t="shared" si="5"/>
        <v>0</v>
      </c>
      <c r="P12" s="125"/>
      <c r="U12" s="116">
        <v>10</v>
      </c>
      <c r="V12" s="115">
        <f t="shared" si="6"/>
        <v>95.5</v>
      </c>
      <c r="W12" s="115">
        <v>4</v>
      </c>
      <c r="X12" s="115">
        <v>19</v>
      </c>
      <c r="Y12" s="142">
        <f t="shared" si="7"/>
        <v>84.210526315789465</v>
      </c>
      <c r="Z12" s="115">
        <v>31</v>
      </c>
      <c r="AA12" s="115">
        <f t="shared" si="1"/>
        <v>94.55</v>
      </c>
      <c r="AB12" s="115">
        <v>8</v>
      </c>
      <c r="AC12" s="115">
        <v>36</v>
      </c>
      <c r="AD12" s="142">
        <f t="shared" si="8"/>
        <v>555.55555555555554</v>
      </c>
      <c r="AE12" s="115">
        <v>156</v>
      </c>
      <c r="AF12" s="128">
        <f t="shared" si="2"/>
        <v>94.46996</v>
      </c>
      <c r="AG12" s="138">
        <v>11</v>
      </c>
      <c r="AH12" s="115">
        <v>107</v>
      </c>
      <c r="AI12" s="142">
        <f t="shared" si="9"/>
        <v>1542.0560747663551</v>
      </c>
      <c r="AJ12" s="134">
        <v>1.333</v>
      </c>
    </row>
    <row r="13" spans="1:36">
      <c r="A13" s="110">
        <v>12</v>
      </c>
      <c r="B13" s="108">
        <v>231.60000000000002</v>
      </c>
      <c r="C13" s="108">
        <v>4</v>
      </c>
      <c r="D13" s="108">
        <v>15</v>
      </c>
      <c r="E13" s="122">
        <f t="shared" si="3"/>
        <v>106.66666666666667</v>
      </c>
      <c r="F13" s="110">
        <v>32</v>
      </c>
      <c r="G13" s="108">
        <v>227.84999999999988</v>
      </c>
      <c r="H13" s="108">
        <v>6</v>
      </c>
      <c r="I13" s="108">
        <v>28</v>
      </c>
      <c r="J13" s="122">
        <f t="shared" si="4"/>
        <v>535.71428571428567</v>
      </c>
      <c r="K13" s="110">
        <v>177</v>
      </c>
      <c r="L13" s="108">
        <f t="shared" si="10"/>
        <v>228.33</v>
      </c>
      <c r="M13" s="108">
        <v>2</v>
      </c>
      <c r="N13" s="108">
        <v>34</v>
      </c>
      <c r="O13" s="122">
        <f t="shared" si="5"/>
        <v>882.35294117647061</v>
      </c>
      <c r="P13" s="125">
        <v>1.0629999999999999</v>
      </c>
      <c r="U13" s="116">
        <v>11</v>
      </c>
      <c r="V13" s="115">
        <f t="shared" si="6"/>
        <v>105.05000000000001</v>
      </c>
      <c r="W13" s="115">
        <v>1</v>
      </c>
      <c r="X13" s="115">
        <v>24</v>
      </c>
      <c r="Y13" s="142">
        <f t="shared" si="7"/>
        <v>16.666666666666664</v>
      </c>
      <c r="Z13" s="115">
        <v>35</v>
      </c>
      <c r="AA13" s="115">
        <f t="shared" si="1"/>
        <v>106.75</v>
      </c>
      <c r="AB13" s="115">
        <v>0</v>
      </c>
      <c r="AC13" s="115">
        <v>21</v>
      </c>
      <c r="AD13" s="142">
        <f t="shared" si="8"/>
        <v>0</v>
      </c>
      <c r="AE13" s="115">
        <v>176</v>
      </c>
      <c r="AF13" s="128">
        <f t="shared" si="2"/>
        <v>106.58149333333333</v>
      </c>
      <c r="AG13" s="138">
        <v>3</v>
      </c>
      <c r="AH13" s="115">
        <v>56</v>
      </c>
      <c r="AI13" s="142">
        <f t="shared" si="9"/>
        <v>803.57142857142856</v>
      </c>
      <c r="AJ13" s="134"/>
    </row>
    <row r="14" spans="1:36">
      <c r="A14" s="110">
        <v>13</v>
      </c>
      <c r="B14" s="108">
        <v>250.9</v>
      </c>
      <c r="C14" s="108">
        <v>4</v>
      </c>
      <c r="D14" s="108">
        <v>14</v>
      </c>
      <c r="E14" s="122">
        <f t="shared" si="3"/>
        <v>114.28571428571428</v>
      </c>
      <c r="F14" s="110">
        <v>35</v>
      </c>
      <c r="G14" s="108">
        <v>249.89999999999986</v>
      </c>
      <c r="H14" s="108">
        <v>1</v>
      </c>
      <c r="I14" s="108">
        <v>33</v>
      </c>
      <c r="J14" s="122">
        <f t="shared" si="4"/>
        <v>75.757575757575765</v>
      </c>
      <c r="K14" s="110">
        <v>193</v>
      </c>
      <c r="L14" s="108">
        <f t="shared" si="10"/>
        <v>248.97</v>
      </c>
      <c r="M14" s="108">
        <v>0</v>
      </c>
      <c r="N14" s="108">
        <v>21</v>
      </c>
      <c r="O14" s="122">
        <f t="shared" si="5"/>
        <v>0</v>
      </c>
      <c r="P14" s="125"/>
      <c r="U14" s="116">
        <v>12</v>
      </c>
      <c r="V14" s="115">
        <f t="shared" si="6"/>
        <v>114.60000000000001</v>
      </c>
      <c r="W14" s="115">
        <v>3</v>
      </c>
      <c r="X14" s="115">
        <v>15</v>
      </c>
      <c r="Y14" s="142">
        <f t="shared" si="7"/>
        <v>80</v>
      </c>
      <c r="Z14" s="115">
        <v>37</v>
      </c>
      <c r="AA14" s="115">
        <f t="shared" si="1"/>
        <v>112.85</v>
      </c>
      <c r="AB14" s="115">
        <v>1</v>
      </c>
      <c r="AC14" s="115">
        <v>22</v>
      </c>
      <c r="AD14" s="142">
        <f t="shared" si="8"/>
        <v>113.63636363636364</v>
      </c>
      <c r="AE14" s="115">
        <v>186</v>
      </c>
      <c r="AF14" s="128">
        <f t="shared" si="2"/>
        <v>112.63726</v>
      </c>
      <c r="AG14" s="138">
        <v>7</v>
      </c>
      <c r="AH14" s="115">
        <v>52</v>
      </c>
      <c r="AI14" s="142">
        <f t="shared" si="9"/>
        <v>2019.2307692307691</v>
      </c>
      <c r="AJ14" s="134">
        <v>1.45</v>
      </c>
    </row>
    <row r="15" spans="1:36">
      <c r="A15" s="110">
        <v>14</v>
      </c>
      <c r="B15" s="108">
        <v>270.2</v>
      </c>
      <c r="C15" s="108">
        <v>5</v>
      </c>
      <c r="D15" s="108">
        <v>11</v>
      </c>
      <c r="E15" s="122">
        <f t="shared" si="3"/>
        <v>181.81818181818181</v>
      </c>
      <c r="F15" s="110">
        <v>38</v>
      </c>
      <c r="G15" s="108">
        <v>271.94999999999993</v>
      </c>
      <c r="H15" s="108">
        <v>10</v>
      </c>
      <c r="I15" s="108">
        <v>23</v>
      </c>
      <c r="J15" s="122">
        <f t="shared" si="4"/>
        <v>1086.9565217391305</v>
      </c>
      <c r="K15" s="110">
        <v>210</v>
      </c>
      <c r="L15" s="108">
        <f t="shared" si="10"/>
        <v>270.90000000000003</v>
      </c>
      <c r="M15" s="108">
        <v>0</v>
      </c>
      <c r="N15" s="108">
        <v>33</v>
      </c>
      <c r="O15" s="122">
        <f t="shared" si="5"/>
        <v>0</v>
      </c>
      <c r="P15" s="125"/>
      <c r="U15" s="116">
        <v>13</v>
      </c>
      <c r="V15" s="115">
        <f t="shared" si="6"/>
        <v>124.15</v>
      </c>
      <c r="W15" s="115">
        <v>3</v>
      </c>
      <c r="X15" s="115">
        <v>8</v>
      </c>
      <c r="Y15" s="142">
        <f t="shared" si="7"/>
        <v>150</v>
      </c>
      <c r="Z15" s="115">
        <v>40</v>
      </c>
      <c r="AA15" s="115">
        <f t="shared" si="1"/>
        <v>122</v>
      </c>
      <c r="AB15" s="115">
        <v>0</v>
      </c>
      <c r="AC15" s="115">
        <v>31</v>
      </c>
      <c r="AD15" s="142">
        <f t="shared" si="8"/>
        <v>0</v>
      </c>
      <c r="AE15" s="115">
        <v>202</v>
      </c>
      <c r="AF15" s="128">
        <f t="shared" si="2"/>
        <v>122.32648666666667</v>
      </c>
      <c r="AG15" s="138">
        <v>2</v>
      </c>
      <c r="AH15" s="115">
        <v>39</v>
      </c>
      <c r="AI15" s="142">
        <f t="shared" si="9"/>
        <v>769.23076923076917</v>
      </c>
      <c r="AJ15" s="134"/>
    </row>
    <row r="16" spans="1:36">
      <c r="A16" s="110">
        <v>15</v>
      </c>
      <c r="B16" s="108">
        <v>289.5</v>
      </c>
      <c r="C16" s="108">
        <v>5</v>
      </c>
      <c r="D16" s="108">
        <v>11</v>
      </c>
      <c r="E16" s="122">
        <f t="shared" si="3"/>
        <v>181.81818181818181</v>
      </c>
      <c r="F16" s="110">
        <v>40</v>
      </c>
      <c r="G16" s="108">
        <v>286.64999999999998</v>
      </c>
      <c r="H16" s="108">
        <v>7</v>
      </c>
      <c r="I16" s="108">
        <v>26</v>
      </c>
      <c r="J16" s="122">
        <f t="shared" si="4"/>
        <v>673.07692307692309</v>
      </c>
      <c r="K16" s="110">
        <v>222</v>
      </c>
      <c r="L16" s="108">
        <f t="shared" si="10"/>
        <v>286.38</v>
      </c>
      <c r="M16" s="108">
        <v>0</v>
      </c>
      <c r="N16" s="108">
        <v>19</v>
      </c>
      <c r="O16" s="122">
        <f t="shared" si="5"/>
        <v>0</v>
      </c>
      <c r="P16" s="125"/>
      <c r="U16" s="118">
        <v>14</v>
      </c>
      <c r="V16" s="117">
        <f t="shared" si="6"/>
        <v>133.70000000000002</v>
      </c>
      <c r="W16" s="117">
        <v>0</v>
      </c>
      <c r="X16" s="117">
        <v>8</v>
      </c>
      <c r="Y16" s="135">
        <f t="shared" si="7"/>
        <v>0</v>
      </c>
      <c r="Z16" s="118">
        <v>44</v>
      </c>
      <c r="AA16" s="117">
        <f t="shared" si="1"/>
        <v>134.19999999999999</v>
      </c>
      <c r="AB16" s="117">
        <v>0</v>
      </c>
      <c r="AC16" s="117">
        <v>43</v>
      </c>
      <c r="AD16" s="135">
        <f t="shared" si="8"/>
        <v>0</v>
      </c>
      <c r="AE16" s="118">
        <v>222</v>
      </c>
      <c r="AF16" s="129">
        <f t="shared" si="2"/>
        <v>134.43801999999999</v>
      </c>
      <c r="AG16" s="139">
        <v>0</v>
      </c>
      <c r="AH16" s="117">
        <v>41</v>
      </c>
      <c r="AI16" s="144">
        <f t="shared" si="9"/>
        <v>0</v>
      </c>
      <c r="AJ16" s="141"/>
    </row>
    <row r="17" spans="1:36">
      <c r="A17" s="110">
        <v>16</v>
      </c>
      <c r="B17" s="108">
        <v>308.8</v>
      </c>
      <c r="C17" s="108">
        <v>5</v>
      </c>
      <c r="D17" s="108">
        <v>15</v>
      </c>
      <c r="E17" s="122">
        <f t="shared" si="3"/>
        <v>133.33333333333331</v>
      </c>
      <c r="F17" s="110">
        <v>43</v>
      </c>
      <c r="G17" s="108">
        <v>308.70000000000005</v>
      </c>
      <c r="H17" s="108">
        <v>7</v>
      </c>
      <c r="I17" s="108">
        <v>36</v>
      </c>
      <c r="J17" s="122">
        <f t="shared" si="4"/>
        <v>486.11111111111114</v>
      </c>
      <c r="K17" s="110">
        <v>239</v>
      </c>
      <c r="L17" s="108">
        <f t="shared" si="10"/>
        <v>308.31</v>
      </c>
      <c r="M17" s="108">
        <v>4</v>
      </c>
      <c r="N17" s="108">
        <v>39</v>
      </c>
      <c r="O17" s="122">
        <f t="shared" si="5"/>
        <v>1538.4615384615383</v>
      </c>
      <c r="P17" s="125">
        <v>1.2549999999999999</v>
      </c>
      <c r="AI17" s="112" t="s">
        <v>14</v>
      </c>
      <c r="AJ17" s="112">
        <f>SUM(AJ6:AJ14)/7</f>
        <v>1.454285714285714</v>
      </c>
    </row>
    <row r="18" spans="1:36">
      <c r="A18" s="110">
        <v>17</v>
      </c>
      <c r="B18" s="108">
        <v>328.1</v>
      </c>
      <c r="C18" s="108">
        <v>3</v>
      </c>
      <c r="D18" s="108">
        <v>15</v>
      </c>
      <c r="E18" s="122">
        <f t="shared" si="3"/>
        <v>80</v>
      </c>
      <c r="F18" s="110">
        <v>46</v>
      </c>
      <c r="G18" s="108">
        <v>330.75000000000011</v>
      </c>
      <c r="H18" s="108">
        <v>7</v>
      </c>
      <c r="I18" s="108">
        <v>32</v>
      </c>
      <c r="J18" s="122">
        <f t="shared" si="4"/>
        <v>546.875</v>
      </c>
      <c r="K18" s="110">
        <v>256</v>
      </c>
      <c r="L18" s="108">
        <f t="shared" si="10"/>
        <v>330.24</v>
      </c>
      <c r="M18" s="108">
        <v>1</v>
      </c>
      <c r="N18" s="108">
        <v>58</v>
      </c>
      <c r="O18" s="122">
        <f t="shared" si="5"/>
        <v>258.62068965517238</v>
      </c>
      <c r="P18" s="125">
        <v>0.54700000000000004</v>
      </c>
      <c r="U18" s="78"/>
      <c r="V18" s="77" t="s">
        <v>15</v>
      </c>
      <c r="W18" s="77" t="s">
        <v>31</v>
      </c>
      <c r="X18" s="77" t="s">
        <v>16</v>
      </c>
      <c r="Y18" s="77" t="s">
        <v>17</v>
      </c>
    </row>
    <row r="19" spans="1:36">
      <c r="A19" s="111">
        <v>18</v>
      </c>
      <c r="B19" s="109">
        <v>347.40000000000003</v>
      </c>
      <c r="C19" s="109">
        <v>8</v>
      </c>
      <c r="D19" s="109">
        <v>15</v>
      </c>
      <c r="E19" s="123">
        <f t="shared" si="3"/>
        <v>213.33333333333334</v>
      </c>
      <c r="F19" s="111">
        <v>48</v>
      </c>
      <c r="G19" s="109">
        <v>345.45000000000016</v>
      </c>
      <c r="H19" s="109">
        <v>2</v>
      </c>
      <c r="I19" s="109">
        <v>28</v>
      </c>
      <c r="J19" s="123">
        <f t="shared" si="4"/>
        <v>178.57142857142856</v>
      </c>
      <c r="K19" s="111">
        <v>268</v>
      </c>
      <c r="L19" s="109">
        <f t="shared" si="10"/>
        <v>345.72</v>
      </c>
      <c r="M19" s="109">
        <v>10</v>
      </c>
      <c r="N19" s="109">
        <v>53</v>
      </c>
      <c r="O19" s="123">
        <f t="shared" si="5"/>
        <v>2830.1886792452833</v>
      </c>
      <c r="P19" s="126">
        <v>1.393</v>
      </c>
      <c r="U19" s="77" t="s">
        <v>32</v>
      </c>
      <c r="V19" s="78">
        <v>703</v>
      </c>
      <c r="W19" s="78">
        <v>71</v>
      </c>
      <c r="X19" s="79">
        <f>SUM(W19/V19)*V24</f>
        <v>807.96586059743959</v>
      </c>
      <c r="Y19" s="80"/>
    </row>
    <row r="20" spans="1:36">
      <c r="O20" s="105" t="s">
        <v>14</v>
      </c>
      <c r="P20" s="105">
        <f>SUM(P7:P19)/7</f>
        <v>0.90657142857142847</v>
      </c>
      <c r="U20" s="77" t="s">
        <v>19</v>
      </c>
      <c r="V20" s="78">
        <v>2995</v>
      </c>
      <c r="W20" s="78">
        <v>173</v>
      </c>
      <c r="X20" s="81">
        <f>SUM(W20/V20)*V25</f>
        <v>7220.3672787979967</v>
      </c>
      <c r="Y20" s="82">
        <v>2.2040000000000002</v>
      </c>
    </row>
    <row r="21" spans="1:36">
      <c r="A21" s="32"/>
      <c r="B21" s="33" t="s">
        <v>15</v>
      </c>
      <c r="C21" s="33" t="s">
        <v>31</v>
      </c>
      <c r="D21" s="33" t="s">
        <v>16</v>
      </c>
      <c r="E21" s="33" t="s">
        <v>17</v>
      </c>
      <c r="U21" s="77" t="s">
        <v>20</v>
      </c>
      <c r="V21" s="78">
        <v>29596</v>
      </c>
      <c r="W21" s="78">
        <v>387</v>
      </c>
      <c r="X21" s="79">
        <f>SUM(W21/V21)*V26</f>
        <v>58842.41113664009</v>
      </c>
      <c r="Y21" s="83"/>
    </row>
    <row r="22" spans="1:36">
      <c r="A22" s="33" t="s">
        <v>32</v>
      </c>
      <c r="B22" s="32">
        <v>598</v>
      </c>
      <c r="C22" s="32">
        <v>160</v>
      </c>
      <c r="D22" s="37">
        <f>SUM(C22/B22)*B27</f>
        <v>2140.4682274247489</v>
      </c>
      <c r="E22" s="34"/>
      <c r="U22" s="31"/>
      <c r="V22" s="31"/>
      <c r="W22" s="31"/>
      <c r="X22" s="31"/>
      <c r="Y22" s="31"/>
    </row>
    <row r="23" spans="1:36">
      <c r="A23" s="33" t="s">
        <v>19</v>
      </c>
      <c r="B23" s="32">
        <v>1778</v>
      </c>
      <c r="C23" s="32">
        <v>294</v>
      </c>
      <c r="D23" s="130">
        <f>SUM(C23/B23)*B28</f>
        <v>20669.29133858268</v>
      </c>
      <c r="E23" s="36">
        <v>2.0209999999999999</v>
      </c>
      <c r="U23" s="78"/>
      <c r="V23" s="77" t="s">
        <v>21</v>
      </c>
      <c r="W23" s="77" t="s">
        <v>22</v>
      </c>
      <c r="X23" s="31"/>
      <c r="Y23" s="31"/>
    </row>
    <row r="24" spans="1:36">
      <c r="A24" s="33" t="s">
        <v>20</v>
      </c>
      <c r="B24" s="32">
        <v>14275</v>
      </c>
      <c r="C24" s="32">
        <v>571</v>
      </c>
      <c r="D24" s="37">
        <f>SUM(C24/B24)*B29</f>
        <v>180000</v>
      </c>
      <c r="E24" s="35"/>
      <c r="U24" s="77" t="s">
        <v>18</v>
      </c>
      <c r="V24" s="78">
        <v>8000</v>
      </c>
      <c r="W24" s="78">
        <v>8.02</v>
      </c>
      <c r="X24" s="31"/>
      <c r="Y24" s="31"/>
    </row>
    <row r="25" spans="1:36">
      <c r="U25" s="77" t="s">
        <v>19</v>
      </c>
      <c r="V25" s="78">
        <v>125000</v>
      </c>
      <c r="W25" s="78">
        <v>3.44</v>
      </c>
      <c r="X25" s="31"/>
      <c r="Y25" s="31"/>
    </row>
    <row r="26" spans="1:36">
      <c r="A26" s="33"/>
      <c r="B26" s="33" t="s">
        <v>21</v>
      </c>
      <c r="C26" s="33" t="s">
        <v>22</v>
      </c>
      <c r="U26" s="77" t="s">
        <v>20</v>
      </c>
      <c r="V26" s="78">
        <v>4500000</v>
      </c>
      <c r="W26" s="78">
        <v>1.1599999999999999</v>
      </c>
      <c r="X26" s="31"/>
      <c r="Y26" s="31"/>
    </row>
    <row r="27" spans="1:36">
      <c r="A27" s="33" t="s">
        <v>18</v>
      </c>
      <c r="B27" s="131">
        <v>8000</v>
      </c>
      <c r="C27" s="131">
        <v>3.31</v>
      </c>
    </row>
    <row r="28" spans="1:36">
      <c r="A28" s="33" t="s">
        <v>19</v>
      </c>
      <c r="B28" s="131">
        <v>125000</v>
      </c>
      <c r="C28" s="131">
        <v>1.04</v>
      </c>
    </row>
    <row r="29" spans="1:36">
      <c r="A29" s="33" t="s">
        <v>20</v>
      </c>
      <c r="B29" s="131">
        <v>4500000</v>
      </c>
      <c r="C29" s="131">
        <v>0.37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T24" sqref="T24"/>
    </sheetView>
  </sheetViews>
  <sheetFormatPr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D9"/>
  <sheetViews>
    <sheetView tabSelected="1" workbookViewId="0">
      <selection activeCell="C28" sqref="C28"/>
    </sheetView>
  </sheetViews>
  <sheetFormatPr defaultRowHeight="15"/>
  <cols>
    <col min="2" max="2" width="19.7109375" customWidth="1"/>
    <col min="3" max="3" width="24" customWidth="1"/>
    <col min="4" max="4" width="19.85546875" customWidth="1"/>
  </cols>
  <sheetData>
    <row r="2" spans="2:4">
      <c r="B2" s="33" t="s">
        <v>45</v>
      </c>
      <c r="C2" s="145" t="s">
        <v>46</v>
      </c>
      <c r="D2" s="146" t="s">
        <v>47</v>
      </c>
    </row>
    <row r="3" spans="2:4">
      <c r="B3" s="147" t="s">
        <v>48</v>
      </c>
      <c r="C3" s="148" t="s">
        <v>49</v>
      </c>
      <c r="D3" s="149">
        <v>1.3480000000000001</v>
      </c>
    </row>
    <row r="4" spans="2:4">
      <c r="B4" s="150"/>
      <c r="C4" s="151" t="s">
        <v>50</v>
      </c>
      <c r="D4" s="152">
        <v>1.625</v>
      </c>
    </row>
    <row r="5" spans="2:4">
      <c r="B5" s="147" t="s">
        <v>51</v>
      </c>
      <c r="C5" s="30" t="s">
        <v>52</v>
      </c>
      <c r="D5" s="153">
        <v>1.792</v>
      </c>
    </row>
    <row r="6" spans="2:4">
      <c r="B6" s="147"/>
      <c r="C6" s="30" t="s">
        <v>53</v>
      </c>
      <c r="D6" s="153">
        <v>1.2210000000000001</v>
      </c>
    </row>
    <row r="7" spans="2:4">
      <c r="B7" s="150"/>
      <c r="C7" s="151" t="s">
        <v>54</v>
      </c>
      <c r="D7" s="152">
        <v>1.2190000000000001</v>
      </c>
    </row>
    <row r="8" spans="2:4">
      <c r="B8" s="147" t="s">
        <v>55</v>
      </c>
      <c r="C8" s="30" t="s">
        <v>56</v>
      </c>
      <c r="D8" s="153">
        <v>1.579</v>
      </c>
    </row>
    <row r="9" spans="2:4">
      <c r="B9" s="154"/>
      <c r="C9" s="155" t="s">
        <v>57</v>
      </c>
      <c r="D9" s="156">
        <v>1.532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Alltan na Bradhan</vt:lpstr>
      <vt:lpstr>Kinlochbervie</vt:lpstr>
      <vt:lpstr>Caolas Cumhann</vt:lpstr>
      <vt:lpstr>merged</vt:lpstr>
      <vt:lpstr>3D datatable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</dc:creator>
  <cp:lastModifiedBy>dgl3jcm1</cp:lastModifiedBy>
  <dcterms:created xsi:type="dcterms:W3CDTF">2011-10-02T16:18:33Z</dcterms:created>
  <dcterms:modified xsi:type="dcterms:W3CDTF">2011-10-25T13:57:24Z</dcterms:modified>
</cp:coreProperties>
</file>