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C749D55A3739AD9/Documents/Durham/Masters/Writing/05.09.24 Onward/Thesis Draft/End Game/ThesisZip/"/>
    </mc:Choice>
  </mc:AlternateContent>
  <xr:revisionPtr revIDLastSave="0" documentId="8_{FE20E499-52E5-4F98-AAE9-93B31B236398}" xr6:coauthVersionLast="47" xr6:coauthVersionMax="47" xr10:uidLastSave="{00000000-0000-0000-0000-000000000000}"/>
  <bookViews>
    <workbookView xWindow="-108" yWindow="-108" windowWidth="23256" windowHeight="12576" xr2:uid="{15E016F4-C486-48FF-987E-4792EB02CA63}"/>
  </bookViews>
  <sheets>
    <sheet name="Basic" sheetId="1" r:id="rId1"/>
    <sheet name="Advanced" sheetId="2" r:id="rId2"/>
    <sheet name="OtherTElements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3" i="3" l="1"/>
  <c r="AJ54" i="3"/>
  <c r="AJ55" i="3"/>
  <c r="AJ59" i="3"/>
  <c r="AE59" i="3"/>
  <c r="Z59" i="3"/>
  <c r="U59" i="3"/>
  <c r="P59" i="3"/>
  <c r="AK57" i="3"/>
  <c r="AF57" i="3"/>
  <c r="AA57" i="3"/>
  <c r="V57" i="3"/>
  <c r="Q57" i="3"/>
  <c r="AL56" i="3"/>
  <c r="AG56" i="3"/>
  <c r="AB56" i="3"/>
  <c r="W56" i="3"/>
  <c r="R56" i="3"/>
  <c r="AL55" i="3"/>
  <c r="AG55" i="3"/>
  <c r="AB55" i="3"/>
  <c r="W55" i="3"/>
  <c r="R55" i="3"/>
  <c r="AL54" i="3"/>
  <c r="AG54" i="3"/>
  <c r="AB54" i="3"/>
  <c r="W54" i="3"/>
  <c r="R54" i="3"/>
  <c r="AL53" i="3"/>
  <c r="AG53" i="3"/>
  <c r="AB53" i="3"/>
  <c r="W53" i="3"/>
  <c r="R53" i="3"/>
  <c r="AJ49" i="3"/>
  <c r="AE49" i="3"/>
  <c r="Z49" i="3"/>
  <c r="U49" i="3"/>
  <c r="P49" i="3"/>
  <c r="AJ41" i="3"/>
  <c r="AJ42" i="3"/>
  <c r="AJ43" i="3"/>
  <c r="AJ47" i="3"/>
  <c r="AE47" i="3"/>
  <c r="Z47" i="3"/>
  <c r="U47" i="3"/>
  <c r="P47" i="3"/>
  <c r="AK45" i="3"/>
  <c r="AF45" i="3"/>
  <c r="AA45" i="3"/>
  <c r="V45" i="3"/>
  <c r="Q45" i="3"/>
  <c r="AL44" i="3"/>
  <c r="AG44" i="3"/>
  <c r="AB44" i="3"/>
  <c r="W44" i="3"/>
  <c r="R44" i="3"/>
  <c r="AL43" i="3"/>
  <c r="AG43" i="3"/>
  <c r="AB43" i="3"/>
  <c r="W43" i="3"/>
  <c r="R43" i="3"/>
  <c r="AL42" i="3"/>
  <c r="AG42" i="3"/>
  <c r="AB42" i="3"/>
  <c r="W42" i="3"/>
  <c r="R42" i="3"/>
  <c r="AL41" i="3"/>
  <c r="AG41" i="3"/>
  <c r="AB41" i="3"/>
  <c r="W41" i="3"/>
  <c r="R41" i="3"/>
  <c r="AJ37" i="3"/>
  <c r="AE37" i="3"/>
  <c r="Z37" i="3"/>
  <c r="U37" i="3"/>
  <c r="P37" i="3"/>
  <c r="AJ31" i="3"/>
  <c r="AJ30" i="3"/>
  <c r="AJ29" i="3"/>
  <c r="AJ19" i="3"/>
  <c r="AJ18" i="3"/>
  <c r="AJ17" i="3"/>
  <c r="AJ7" i="3"/>
  <c r="AJ5" i="3"/>
  <c r="AJ6" i="3"/>
  <c r="AJ35" i="3"/>
  <c r="AE35" i="3"/>
  <c r="Z35" i="3"/>
  <c r="U35" i="3"/>
  <c r="P35" i="3"/>
  <c r="AK33" i="3"/>
  <c r="AF33" i="3"/>
  <c r="AA33" i="3"/>
  <c r="V33" i="3"/>
  <c r="Q33" i="3"/>
  <c r="AL32" i="3"/>
  <c r="AG32" i="3"/>
  <c r="AB32" i="3"/>
  <c r="W32" i="3"/>
  <c r="R32" i="3"/>
  <c r="AL31" i="3"/>
  <c r="AG31" i="3"/>
  <c r="AB31" i="3"/>
  <c r="W31" i="3"/>
  <c r="R31" i="3"/>
  <c r="AL30" i="3"/>
  <c r="AG30" i="3"/>
  <c r="AB30" i="3"/>
  <c r="W30" i="3"/>
  <c r="R30" i="3"/>
  <c r="AL29" i="3"/>
  <c r="AG29" i="3"/>
  <c r="AB29" i="3"/>
  <c r="W29" i="3"/>
  <c r="R29" i="3"/>
  <c r="AJ25" i="3"/>
  <c r="AE25" i="3"/>
  <c r="Z25" i="3"/>
  <c r="U25" i="3"/>
  <c r="P25" i="3"/>
  <c r="AJ23" i="3"/>
  <c r="AE23" i="3"/>
  <c r="Z23" i="3"/>
  <c r="U23" i="3"/>
  <c r="P23" i="3"/>
  <c r="AK21" i="3"/>
  <c r="AF21" i="3"/>
  <c r="AA21" i="3"/>
  <c r="V21" i="3"/>
  <c r="Q21" i="3"/>
  <c r="AL20" i="3"/>
  <c r="AG20" i="3"/>
  <c r="AB20" i="3"/>
  <c r="W20" i="3"/>
  <c r="R20" i="3"/>
  <c r="AL19" i="3"/>
  <c r="AG19" i="3"/>
  <c r="AB19" i="3"/>
  <c r="W19" i="3"/>
  <c r="R19" i="3"/>
  <c r="AL18" i="3"/>
  <c r="AG18" i="3"/>
  <c r="AB18" i="3"/>
  <c r="W18" i="3"/>
  <c r="R18" i="3"/>
  <c r="AL17" i="3"/>
  <c r="AG17" i="3"/>
  <c r="AB17" i="3"/>
  <c r="W17" i="3"/>
  <c r="R17" i="3"/>
  <c r="AJ13" i="3"/>
  <c r="AE13" i="3"/>
  <c r="Z13" i="3"/>
  <c r="U13" i="3"/>
  <c r="P13" i="3"/>
  <c r="AJ1" i="3"/>
  <c r="AE1" i="3"/>
  <c r="Z1" i="3"/>
  <c r="U1" i="3"/>
  <c r="P1" i="3"/>
  <c r="AJ11" i="3"/>
  <c r="AK9" i="3"/>
  <c r="AL8" i="3"/>
  <c r="AL7" i="3"/>
  <c r="AL6" i="3"/>
  <c r="AL5" i="3"/>
  <c r="AE11" i="3"/>
  <c r="Z11" i="3"/>
  <c r="U11" i="3"/>
  <c r="P11" i="3"/>
  <c r="AF9" i="3"/>
  <c r="AA9" i="3"/>
  <c r="V9" i="3"/>
  <c r="Q9" i="3"/>
  <c r="AG8" i="3"/>
  <c r="AB8" i="3"/>
  <c r="W8" i="3"/>
  <c r="R8" i="3"/>
  <c r="AG7" i="3"/>
  <c r="AB7" i="3"/>
  <c r="W7" i="3"/>
  <c r="R7" i="3"/>
  <c r="AG6" i="3"/>
  <c r="AB6" i="3"/>
  <c r="W6" i="3"/>
  <c r="R6" i="3"/>
  <c r="AG5" i="3"/>
  <c r="AB5" i="3"/>
  <c r="W5" i="3"/>
  <c r="R5" i="3"/>
  <c r="B8" i="3"/>
  <c r="B9" i="3"/>
  <c r="F5" i="3"/>
  <c r="I5" i="3"/>
  <c r="F6" i="3"/>
  <c r="I6" i="3"/>
  <c r="F7" i="3"/>
  <c r="I7" i="3"/>
  <c r="E16" i="3"/>
  <c r="C8" i="3"/>
  <c r="C9" i="3"/>
  <c r="G5" i="3"/>
  <c r="J5" i="3"/>
  <c r="G6" i="3"/>
  <c r="J6" i="3"/>
  <c r="G7" i="3"/>
  <c r="J7" i="3"/>
  <c r="F15" i="3"/>
  <c r="F14" i="3"/>
  <c r="E15" i="3"/>
  <c r="E14" i="3"/>
  <c r="F16" i="3"/>
  <c r="J15" i="3"/>
  <c r="I15" i="3"/>
  <c r="K15" i="3"/>
  <c r="J14" i="3"/>
  <c r="I14" i="3"/>
  <c r="K14" i="3"/>
  <c r="G4" i="3"/>
  <c r="G8" i="3"/>
  <c r="F4" i="3"/>
  <c r="F8" i="3"/>
  <c r="J4" i="3"/>
  <c r="I4" i="3"/>
  <c r="U13" i="2"/>
  <c r="U12" i="2"/>
  <c r="U11" i="2"/>
  <c r="S13" i="2"/>
  <c r="S12" i="2"/>
  <c r="S11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F4" i="2"/>
  <c r="E4" i="2"/>
  <c r="C20" i="2"/>
  <c r="B20" i="2"/>
  <c r="K15" i="1"/>
  <c r="J15" i="1"/>
  <c r="K14" i="1"/>
  <c r="J14" i="1"/>
  <c r="I15" i="1"/>
  <c r="I14" i="1"/>
  <c r="F17" i="1"/>
  <c r="E17" i="1"/>
  <c r="L15" i="1"/>
  <c r="L14" i="1"/>
  <c r="F16" i="1"/>
  <c r="F15" i="1"/>
  <c r="F14" i="1"/>
  <c r="E16" i="1"/>
  <c r="E15" i="1"/>
  <c r="E14" i="1"/>
  <c r="J4" i="1"/>
  <c r="J5" i="1"/>
  <c r="J6" i="1"/>
  <c r="J7" i="1"/>
  <c r="I5" i="1"/>
  <c r="I6" i="1"/>
  <c r="I7" i="1"/>
  <c r="I4" i="1"/>
  <c r="G5" i="1"/>
  <c r="G6" i="1"/>
  <c r="G7" i="1"/>
  <c r="G4" i="1"/>
  <c r="F5" i="1"/>
  <c r="F6" i="1"/>
  <c r="F7" i="1"/>
  <c r="F4" i="1"/>
  <c r="F8" i="1"/>
  <c r="C9" i="1"/>
  <c r="B9" i="1"/>
  <c r="C8" i="1"/>
  <c r="B8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tc={8C9D1864-5913-4DA2-BE24-057CD3A26DB5}</author>
    <author>tc={F30D6E02-DBEF-4DD6-9A14-3988B998304E}</author>
  </authors>
  <commentList>
    <comment ref="B22" authorId="0" shapeId="0" xr:uid="{8C9D1864-5913-4DA2-BE24-057CD3A26DB5}">
      <text>
        <t>[Threaded comment]
Your version of Excel allows you to read this threaded comment; however, any edits to it will get removed if the file is opened in a newer version of Excel. Learn more: https://go.microsoft.com/fwlink/?linkid=870924
Comment:
    N=9</t>
      </text>
    </comment>
    <comment ref="C22" authorId="1" shapeId="0" xr:uid="{F30D6E02-DBEF-4DD6-9A14-3988B998304E}">
      <text>
        <t>[Threaded comment]
Your version of Excel allows you to read this threaded comment; however, any edits to it will get removed if the file is opened in a newer version of Excel. Learn more: https://go.microsoft.com/fwlink/?linkid=870924
Comment:
    N=1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tc={D1F8B969-1704-44AC-A6DE-0ED34F6A011F}</author>
    <author>tc={FFC3836B-07DA-4F3B-B186-1D95F0C4ED9C}</author>
  </authors>
  <commentList>
    <comment ref="K5" authorId="0" shapeId="0" xr:uid="{D1F8B969-1704-44AC-A6DE-0ED34F6A011F}">
      <text>
        <t>[Threaded comment]
Your version of Excel allows you to read this threaded comment; however, any edits to it will get removed if the file is opened in a newer version of Excel. Learn more: https://go.microsoft.com/fwlink/?linkid=870924
Comment:
    N=9</t>
      </text>
    </comment>
    <comment ref="L5" authorId="1" shapeId="0" xr:uid="{FFC3836B-07DA-4F3B-B186-1D95F0C4ED9C}">
      <text>
        <t>[Threaded comment]
Your version of Excel allows you to read this threaded comment; however, any edits to it will get removed if the file is opened in a newer version of Excel. Learn more: https://go.microsoft.com/fwlink/?linkid=870924
Comment:
    N=1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tc={97692201-8342-4483-AACA-00C9E044D6B2}</author>
    <author>tc={920383A7-FA68-4BB3-8E38-E7202CFAE587}</author>
    <author>tc={5325DF8C-E8B8-4791-9ECA-E1330FF9E1D0}</author>
  </authors>
  <commentList>
    <comment ref="N1" authorId="0" shapeId="0" xr:uid="{97692201-8342-4483-AACA-00C9E044D6B2}">
      <text>
        <t>[Threaded comment]
Your version of Excel allows you to read this threaded comment; however, any edits to it will get removed if the file is opened in a newer version of Excel. Learn more: https://go.microsoft.com/fwlink/?linkid=870924
Comment:
    Here we use whole rock abundances for MP as the melt requirements</t>
      </text>
    </comment>
    <comment ref="B29" authorId="1" shapeId="0" xr:uid="{920383A7-FA68-4BB3-8E38-E7202CFAE587}">
      <text>
        <t>[Threaded comment]
Your version of Excel allows you to read this threaded comment; however, any edits to it will get removed if the file is opened in a newer version of Excel. Learn more: https://go.microsoft.com/fwlink/?linkid=870924
Comment:
    5</t>
      </text>
    </comment>
    <comment ref="C29" authorId="2" shapeId="0" xr:uid="{5325DF8C-E8B8-4791-9ECA-E1330FF9E1D0}">
      <text>
        <t>[Threaded comment]
Your version of Excel allows you to read this threaded comment; however, any edits to it will get removed if the file is opened in a newer version of Excel. Learn more: https://go.microsoft.com/fwlink/?linkid=870924
Comment:
    N=2</t>
      </text>
    </comment>
  </commentList>
</comments>
</file>

<file path=xl/sharedStrings.xml><?xml version="1.0" encoding="utf-8"?>
<sst xmlns="http://schemas.openxmlformats.org/spreadsheetml/2006/main" count="413" uniqueCount="82">
  <si>
    <t>assume qtz has no Sr, Pb or Ba. Then uses mean Sr, Pb and Ba in bt, ms and plag of 1(B)MP to calculate the whole-rock comp. Then do the same for 1.AS. Compare and see how it fits on Inger&amp;Harris plot.</t>
  </si>
  <si>
    <t>Plagioclase</t>
  </si>
  <si>
    <t>1.AS</t>
  </si>
  <si>
    <t>1(B)MP</t>
  </si>
  <si>
    <t>Sr</t>
  </si>
  <si>
    <t>1.AS ppm</t>
  </si>
  <si>
    <t>Mineralogical quantities</t>
  </si>
  <si>
    <t>Quartz</t>
  </si>
  <si>
    <t>Plag</t>
  </si>
  <si>
    <t>Ms</t>
  </si>
  <si>
    <t>Bt</t>
  </si>
  <si>
    <t>Total</t>
  </si>
  <si>
    <t>Assuming only these 4 phases</t>
  </si>
  <si>
    <t>100/Total</t>
  </si>
  <si>
    <t>1.AS x 1.0188</t>
  </si>
  <si>
    <t>1(B)MP x 1.0036</t>
  </si>
  <si>
    <t>1(B)MP ppm</t>
  </si>
  <si>
    <t>Rb</t>
  </si>
  <si>
    <t>Ba</t>
  </si>
  <si>
    <t>Sr (average)</t>
  </si>
  <si>
    <t>Rb (average)</t>
  </si>
  <si>
    <t>Ba (average)</t>
  </si>
  <si>
    <t>Multiplication factors</t>
  </si>
  <si>
    <t>Whole rock Comp per 100 parts</t>
  </si>
  <si>
    <t>Rb/Sr Ratio</t>
  </si>
  <si>
    <t>Epidote</t>
  </si>
  <si>
    <t>Muscovite</t>
  </si>
  <si>
    <t>Biotite</t>
  </si>
  <si>
    <t>Fluorapatite</t>
  </si>
  <si>
    <t>Titanite</t>
  </si>
  <si>
    <t>Fe-Oxide</t>
  </si>
  <si>
    <t>Chlorite</t>
  </si>
  <si>
    <t>Apatite</t>
  </si>
  <si>
    <t>Zircon</t>
  </si>
  <si>
    <t>Garnet</t>
  </si>
  <si>
    <t>Ilmenite</t>
  </si>
  <si>
    <t>Zeolite</t>
  </si>
  <si>
    <t>Monazite</t>
  </si>
  <si>
    <t>Chloritoid - Ottrelite</t>
  </si>
  <si>
    <r>
      <t xml:space="preserve">incorporating accessory + garnet. </t>
    </r>
    <r>
      <rPr>
        <b/>
        <sz val="11"/>
        <color theme="1"/>
        <rFont val="Aptos Narrow"/>
        <family val="2"/>
        <scheme val="minor"/>
      </rPr>
      <t>ASSUMPTION: as accessory phases are purely SEM-EDS - where no Sr, Rb or Ba are detected, we assume 0</t>
    </r>
  </si>
  <si>
    <t>Multiplication Factor</t>
  </si>
  <si>
    <t>Sr(average)</t>
  </si>
  <si>
    <t>wt% = PPM / 10000</t>
  </si>
  <si>
    <t>wt% x 10000 = ppm</t>
  </si>
  <si>
    <t>then need to change from ppm (oxide) to ppm</t>
  </si>
  <si>
    <t>work out percentage of oxide</t>
  </si>
  <si>
    <t>Element</t>
  </si>
  <si>
    <t>Atomic mass</t>
  </si>
  <si>
    <t>O</t>
  </si>
  <si>
    <t>SrO</t>
  </si>
  <si>
    <t>Rb2O</t>
  </si>
  <si>
    <t>BaO</t>
  </si>
  <si>
    <t>Multiplier from oxide to element</t>
  </si>
  <si>
    <t>CONCLUSION:</t>
  </si>
  <si>
    <t>There is no Sr, Ba or Rb at detectable levels (SEM-EDS) in any of the accessory phases and garnet. Therefore previous modelling is assumed good.</t>
  </si>
  <si>
    <t>Pb (average)</t>
  </si>
  <si>
    <t>La (average)</t>
  </si>
  <si>
    <t>Li (average)</t>
  </si>
  <si>
    <t>Pb</t>
  </si>
  <si>
    <t>La</t>
  </si>
  <si>
    <t>Li</t>
  </si>
  <si>
    <t>Calc melt Ba ppm</t>
  </si>
  <si>
    <t>Calc melt Sr ppm</t>
  </si>
  <si>
    <t>Calc melt Pb ppm</t>
  </si>
  <si>
    <t>Calc melt La ppm</t>
  </si>
  <si>
    <t>Ba ppm 1.AS</t>
  </si>
  <si>
    <t>xl frac</t>
  </si>
  <si>
    <t>%</t>
  </si>
  <si>
    <t>Sr ppm 1.AS</t>
  </si>
  <si>
    <t>Pb ppm 1.AS</t>
  </si>
  <si>
    <t>La ppm 1.AS</t>
  </si>
  <si>
    <t>plag</t>
  </si>
  <si>
    <t>bt</t>
  </si>
  <si>
    <t>ms</t>
  </si>
  <si>
    <t>qz</t>
  </si>
  <si>
    <t>CHECKSUM</t>
  </si>
  <si>
    <t>Calc bulk Ba ppm</t>
  </si>
  <si>
    <t>Calc bulk Sr ppm</t>
  </si>
  <si>
    <t>Calc bulk Pb ppm</t>
  </si>
  <si>
    <t>Calc bulk La ppm</t>
  </si>
  <si>
    <t>Calc melt Li ppm</t>
  </si>
  <si>
    <t>Li ppm 1.AS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</si>
</sst>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i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Whole-Rock Comps</a:t>
            </a:r>
          </a:p>
        </c:rich>
      </c:tx>
      <c:layout>
        <c:manualLayout>
          <c:xMode val="edge"/>
          <c:yMode val="edge"/>
          <c:x val="0.4174234470691163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Basic!$K$14</c:f>
              <c:numCache>
                <c:formatCode>General</c:formatCode>
                <c:ptCount val="1"/>
                <c:pt idx="0">
                  <c:v>788.85789403973502</c:v>
                </c:pt>
              </c:numCache>
            </c:numRef>
          </c:xVal>
          <c:yVal>
            <c:numRef>
              <c:f>Basic!$L$14</c:f>
              <c:numCache>
                <c:formatCode>General</c:formatCode>
                <c:ptCount val="1"/>
                <c:pt idx="0">
                  <c:v>0.71661605641061055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65-44BB-B69B-02A23115C856}"/>
            </c:ext>
          </c:extLst>
        </c:ser>
        <c:ser>
          <c:idx val="1"/>
          <c:order val="1"/>
          <c:tx>
            <c:v>1(B)MP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Basic!$K$15</c:f>
              <c:numCache>
                <c:formatCode>General</c:formatCode>
                <c:ptCount val="1"/>
                <c:pt idx="0">
                  <c:v>724.56851565636282</c:v>
                </c:pt>
              </c:numCache>
            </c:numRef>
          </c:xVal>
          <c:yVal>
            <c:numRef>
              <c:f>Basic!$L$15</c:f>
              <c:numCache>
                <c:formatCode>General</c:formatCode>
                <c:ptCount val="1"/>
                <c:pt idx="0">
                  <c:v>0.45171901430489486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65-44BB-B69B-02A23115C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47936"/>
        <c:axId val="1214941216"/>
      </c:scatterChart>
      <c:valAx>
        <c:axId val="121494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941216"/>
        <c:crosses val="autoZero"/>
        <c:crossBetween val="midCat"/>
      </c:valAx>
      <c:valAx>
        <c:axId val="121494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Rb/Sr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947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Whole-Rock Comps</a:t>
            </a:r>
          </a:p>
        </c:rich>
      </c:tx>
      <c:layout>
        <c:manualLayout>
          <c:xMode val="edge"/>
          <c:yMode val="edge"/>
          <c:x val="0.4174234470691163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Basic!$I$14</c:f>
              <c:numCache>
                <c:formatCode>General</c:formatCode>
                <c:ptCount val="1"/>
                <c:pt idx="0">
                  <c:v>177.70609679062656</c:v>
                </c:pt>
              </c:numCache>
            </c:numRef>
          </c:xVal>
          <c:yVal>
            <c:numRef>
              <c:f>Basic!$L$14</c:f>
              <c:numCache>
                <c:formatCode>General</c:formatCode>
                <c:ptCount val="1"/>
                <c:pt idx="0">
                  <c:v>0.71661605641061055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55-4B51-91E2-14A63ED3131B}"/>
            </c:ext>
          </c:extLst>
        </c:ser>
        <c:ser>
          <c:idx val="1"/>
          <c:order val="1"/>
          <c:tx>
            <c:v>1(B)MP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Basic!$I$15</c:f>
              <c:numCache>
                <c:formatCode>General</c:formatCode>
                <c:ptCount val="1"/>
                <c:pt idx="0">
                  <c:v>175.81057607386595</c:v>
                </c:pt>
              </c:numCache>
            </c:numRef>
          </c:xVal>
          <c:yVal>
            <c:numRef>
              <c:f>Basic!$L$15</c:f>
              <c:numCache>
                <c:formatCode>General</c:formatCode>
                <c:ptCount val="1"/>
                <c:pt idx="0">
                  <c:v>0.45171901430489486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55-4B51-91E2-14A63ED31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947936"/>
        <c:axId val="1214941216"/>
      </c:scatterChart>
      <c:valAx>
        <c:axId val="121494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Sr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941216"/>
        <c:crosses val="autoZero"/>
        <c:crossBetween val="midCat"/>
      </c:valAx>
      <c:valAx>
        <c:axId val="121494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Rb/Sr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947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1381125</xdr:colOff>
      <xdr:row>18</xdr:row>
      <xdr:rowOff>119062</xdr:rowOff>
    </xdr:from>
    <xdr:to>
      <xdr:col>7</xdr:col>
      <xdr:colOff>28575</xdr:colOff>
      <xdr:row>33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F38085-887B-478B-A093-9F5CC92CF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18</xdr:row>
      <xdr:rowOff>114300</xdr:rowOff>
    </xdr:from>
    <xdr:to>
      <xdr:col>13</xdr:col>
      <xdr:colOff>257175</xdr:colOff>
      <xdr:row>33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62A35D-95F6-499D-8637-1C44CA2F6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857250</xdr:colOff>
      <xdr:row>35</xdr:row>
      <xdr:rowOff>38100</xdr:rowOff>
    </xdr:from>
    <xdr:to>
      <xdr:col>14</xdr:col>
      <xdr:colOff>182130</xdr:colOff>
      <xdr:row>58</xdr:row>
      <xdr:rowOff>29185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CB9EB6-8BC6-7E69-EA79-F6452A5E9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43700" y="6705600"/>
          <a:ext cx="8278380" cy="4372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4</xdr:col>
      <xdr:colOff>515243</xdr:colOff>
      <xdr:row>59</xdr:row>
      <xdr:rowOff>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E18B19-1E8E-F470-6171-0105A5D3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67500"/>
          <a:ext cx="6401693" cy="46583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 Nicholson" id="{B1C3779E-87E1-4CB9-8DF2-EDF622FC5B6D}" userId="dc749d55a3739ad9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5-05-07T05:51:05.12" personId="{B1C3779E-87E1-4CB9-8DF2-EDF622FC5B6D}" id="{8C9D1864-5913-4DA2-BE24-057CD3A26DB5}">
    <text>N=9</text>
  </threadedComment>
  <threadedComment ref="C22" dT="2025-05-07T05:50:59.45" personId="{B1C3779E-87E1-4CB9-8DF2-EDF622FC5B6D}" id="{F30D6E02-DBEF-4DD6-9A14-3988B998304E}">
    <text>N=1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5" dT="2025-05-07T05:51:05.12" personId="{B1C3779E-87E1-4CB9-8DF2-EDF622FC5B6D}" id="{D1F8B969-1704-44AC-A6DE-0ED34F6A011F}">
    <text>N=9</text>
  </threadedComment>
  <threadedComment ref="L5" dT="2025-05-07T05:50:59.45" personId="{B1C3779E-87E1-4CB9-8DF2-EDF622FC5B6D}" id="{FFC3836B-07DA-4F3B-B186-1D95F0C4ED9C}">
    <text>N=1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N1" dT="2025-05-27T07:13:46.62" personId="{B1C3779E-87E1-4CB9-8DF2-EDF622FC5B6D}" id="{97692201-8342-4483-AACA-00C9E044D6B2}">
    <text>Here we use whole rock abundances for MP as the melt requirements</text>
  </threadedComment>
  <threadedComment ref="B29" dT="2025-05-27T07:02:17.71" personId="{B1C3779E-87E1-4CB9-8DF2-EDF622FC5B6D}" id="{920383A7-FA68-4BB3-8E38-E7202CFAE587}">
    <text>5</text>
  </threadedComment>
  <threadedComment ref="C29" dT="2025-05-27T07:04:44.07" personId="{B1C3779E-87E1-4CB9-8DF2-EDF622FC5B6D}" id="{5325DF8C-E8B8-4791-9ECA-E1330FF9E1D0}">
    <text>N=2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5E6A-2A61-421C-BBBB-DF94725BA490}">
  <dimension ref="A1:L48"/>
  <sheetViews>
    <sheetView tabSelected="1" workbookViewId="0">
      <selection activeCell="G10" sqref="G10"/>
    </sheetView>
  </sheetViews>
  <sheetFormatPr defaultRowHeight="14.4" x14ac:dyDescent="0.3"/>
  <cols>
    <col min="1" max="1" width="22.5546875" customWidth="1"/>
    <col min="2" max="2" width="20.33203125" customWidth="1"/>
    <col min="3" max="3" width="15.6640625" customWidth="1"/>
    <col min="4" max="4" width="29.6640625" customWidth="1"/>
    <col min="5" max="5" width="20.44140625" customWidth="1"/>
    <col min="6" max="6" width="16" customWidth="1"/>
    <col min="7" max="7" width="22.6640625" customWidth="1"/>
    <col min="8" max="8" width="20.33203125" customWidth="1"/>
  </cols>
  <sheetData>
    <row r="1" spans="1:12" x14ac:dyDescent="0.3">
      <c r="A1" s="1" t="s">
        <v>0</v>
      </c>
    </row>
    <row r="2" spans="1:12" x14ac:dyDescent="0.3">
      <c r="A2" s="1"/>
    </row>
    <row r="3" spans="1:12" x14ac:dyDescent="0.3">
      <c r="A3" s="3" t="s">
        <v>6</v>
      </c>
      <c r="B3" t="s">
        <v>2</v>
      </c>
      <c r="C3" t="s">
        <v>3</v>
      </c>
      <c r="D3" s="2" t="s">
        <v>12</v>
      </c>
      <c r="E3" s="3" t="s">
        <v>6</v>
      </c>
      <c r="F3" t="s">
        <v>14</v>
      </c>
      <c r="G3" t="s">
        <v>15</v>
      </c>
      <c r="H3" s="2" t="s">
        <v>22</v>
      </c>
      <c r="I3" t="s">
        <v>2</v>
      </c>
      <c r="J3" t="s">
        <v>3</v>
      </c>
    </row>
    <row r="4" spans="1:12" x14ac:dyDescent="0.3">
      <c r="A4" s="1" t="s">
        <v>7</v>
      </c>
      <c r="B4">
        <v>37.979999999999997</v>
      </c>
      <c r="C4">
        <v>39.15</v>
      </c>
      <c r="E4" s="1" t="s">
        <v>7</v>
      </c>
      <c r="F4">
        <f>B4*$B$9</f>
        <v>38.695873662761073</v>
      </c>
      <c r="G4">
        <f>C4*$C$9</f>
        <v>39.291449217181849</v>
      </c>
      <c r="I4">
        <f>F4/100</f>
        <v>0.38695873662761071</v>
      </c>
      <c r="J4">
        <f>G4/100</f>
        <v>0.39291449217181851</v>
      </c>
    </row>
    <row r="5" spans="1:12" x14ac:dyDescent="0.3">
      <c r="A5" s="1" t="s">
        <v>8</v>
      </c>
      <c r="B5">
        <v>22.52</v>
      </c>
      <c r="C5">
        <v>33.5</v>
      </c>
      <c r="E5" s="1" t="s">
        <v>8</v>
      </c>
      <c r="F5">
        <f t="shared" ref="F5:F7" si="0">B5*$B$9</f>
        <v>22.944472745797245</v>
      </c>
      <c r="G5">
        <f t="shared" ref="G5:G7" si="1">C5*$C$9</f>
        <v>33.621035728623042</v>
      </c>
      <c r="I5">
        <f t="shared" ref="I5:J7" si="2">F5/100</f>
        <v>0.22944472745797245</v>
      </c>
      <c r="J5">
        <f t="shared" si="2"/>
        <v>0.33621035728623044</v>
      </c>
    </row>
    <row r="6" spans="1:12" x14ac:dyDescent="0.3">
      <c r="A6" s="1" t="s">
        <v>9</v>
      </c>
      <c r="B6">
        <v>24.15</v>
      </c>
      <c r="C6">
        <v>19.41</v>
      </c>
      <c r="E6" s="1" t="s">
        <v>9</v>
      </c>
      <c r="F6">
        <f t="shared" si="0"/>
        <v>24.605196128374931</v>
      </c>
      <c r="G6">
        <f t="shared" si="1"/>
        <v>19.480128462464872</v>
      </c>
      <c r="I6">
        <f t="shared" si="2"/>
        <v>0.24605196128374932</v>
      </c>
      <c r="J6">
        <f t="shared" si="2"/>
        <v>0.19480128462464871</v>
      </c>
    </row>
    <row r="7" spans="1:12" x14ac:dyDescent="0.3">
      <c r="A7" s="1" t="s">
        <v>10</v>
      </c>
      <c r="B7">
        <v>13.5</v>
      </c>
      <c r="C7">
        <v>7.58</v>
      </c>
      <c r="E7" s="1" t="s">
        <v>10</v>
      </c>
      <c r="F7">
        <f t="shared" si="0"/>
        <v>13.754457463066732</v>
      </c>
      <c r="G7">
        <f t="shared" si="1"/>
        <v>7.6073865917302284</v>
      </c>
      <c r="I7">
        <f t="shared" si="2"/>
        <v>0.13754457463066733</v>
      </c>
      <c r="J7">
        <f t="shared" si="2"/>
        <v>7.607386591730228E-2</v>
      </c>
    </row>
    <row r="8" spans="1:12" x14ac:dyDescent="0.3">
      <c r="A8" s="3" t="s">
        <v>11</v>
      </c>
      <c r="B8">
        <f>SUM(B4:B7)</f>
        <v>98.15</v>
      </c>
      <c r="C8">
        <f>SUM(C4:C7)</f>
        <v>99.64</v>
      </c>
      <c r="E8" s="3" t="s">
        <v>11</v>
      </c>
      <c r="F8">
        <f>SUM(F4:F7)</f>
        <v>99.999999999999972</v>
      </c>
      <c r="G8">
        <f>SUM(G4:G7)</f>
        <v>100</v>
      </c>
    </row>
    <row r="9" spans="1:12" x14ac:dyDescent="0.3">
      <c r="A9" s="1" t="s">
        <v>13</v>
      </c>
      <c r="B9">
        <f>100/B8</f>
        <v>1.0188487009679061</v>
      </c>
      <c r="C9">
        <f>100/C8</f>
        <v>1.0036130068245683</v>
      </c>
    </row>
    <row r="10" spans="1:12" x14ac:dyDescent="0.3">
      <c r="A10" s="1"/>
    </row>
    <row r="11" spans="1:12" x14ac:dyDescent="0.3">
      <c r="A11" s="1"/>
    </row>
    <row r="13" spans="1:12" x14ac:dyDescent="0.3">
      <c r="A13" s="2" t="s">
        <v>19</v>
      </c>
      <c r="B13" t="s">
        <v>5</v>
      </c>
      <c r="C13" t="s">
        <v>16</v>
      </c>
      <c r="D13" s="2" t="s">
        <v>23</v>
      </c>
      <c r="E13" t="s">
        <v>2</v>
      </c>
      <c r="F13" t="s">
        <v>3</v>
      </c>
      <c r="H13" s="2" t="s">
        <v>23</v>
      </c>
      <c r="I13" s="4" t="s">
        <v>4</v>
      </c>
      <c r="J13" s="4" t="s">
        <v>17</v>
      </c>
      <c r="K13" s="4" t="s">
        <v>18</v>
      </c>
      <c r="L13" s="4" t="s">
        <v>24</v>
      </c>
    </row>
    <row r="14" spans="1:12" x14ac:dyDescent="0.3">
      <c r="A14" s="1" t="s">
        <v>7</v>
      </c>
      <c r="B14">
        <v>0</v>
      </c>
      <c r="C14">
        <v>0</v>
      </c>
      <c r="D14" s="4" t="s">
        <v>4</v>
      </c>
      <c r="E14">
        <f>(B15*I5)+(B16*I6)+(B17*I7)</f>
        <v>177.70609679062656</v>
      </c>
      <c r="F14">
        <f>(C15*J5)+(C16*J6)+(C17*J7)</f>
        <v>175.81057607386595</v>
      </c>
      <c r="H14" t="s">
        <v>2</v>
      </c>
      <c r="I14">
        <f>E14</f>
        <v>177.70609679062656</v>
      </c>
      <c r="J14">
        <f>E15</f>
        <v>127.34704228222107</v>
      </c>
      <c r="K14">
        <f>E16</f>
        <v>788.85789403973502</v>
      </c>
      <c r="L14">
        <f>J14/I14</f>
        <v>0.71661605641061055</v>
      </c>
    </row>
    <row r="15" spans="1:12" x14ac:dyDescent="0.3">
      <c r="A15" s="1" t="s">
        <v>8</v>
      </c>
      <c r="B15">
        <v>740.87</v>
      </c>
      <c r="C15">
        <v>504.79</v>
      </c>
      <c r="D15" s="4" t="s">
        <v>17</v>
      </c>
      <c r="E15">
        <f>(B22*I5)+(B23*I6)+(B24*I7)</f>
        <v>127.34704228222107</v>
      </c>
      <c r="F15">
        <f>(C22*J5)+(C23*J6)+(C24*J7)</f>
        <v>79.416980128462455</v>
      </c>
      <c r="H15" t="s">
        <v>3</v>
      </c>
      <c r="I15">
        <f>F14</f>
        <v>175.81057607386595</v>
      </c>
      <c r="J15">
        <f>F15</f>
        <v>79.416980128462455</v>
      </c>
      <c r="K15">
        <f>F16</f>
        <v>724.56851565636282</v>
      </c>
      <c r="L15">
        <f>J15/I15</f>
        <v>0.45171901430489486</v>
      </c>
    </row>
    <row r="16" spans="1:12" x14ac:dyDescent="0.3">
      <c r="A16" s="1" t="s">
        <v>9</v>
      </c>
      <c r="B16">
        <v>30.04</v>
      </c>
      <c r="C16">
        <v>30.96</v>
      </c>
      <c r="D16" s="4" t="s">
        <v>18</v>
      </c>
      <c r="E16">
        <f>(B29*I5)+(B30*I6)+(B31*I7)</f>
        <v>788.85789403973502</v>
      </c>
      <c r="F16">
        <f>(C29*J5)+(C30*J6)+(C31*J7)</f>
        <v>724.56851565636282</v>
      </c>
    </row>
    <row r="17" spans="1:6" x14ac:dyDescent="0.3">
      <c r="A17" s="1" t="s">
        <v>10</v>
      </c>
      <c r="B17">
        <v>2.37</v>
      </c>
      <c r="C17">
        <v>0.84</v>
      </c>
      <c r="D17" s="4" t="s">
        <v>24</v>
      </c>
      <c r="E17">
        <f>E15/E14</f>
        <v>0.71661605641061055</v>
      </c>
      <c r="F17">
        <f>F15/F14</f>
        <v>0.45171901430489486</v>
      </c>
    </row>
    <row r="20" spans="1:6" x14ac:dyDescent="0.3">
      <c r="A20" s="2" t="s">
        <v>20</v>
      </c>
      <c r="B20" t="s">
        <v>5</v>
      </c>
      <c r="C20" t="s">
        <v>16</v>
      </c>
    </row>
    <row r="21" spans="1:6" x14ac:dyDescent="0.3">
      <c r="A21" s="1" t="s">
        <v>7</v>
      </c>
      <c r="B21">
        <v>0</v>
      </c>
      <c r="C21">
        <v>0</v>
      </c>
    </row>
    <row r="22" spans="1:6" x14ac:dyDescent="0.3">
      <c r="A22" s="1" t="s">
        <v>8</v>
      </c>
      <c r="B22">
        <v>27.26</v>
      </c>
      <c r="C22">
        <v>1.86</v>
      </c>
    </row>
    <row r="23" spans="1:6" x14ac:dyDescent="0.3">
      <c r="A23" s="1" t="s">
        <v>9</v>
      </c>
      <c r="B23">
        <v>250.88</v>
      </c>
      <c r="C23">
        <v>227.57</v>
      </c>
    </row>
    <row r="24" spans="1:6" x14ac:dyDescent="0.3">
      <c r="A24" s="1" t="s">
        <v>10</v>
      </c>
      <c r="B24">
        <v>431.59</v>
      </c>
      <c r="C24">
        <v>452.99</v>
      </c>
    </row>
    <row r="27" spans="1:6" x14ac:dyDescent="0.3">
      <c r="A27" s="2" t="s">
        <v>21</v>
      </c>
      <c r="B27" t="s">
        <v>5</v>
      </c>
      <c r="C27" t="s">
        <v>16</v>
      </c>
    </row>
    <row r="28" spans="1:6" x14ac:dyDescent="0.3">
      <c r="A28" s="1" t="s">
        <v>7</v>
      </c>
      <c r="B28">
        <v>0</v>
      </c>
      <c r="C28">
        <v>0</v>
      </c>
    </row>
    <row r="29" spans="1:6" x14ac:dyDescent="0.3">
      <c r="A29" s="1" t="s">
        <v>8</v>
      </c>
      <c r="B29">
        <v>51.04</v>
      </c>
      <c r="C29">
        <v>61.61</v>
      </c>
    </row>
    <row r="30" spans="1:6" x14ac:dyDescent="0.3">
      <c r="A30" s="1" t="s">
        <v>9</v>
      </c>
      <c r="B30">
        <v>2607.41</v>
      </c>
      <c r="C30">
        <v>3164.11</v>
      </c>
    </row>
    <row r="31" spans="1:6" x14ac:dyDescent="0.3">
      <c r="A31" s="1" t="s">
        <v>10</v>
      </c>
      <c r="B31">
        <v>985.78</v>
      </c>
      <c r="C31">
        <v>1149.96</v>
      </c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</sheetData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C184-BBD6-424B-B193-DB99504185E4}">
  <dimension ref="A1:U23"/>
  <sheetViews>
    <sheetView workbookViewId="0">
      <selection activeCell="M26" sqref="M26"/>
    </sheetView>
  </sheetViews>
  <sheetFormatPr defaultRowHeight="14.4" x14ac:dyDescent="0.3"/>
  <cols>
    <col min="1" max="1" width="20.109375" bestFit="1" customWidth="1"/>
    <col min="2" max="2" width="19" customWidth="1"/>
    <col min="3" max="3" width="19.44140625" customWidth="1"/>
    <col min="4" max="4" width="19.5546875" bestFit="1" customWidth="1"/>
    <col min="6" max="6" width="13.109375" customWidth="1"/>
    <col min="7" max="7" width="11.33203125" bestFit="1" customWidth="1"/>
    <col min="10" max="10" width="12.33203125" bestFit="1" customWidth="1"/>
    <col min="13" max="13" width="12" bestFit="1" customWidth="1"/>
    <col min="20" max="20" width="29.109375" customWidth="1"/>
  </cols>
  <sheetData>
    <row r="1" spans="1:21" x14ac:dyDescent="0.3">
      <c r="A1" t="s">
        <v>39</v>
      </c>
      <c r="R1" t="s">
        <v>42</v>
      </c>
    </row>
    <row r="2" spans="1:21" x14ac:dyDescent="0.3">
      <c r="R2" t="s">
        <v>43</v>
      </c>
    </row>
    <row r="3" spans="1:21" x14ac:dyDescent="0.3">
      <c r="A3" s="3" t="s">
        <v>6</v>
      </c>
      <c r="B3" t="s">
        <v>2</v>
      </c>
      <c r="C3" t="s">
        <v>3</v>
      </c>
      <c r="D3" s="2" t="s">
        <v>40</v>
      </c>
      <c r="E3" t="s">
        <v>2</v>
      </c>
      <c r="F3" t="s">
        <v>3</v>
      </c>
      <c r="G3" s="2" t="s">
        <v>41</v>
      </c>
      <c r="H3" t="s">
        <v>2</v>
      </c>
      <c r="I3" t="s">
        <v>3</v>
      </c>
      <c r="J3" s="2" t="s">
        <v>20</v>
      </c>
      <c r="K3" t="s">
        <v>2</v>
      </c>
      <c r="L3" t="s">
        <v>3</v>
      </c>
      <c r="M3" s="2" t="s">
        <v>21</v>
      </c>
      <c r="N3" t="s">
        <v>2</v>
      </c>
      <c r="O3" t="s">
        <v>3</v>
      </c>
      <c r="R3" t="s">
        <v>44</v>
      </c>
    </row>
    <row r="4" spans="1:21" ht="15" x14ac:dyDescent="0.35">
      <c r="A4" s="5" t="s">
        <v>7</v>
      </c>
      <c r="B4" s="5">
        <v>37.979824906975743</v>
      </c>
      <c r="C4" s="5">
        <v>39.144711942343626</v>
      </c>
      <c r="E4">
        <f>B4/100</f>
        <v>0.37979824906975745</v>
      </c>
      <c r="F4">
        <f>C4/100</f>
        <v>0.39144711942343624</v>
      </c>
      <c r="H4">
        <v>0</v>
      </c>
      <c r="I4">
        <v>0</v>
      </c>
      <c r="K4">
        <v>0</v>
      </c>
      <c r="L4">
        <v>0</v>
      </c>
      <c r="N4">
        <v>0</v>
      </c>
      <c r="O4">
        <v>0</v>
      </c>
      <c r="R4" t="s">
        <v>45</v>
      </c>
    </row>
    <row r="5" spans="1:21" ht="15" x14ac:dyDescent="0.35">
      <c r="A5" s="5" t="s">
        <v>1</v>
      </c>
      <c r="B5" s="5">
        <v>22.52095394933745</v>
      </c>
      <c r="C5" s="5">
        <v>33.503219239130132</v>
      </c>
      <c r="E5">
        <f t="shared" ref="E5:E19" si="0">B5/100</f>
        <v>0.22520953949337449</v>
      </c>
      <c r="F5">
        <f t="shared" ref="F5:F19" si="1">C5/100</f>
        <v>0.33503219239130133</v>
      </c>
      <c r="H5">
        <v>740.87</v>
      </c>
      <c r="I5">
        <v>504.79</v>
      </c>
      <c r="K5">
        <v>27.26</v>
      </c>
      <c r="L5">
        <v>1.86</v>
      </c>
      <c r="N5">
        <v>51.04</v>
      </c>
      <c r="O5">
        <v>61.61</v>
      </c>
    </row>
    <row r="6" spans="1:21" ht="15" x14ac:dyDescent="0.35">
      <c r="A6" s="5" t="s">
        <v>26</v>
      </c>
      <c r="B6" s="5">
        <v>24.146494589767538</v>
      </c>
      <c r="C6" s="5">
        <v>19.410191935606267</v>
      </c>
      <c r="E6">
        <f t="shared" si="0"/>
        <v>0.24146494589767539</v>
      </c>
      <c r="F6">
        <f t="shared" si="1"/>
        <v>0.19410191935606266</v>
      </c>
      <c r="H6">
        <v>30.04</v>
      </c>
      <c r="I6">
        <v>30.96</v>
      </c>
      <c r="K6">
        <v>250.88</v>
      </c>
      <c r="L6">
        <v>227.57</v>
      </c>
      <c r="N6">
        <v>2607.41</v>
      </c>
      <c r="O6">
        <v>3164.11</v>
      </c>
      <c r="R6" t="s">
        <v>46</v>
      </c>
      <c r="S6" t="s">
        <v>47</v>
      </c>
    </row>
    <row r="7" spans="1:21" ht="15" x14ac:dyDescent="0.35">
      <c r="A7" s="5" t="s">
        <v>27</v>
      </c>
      <c r="B7" s="5">
        <v>13.485385481672862</v>
      </c>
      <c r="C7" s="5">
        <v>7.5796059599127341</v>
      </c>
      <c r="E7">
        <f t="shared" si="0"/>
        <v>0.13485385481672862</v>
      </c>
      <c r="F7">
        <f t="shared" si="1"/>
        <v>7.5796059599127344E-2</v>
      </c>
      <c r="H7">
        <v>2.37</v>
      </c>
      <c r="I7">
        <v>0.84</v>
      </c>
      <c r="K7">
        <v>431.59</v>
      </c>
      <c r="L7">
        <v>452.99</v>
      </c>
      <c r="N7">
        <v>985.78</v>
      </c>
      <c r="O7">
        <v>1149.96</v>
      </c>
      <c r="R7" t="s">
        <v>4</v>
      </c>
      <c r="S7">
        <v>87.62</v>
      </c>
    </row>
    <row r="8" spans="1:21" ht="15" x14ac:dyDescent="0.35">
      <c r="A8" s="5" t="s">
        <v>25</v>
      </c>
      <c r="B8" s="5">
        <v>0.74544692710211158</v>
      </c>
      <c r="C8" s="5">
        <v>0.15995982723196089</v>
      </c>
      <c r="E8">
        <f t="shared" si="0"/>
        <v>7.4544692710211162E-3</v>
      </c>
      <c r="F8">
        <f t="shared" si="1"/>
        <v>1.599598272319609E-3</v>
      </c>
      <c r="H8">
        <v>0</v>
      </c>
      <c r="I8">
        <v>0</v>
      </c>
      <c r="K8">
        <v>0</v>
      </c>
      <c r="L8">
        <v>0</v>
      </c>
      <c r="N8">
        <v>0</v>
      </c>
      <c r="O8">
        <v>0</v>
      </c>
      <c r="R8" t="s">
        <v>17</v>
      </c>
      <c r="S8">
        <v>85.47</v>
      </c>
    </row>
    <row r="9" spans="1:21" ht="15" x14ac:dyDescent="0.35">
      <c r="A9" s="5" t="s">
        <v>28</v>
      </c>
      <c r="B9" s="5">
        <v>0.17077068493417655</v>
      </c>
      <c r="C9" s="5">
        <v>4.1960890393526885E-2</v>
      </c>
      <c r="E9">
        <f t="shared" si="0"/>
        <v>1.7077068493417656E-3</v>
      </c>
      <c r="F9">
        <f t="shared" si="1"/>
        <v>4.1960890393526884E-4</v>
      </c>
      <c r="H9">
        <v>0</v>
      </c>
      <c r="I9">
        <v>0</v>
      </c>
      <c r="K9">
        <v>0</v>
      </c>
      <c r="L9">
        <v>0</v>
      </c>
      <c r="N9">
        <v>0</v>
      </c>
      <c r="O9">
        <v>0</v>
      </c>
      <c r="R9" t="s">
        <v>18</v>
      </c>
      <c r="S9">
        <v>137.33000000000001</v>
      </c>
    </row>
    <row r="10" spans="1:21" ht="15" x14ac:dyDescent="0.35">
      <c r="A10" s="5" t="s">
        <v>29</v>
      </c>
      <c r="B10" s="5">
        <v>0.44869501545880136</v>
      </c>
      <c r="C10" s="5">
        <v>1.4086938356528937E-2</v>
      </c>
      <c r="E10">
        <f t="shared" si="0"/>
        <v>4.4869501545880134E-3</v>
      </c>
      <c r="F10">
        <f t="shared" si="1"/>
        <v>1.4086938356528938E-4</v>
      </c>
      <c r="H10">
        <v>0</v>
      </c>
      <c r="I10">
        <v>0</v>
      </c>
      <c r="K10">
        <v>0</v>
      </c>
      <c r="L10">
        <v>0</v>
      </c>
      <c r="N10">
        <v>0</v>
      </c>
      <c r="O10">
        <v>0</v>
      </c>
      <c r="R10" t="s">
        <v>48</v>
      </c>
      <c r="S10">
        <v>16</v>
      </c>
      <c r="T10" t="s">
        <v>52</v>
      </c>
    </row>
    <row r="11" spans="1:21" ht="15" x14ac:dyDescent="0.35">
      <c r="A11" s="5" t="s">
        <v>30</v>
      </c>
      <c r="B11" s="5">
        <v>0.18771898808537768</v>
      </c>
      <c r="C11" s="5">
        <v>0</v>
      </c>
      <c r="E11">
        <f t="shared" si="0"/>
        <v>1.8771898808537769E-3</v>
      </c>
      <c r="F11">
        <f t="shared" si="1"/>
        <v>0</v>
      </c>
      <c r="H11">
        <v>0</v>
      </c>
      <c r="I11">
        <v>0</v>
      </c>
      <c r="K11">
        <v>0</v>
      </c>
      <c r="L11">
        <v>0</v>
      </c>
      <c r="N11">
        <v>0</v>
      </c>
      <c r="O11">
        <v>0</v>
      </c>
      <c r="R11" t="s">
        <v>49</v>
      </c>
      <c r="S11">
        <f>S10+S7</f>
        <v>103.62</v>
      </c>
      <c r="U11">
        <f>S7/S11</f>
        <v>0.84558965450685197</v>
      </c>
    </row>
    <row r="12" spans="1:21" ht="15" x14ac:dyDescent="0.35">
      <c r="A12" s="5" t="s">
        <v>31</v>
      </c>
      <c r="B12" s="5">
        <v>3.222613699797177E-2</v>
      </c>
      <c r="C12" s="5">
        <v>0.13573733910826397</v>
      </c>
      <c r="E12">
        <f t="shared" si="0"/>
        <v>3.2226136997971772E-4</v>
      </c>
      <c r="F12">
        <f t="shared" si="1"/>
        <v>1.3573733910826396E-3</v>
      </c>
      <c r="H12">
        <v>0</v>
      </c>
      <c r="I12">
        <v>0</v>
      </c>
      <c r="K12">
        <v>0</v>
      </c>
      <c r="L12">
        <v>0</v>
      </c>
      <c r="N12">
        <v>0</v>
      </c>
      <c r="O12">
        <v>0</v>
      </c>
      <c r="R12" t="s">
        <v>50</v>
      </c>
      <c r="S12">
        <f>S10+(S8*2)</f>
        <v>186.94</v>
      </c>
      <c r="U12">
        <f>(S8*2)/S12</f>
        <v>0.91441104097571413</v>
      </c>
    </row>
    <row r="13" spans="1:21" ht="15" x14ac:dyDescent="0.35">
      <c r="A13" s="5" t="s">
        <v>32</v>
      </c>
      <c r="B13" s="5">
        <v>3.9325631541801409E-3</v>
      </c>
      <c r="C13" s="5">
        <v>5.9032793383223666E-4</v>
      </c>
      <c r="E13">
        <f t="shared" si="0"/>
        <v>3.9325631541801406E-5</v>
      </c>
      <c r="F13">
        <f t="shared" si="1"/>
        <v>5.9032793383223664E-6</v>
      </c>
      <c r="H13">
        <v>0</v>
      </c>
      <c r="I13">
        <v>0</v>
      </c>
      <c r="K13">
        <v>0</v>
      </c>
      <c r="L13">
        <v>0</v>
      </c>
      <c r="N13">
        <v>0</v>
      </c>
      <c r="O13">
        <v>0</v>
      </c>
      <c r="R13" t="s">
        <v>51</v>
      </c>
      <c r="S13">
        <f>S10+S9</f>
        <v>153.33000000000001</v>
      </c>
      <c r="U13">
        <f>S9/S13</f>
        <v>0.89564990543272682</v>
      </c>
    </row>
    <row r="14" spans="1:21" ht="15" x14ac:dyDescent="0.35">
      <c r="A14" s="5" t="s">
        <v>33</v>
      </c>
      <c r="B14" s="5">
        <v>1.0266425933479128E-2</v>
      </c>
      <c r="C14" s="5">
        <v>1.0616381390692643E-3</v>
      </c>
      <c r="E14">
        <f t="shared" si="0"/>
        <v>1.0266425933479128E-4</v>
      </c>
      <c r="F14">
        <f t="shared" si="1"/>
        <v>1.0616381390692643E-5</v>
      </c>
      <c r="H14">
        <v>0</v>
      </c>
      <c r="I14">
        <v>0</v>
      </c>
      <c r="K14">
        <v>0</v>
      </c>
      <c r="L14">
        <v>0</v>
      </c>
      <c r="N14">
        <v>0</v>
      </c>
      <c r="O14">
        <v>0</v>
      </c>
    </row>
    <row r="15" spans="1:21" ht="15" x14ac:dyDescent="0.35">
      <c r="A15" s="5" t="s">
        <v>34</v>
      </c>
      <c r="B15" s="5">
        <v>0.25370252561038253</v>
      </c>
      <c r="C15" s="5">
        <v>0</v>
      </c>
      <c r="E15">
        <f t="shared" si="0"/>
        <v>2.5370252561038253E-3</v>
      </c>
      <c r="F15">
        <f t="shared" si="1"/>
        <v>0</v>
      </c>
      <c r="H15">
        <v>0</v>
      </c>
      <c r="I15">
        <v>0</v>
      </c>
      <c r="K15">
        <v>0</v>
      </c>
      <c r="L15">
        <v>0</v>
      </c>
      <c r="N15">
        <v>0</v>
      </c>
      <c r="O15">
        <v>0</v>
      </c>
    </row>
    <row r="16" spans="1:21" ht="15" x14ac:dyDescent="0.35">
      <c r="A16" s="5" t="s">
        <v>35</v>
      </c>
      <c r="B16" s="5">
        <v>1.4581804969924592E-2</v>
      </c>
      <c r="C16" s="5">
        <v>1.6995731643395845E-3</v>
      </c>
      <c r="E16">
        <f t="shared" si="0"/>
        <v>1.4581804969924592E-4</v>
      </c>
      <c r="F16">
        <f t="shared" si="1"/>
        <v>1.6995731643395844E-5</v>
      </c>
      <c r="H16">
        <v>0</v>
      </c>
      <c r="I16">
        <v>0</v>
      </c>
      <c r="K16">
        <v>0</v>
      </c>
      <c r="L16">
        <v>0</v>
      </c>
      <c r="N16">
        <v>0</v>
      </c>
      <c r="O16">
        <v>0</v>
      </c>
    </row>
    <row r="17" spans="1:15" ht="15" x14ac:dyDescent="0.35">
      <c r="A17" s="5" t="s">
        <v>36</v>
      </c>
      <c r="B17" s="5">
        <v>0</v>
      </c>
      <c r="C17" s="5">
        <v>2.8564254862850158E-4</v>
      </c>
      <c r="E17">
        <f t="shared" si="0"/>
        <v>0</v>
      </c>
      <c r="F17">
        <f t="shared" si="1"/>
        <v>2.8564254862850158E-6</v>
      </c>
      <c r="H17">
        <v>0</v>
      </c>
      <c r="I17">
        <v>0</v>
      </c>
      <c r="K17">
        <v>0</v>
      </c>
      <c r="L17">
        <v>0</v>
      </c>
      <c r="N17">
        <v>0</v>
      </c>
      <c r="O17">
        <v>0</v>
      </c>
    </row>
    <row r="18" spans="1:15" ht="15" x14ac:dyDescent="0.35">
      <c r="A18" s="5" t="s">
        <v>37</v>
      </c>
      <c r="B18" s="5">
        <v>0</v>
      </c>
      <c r="C18" s="5">
        <v>6.417435925853668E-3</v>
      </c>
      <c r="E18">
        <f t="shared" si="0"/>
        <v>0</v>
      </c>
      <c r="F18">
        <f t="shared" si="1"/>
        <v>6.4174359258536683E-5</v>
      </c>
      <c r="H18">
        <v>0</v>
      </c>
      <c r="I18">
        <v>0</v>
      </c>
      <c r="K18">
        <v>0</v>
      </c>
      <c r="L18">
        <v>0</v>
      </c>
      <c r="N18">
        <v>0</v>
      </c>
      <c r="O18">
        <v>0</v>
      </c>
    </row>
    <row r="19" spans="1:15" ht="15" x14ac:dyDescent="0.35">
      <c r="A19" s="5" t="s">
        <v>38</v>
      </c>
      <c r="B19" s="5">
        <v>0</v>
      </c>
      <c r="C19" s="5">
        <v>4.7131020523702763E-4</v>
      </c>
      <c r="E19">
        <f t="shared" si="0"/>
        <v>0</v>
      </c>
      <c r="F19">
        <f t="shared" si="1"/>
        <v>4.7131020523702763E-6</v>
      </c>
      <c r="H19">
        <v>0</v>
      </c>
      <c r="I19">
        <v>0</v>
      </c>
      <c r="K19">
        <v>0</v>
      </c>
      <c r="L19">
        <v>0</v>
      </c>
      <c r="N19">
        <v>0</v>
      </c>
      <c r="O19">
        <v>0</v>
      </c>
    </row>
    <row r="20" spans="1:15" x14ac:dyDescent="0.3">
      <c r="A20" s="2" t="s">
        <v>11</v>
      </c>
      <c r="B20">
        <f>SUM(B4:B19)</f>
        <v>100</v>
      </c>
      <c r="C20">
        <f>SUM(C4:C19)</f>
        <v>100</v>
      </c>
    </row>
    <row r="23" spans="1:15" x14ac:dyDescent="0.3">
      <c r="A23" s="2" t="s">
        <v>53</v>
      </c>
      <c r="B23" s="2" t="s">
        <v>54</v>
      </c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EA84A-4D44-49CF-9D4D-977319251847}">
  <dimension ref="A1:AL59"/>
  <sheetViews>
    <sheetView workbookViewId="0">
      <selection activeCell="N19" sqref="N19"/>
    </sheetView>
  </sheetViews>
  <sheetFormatPr defaultRowHeight="14.4" x14ac:dyDescent="0.3"/>
  <cols>
    <col min="1" max="1" width="19.88671875" bestFit="1" customWidth="1"/>
    <col min="2" max="3" width="12" bestFit="1" customWidth="1"/>
    <col min="4" max="4" width="28.5546875" bestFit="1" customWidth="1"/>
    <col min="5" max="5" width="19.88671875" bestFit="1" customWidth="1"/>
    <col min="6" max="6" width="12" bestFit="1" customWidth="1"/>
    <col min="7" max="7" width="14.33203125" bestFit="1" customWidth="1"/>
    <col min="8" max="8" width="28.5546875" bestFit="1" customWidth="1"/>
    <col min="14" max="15" width="17.44140625" bestFit="1" customWidth="1"/>
    <col min="16" max="16" width="11.88671875" bestFit="1" customWidth="1"/>
    <col min="20" max="20" width="17" bestFit="1" customWidth="1"/>
    <col min="21" max="21" width="11.88671875" bestFit="1" customWidth="1"/>
    <col min="25" max="25" width="17.5546875" bestFit="1" customWidth="1"/>
    <col min="26" max="26" width="11.88671875" bestFit="1" customWidth="1"/>
    <col min="30" max="30" width="17.21875" bestFit="1" customWidth="1"/>
    <col min="31" max="31" width="11.88671875" bestFit="1" customWidth="1"/>
    <col min="35" max="35" width="17.21875" bestFit="1" customWidth="1"/>
    <col min="36" max="36" width="11.88671875" bestFit="1" customWidth="1"/>
  </cols>
  <sheetData>
    <row r="1" spans="1:38" ht="15.6" x14ac:dyDescent="0.3">
      <c r="O1" s="6" t="s">
        <v>61</v>
      </c>
      <c r="P1">
        <f>$N$15</f>
        <v>724.56851565636282</v>
      </c>
      <c r="T1" s="6" t="s">
        <v>62</v>
      </c>
      <c r="U1">
        <f>$L$15</f>
        <v>175.81057607386595</v>
      </c>
      <c r="Y1" s="6" t="s">
        <v>63</v>
      </c>
      <c r="Z1">
        <f>$I$15</f>
        <v>8.6641870734644719</v>
      </c>
      <c r="AD1" s="6" t="s">
        <v>64</v>
      </c>
      <c r="AE1">
        <f>$J$15</f>
        <v>0.29314431955038139</v>
      </c>
      <c r="AI1" s="7" t="s">
        <v>80</v>
      </c>
      <c r="AJ1">
        <f>$K$15</f>
        <v>21.459825371336809</v>
      </c>
    </row>
    <row r="3" spans="1:38" x14ac:dyDescent="0.3">
      <c r="A3" s="3" t="s">
        <v>6</v>
      </c>
      <c r="B3" t="s">
        <v>2</v>
      </c>
      <c r="C3" t="s">
        <v>3</v>
      </c>
      <c r="D3" s="2" t="s">
        <v>12</v>
      </c>
      <c r="E3" s="3" t="s">
        <v>6</v>
      </c>
      <c r="F3" t="s">
        <v>14</v>
      </c>
      <c r="G3" t="s">
        <v>15</v>
      </c>
      <c r="H3" s="2" t="s">
        <v>22</v>
      </c>
      <c r="I3" t="s">
        <v>2</v>
      </c>
      <c r="J3" t="s">
        <v>3</v>
      </c>
    </row>
    <row r="4" spans="1:38" x14ac:dyDescent="0.3">
      <c r="A4" s="1" t="s">
        <v>7</v>
      </c>
      <c r="B4">
        <v>37.979999999999997</v>
      </c>
      <c r="C4">
        <v>39.15</v>
      </c>
      <c r="E4" s="1" t="s">
        <v>7</v>
      </c>
      <c r="F4">
        <f>B4*$B$9</f>
        <v>38.695873662761073</v>
      </c>
      <c r="G4">
        <f>C4*$C$9</f>
        <v>39.291449217181849</v>
      </c>
      <c r="I4">
        <f>F4/100</f>
        <v>0.38695873662761071</v>
      </c>
      <c r="J4">
        <f>G4/100</f>
        <v>0.39291449217181851</v>
      </c>
      <c r="P4" t="s">
        <v>65</v>
      </c>
      <c r="Q4" t="s">
        <v>66</v>
      </c>
      <c r="R4" t="s">
        <v>67</v>
      </c>
      <c r="U4" t="s">
        <v>68</v>
      </c>
      <c r="V4" t="s">
        <v>66</v>
      </c>
      <c r="W4" t="s">
        <v>67</v>
      </c>
      <c r="Z4" t="s">
        <v>69</v>
      </c>
      <c r="AA4" t="s">
        <v>66</v>
      </c>
      <c r="AB4" t="s">
        <v>67</v>
      </c>
      <c r="AE4" t="s">
        <v>70</v>
      </c>
      <c r="AF4" t="s">
        <v>66</v>
      </c>
      <c r="AG4" t="s">
        <v>67</v>
      </c>
      <c r="AJ4" t="s">
        <v>81</v>
      </c>
      <c r="AK4" t="s">
        <v>66</v>
      </c>
      <c r="AL4" t="s">
        <v>67</v>
      </c>
    </row>
    <row r="5" spans="1:38" x14ac:dyDescent="0.3">
      <c r="A5" s="1" t="s">
        <v>8</v>
      </c>
      <c r="B5">
        <v>22.52</v>
      </c>
      <c r="C5">
        <v>33.5</v>
      </c>
      <c r="E5" s="1" t="s">
        <v>8</v>
      </c>
      <c r="F5">
        <f t="shared" ref="F5:F7" si="0">B5*$B$9</f>
        <v>22.944472745797245</v>
      </c>
      <c r="G5">
        <f t="shared" ref="G5:G7" si="1">C5*$C$9</f>
        <v>33.621035728623042</v>
      </c>
      <c r="I5">
        <f t="shared" ref="I5:J7" si="2">F5/100</f>
        <v>0.22944472745797245</v>
      </c>
      <c r="J5">
        <f t="shared" si="2"/>
        <v>0.33621035728623044</v>
      </c>
      <c r="O5" t="s">
        <v>71</v>
      </c>
      <c r="P5">
        <v>51</v>
      </c>
      <c r="Q5">
        <v>0.4</v>
      </c>
      <c r="R5">
        <f>Q5*100</f>
        <v>40</v>
      </c>
      <c r="T5" t="s">
        <v>71</v>
      </c>
      <c r="U5">
        <v>740.9</v>
      </c>
      <c r="V5">
        <v>0.4</v>
      </c>
      <c r="W5">
        <f>V5*100</f>
        <v>40</v>
      </c>
      <c r="Y5" t="s">
        <v>71</v>
      </c>
      <c r="Z5">
        <v>33.799999999999997</v>
      </c>
      <c r="AA5">
        <v>0.4</v>
      </c>
      <c r="AB5">
        <f>AA5*100</f>
        <v>40</v>
      </c>
      <c r="AD5" t="s">
        <v>71</v>
      </c>
      <c r="AE5">
        <v>0.27</v>
      </c>
      <c r="AF5">
        <v>0.4</v>
      </c>
      <c r="AG5">
        <f>AF5*100</f>
        <v>40</v>
      </c>
      <c r="AI5" t="s">
        <v>71</v>
      </c>
      <c r="AJ5">
        <f>$B$29</f>
        <v>1.96</v>
      </c>
      <c r="AK5">
        <v>0.4</v>
      </c>
      <c r="AL5">
        <f>AK5*100</f>
        <v>40</v>
      </c>
    </row>
    <row r="6" spans="1:38" x14ac:dyDescent="0.3">
      <c r="A6" s="1" t="s">
        <v>9</v>
      </c>
      <c r="B6">
        <v>24.15</v>
      </c>
      <c r="C6">
        <v>19.41</v>
      </c>
      <c r="E6" s="1" t="s">
        <v>9</v>
      </c>
      <c r="F6">
        <f t="shared" si="0"/>
        <v>24.605196128374931</v>
      </c>
      <c r="G6">
        <f t="shared" si="1"/>
        <v>19.480128462464872</v>
      </c>
      <c r="I6">
        <f t="shared" si="2"/>
        <v>0.24605196128374932</v>
      </c>
      <c r="J6">
        <f t="shared" si="2"/>
        <v>0.19480128462464871</v>
      </c>
      <c r="O6" t="s">
        <v>72</v>
      </c>
      <c r="P6">
        <v>985.8</v>
      </c>
      <c r="Q6">
        <v>0</v>
      </c>
      <c r="R6">
        <f>Q6*100</f>
        <v>0</v>
      </c>
      <c r="T6" t="s">
        <v>72</v>
      </c>
      <c r="U6">
        <v>2.4</v>
      </c>
      <c r="V6">
        <v>0</v>
      </c>
      <c r="W6">
        <f>V6*100</f>
        <v>0</v>
      </c>
      <c r="Y6" t="s">
        <v>72</v>
      </c>
      <c r="Z6">
        <v>3.2</v>
      </c>
      <c r="AA6">
        <v>0</v>
      </c>
      <c r="AB6">
        <f>AA6*100</f>
        <v>0</v>
      </c>
      <c r="AD6" t="s">
        <v>72</v>
      </c>
      <c r="AE6">
        <v>4.25</v>
      </c>
      <c r="AF6">
        <v>0</v>
      </c>
      <c r="AG6">
        <f>AF6*100</f>
        <v>0</v>
      </c>
      <c r="AI6" t="s">
        <v>72</v>
      </c>
      <c r="AJ6">
        <f>$B$31</f>
        <v>165.7</v>
      </c>
      <c r="AK6">
        <v>0</v>
      </c>
      <c r="AL6">
        <f>AK6*100</f>
        <v>0</v>
      </c>
    </row>
    <row r="7" spans="1:38" x14ac:dyDescent="0.3">
      <c r="A7" s="1" t="s">
        <v>10</v>
      </c>
      <c r="B7">
        <v>13.5</v>
      </c>
      <c r="C7">
        <v>7.58</v>
      </c>
      <c r="E7" s="1" t="s">
        <v>10</v>
      </c>
      <c r="F7">
        <f t="shared" si="0"/>
        <v>13.754457463066732</v>
      </c>
      <c r="G7">
        <f t="shared" si="1"/>
        <v>7.6073865917302284</v>
      </c>
      <c r="I7">
        <f t="shared" si="2"/>
        <v>0.13754457463066733</v>
      </c>
      <c r="J7">
        <f t="shared" si="2"/>
        <v>7.607386591730228E-2</v>
      </c>
      <c r="O7" t="s">
        <v>73</v>
      </c>
      <c r="P7">
        <v>2607.4</v>
      </c>
      <c r="Q7">
        <v>0.2</v>
      </c>
      <c r="R7">
        <f>Q7*100</f>
        <v>20</v>
      </c>
      <c r="T7" t="s">
        <v>73</v>
      </c>
      <c r="U7">
        <v>30</v>
      </c>
      <c r="V7">
        <v>0.2</v>
      </c>
      <c r="W7">
        <f>V7*100</f>
        <v>20</v>
      </c>
      <c r="Y7" t="s">
        <v>73</v>
      </c>
      <c r="Z7">
        <v>7.6</v>
      </c>
      <c r="AA7">
        <v>0.2</v>
      </c>
      <c r="AB7">
        <f>AA7*100</f>
        <v>20</v>
      </c>
      <c r="AD7" t="s">
        <v>73</v>
      </c>
      <c r="AE7">
        <v>0.02</v>
      </c>
      <c r="AF7">
        <v>0.2</v>
      </c>
      <c r="AG7">
        <f>AF7*100</f>
        <v>20</v>
      </c>
      <c r="AI7" t="s">
        <v>73</v>
      </c>
      <c r="AJ7">
        <f>$B$30</f>
        <v>46.4</v>
      </c>
      <c r="AK7">
        <v>0.2</v>
      </c>
      <c r="AL7">
        <f>AK7*100</f>
        <v>20</v>
      </c>
    </row>
    <row r="8" spans="1:38" x14ac:dyDescent="0.3">
      <c r="A8" s="3" t="s">
        <v>11</v>
      </c>
      <c r="B8">
        <f>SUM(B4:B7)</f>
        <v>98.15</v>
      </c>
      <c r="C8">
        <f>SUM(C4:C7)</f>
        <v>99.64</v>
      </c>
      <c r="E8" s="3" t="s">
        <v>11</v>
      </c>
      <c r="F8">
        <f>SUM(F4:F7)</f>
        <v>99.999999999999972</v>
      </c>
      <c r="G8">
        <f>SUM(G4:G7)</f>
        <v>100</v>
      </c>
      <c r="O8" t="s">
        <v>74</v>
      </c>
      <c r="P8">
        <v>0</v>
      </c>
      <c r="Q8">
        <v>0.4</v>
      </c>
      <c r="R8">
        <f>Q8*100</f>
        <v>40</v>
      </c>
      <c r="T8" t="s">
        <v>74</v>
      </c>
      <c r="U8">
        <v>0</v>
      </c>
      <c r="V8">
        <v>0.4</v>
      </c>
      <c r="W8">
        <f>V8*100</f>
        <v>40</v>
      </c>
      <c r="Y8" t="s">
        <v>74</v>
      </c>
      <c r="Z8">
        <v>0</v>
      </c>
      <c r="AA8">
        <v>0.4</v>
      </c>
      <c r="AB8">
        <f>AA8*100</f>
        <v>40</v>
      </c>
      <c r="AD8" t="s">
        <v>74</v>
      </c>
      <c r="AE8">
        <v>0</v>
      </c>
      <c r="AF8">
        <v>0.4</v>
      </c>
      <c r="AG8">
        <f>AF8*100</f>
        <v>40</v>
      </c>
      <c r="AI8" t="s">
        <v>74</v>
      </c>
      <c r="AJ8">
        <v>0</v>
      </c>
      <c r="AK8">
        <v>0.4</v>
      </c>
      <c r="AL8">
        <f>AK8*100</f>
        <v>40</v>
      </c>
    </row>
    <row r="9" spans="1:38" ht="15.6" x14ac:dyDescent="0.3">
      <c r="A9" s="1" t="s">
        <v>13</v>
      </c>
      <c r="B9">
        <f>100/B8</f>
        <v>1.0188487009679061</v>
      </c>
      <c r="C9">
        <f>100/C8</f>
        <v>1.0036130068245683</v>
      </c>
      <c r="P9" s="6" t="s">
        <v>75</v>
      </c>
      <c r="Q9" s="6">
        <f>SUM(Q5:Q8)</f>
        <v>1</v>
      </c>
      <c r="U9" s="6" t="s">
        <v>75</v>
      </c>
      <c r="V9" s="6">
        <f>SUM(V5:V8)</f>
        <v>1</v>
      </c>
      <c r="Z9" s="6" t="s">
        <v>75</v>
      </c>
      <c r="AA9" s="6">
        <f>SUM(AA5:AA8)</f>
        <v>1</v>
      </c>
      <c r="AE9" s="6" t="s">
        <v>75</v>
      </c>
      <c r="AF9" s="6">
        <f>SUM(AF5:AF8)</f>
        <v>1</v>
      </c>
      <c r="AJ9" s="6" t="s">
        <v>75</v>
      </c>
      <c r="AK9" s="6">
        <f>SUM(AK5:AK8)</f>
        <v>1</v>
      </c>
    </row>
    <row r="11" spans="1:38" ht="15.6" x14ac:dyDescent="0.3">
      <c r="O11" s="6" t="s">
        <v>76</v>
      </c>
      <c r="P11">
        <f>P5*Q5+P6*Q6+P7*Q7+P8*Q8</f>
        <v>541.88</v>
      </c>
      <c r="T11" s="6" t="s">
        <v>77</v>
      </c>
      <c r="U11">
        <f>U5*V5+U6*V6+U7*V7+U8*V8</f>
        <v>302.36</v>
      </c>
      <c r="Y11" s="6" t="s">
        <v>78</v>
      </c>
      <c r="Z11">
        <f>Z5*AA5+Z6*AA6+Z7*AA7+Z8*AA8</f>
        <v>15.04</v>
      </c>
      <c r="AD11" s="6" t="s">
        <v>79</v>
      </c>
      <c r="AE11">
        <f>AE5*AF5+AE6*AF6+AE7*AF7+AE8*AF8</f>
        <v>0.11200000000000002</v>
      </c>
      <c r="AI11" s="6" t="s">
        <v>79</v>
      </c>
      <c r="AJ11">
        <f>AJ5*AK5+AJ6*AK6+AJ7*AK7+AJ8*AK8</f>
        <v>10.064</v>
      </c>
    </row>
    <row r="13" spans="1:38" ht="15.6" x14ac:dyDescent="0.3">
      <c r="A13" s="2" t="s">
        <v>55</v>
      </c>
      <c r="B13" t="s">
        <v>5</v>
      </c>
      <c r="C13" t="s">
        <v>16</v>
      </c>
      <c r="D13" s="2" t="s">
        <v>23</v>
      </c>
      <c r="E13" t="s">
        <v>2</v>
      </c>
      <c r="F13" t="s">
        <v>3</v>
      </c>
      <c r="H13" s="2" t="s">
        <v>23</v>
      </c>
      <c r="I13" s="4" t="s">
        <v>58</v>
      </c>
      <c r="J13" s="4" t="s">
        <v>59</v>
      </c>
      <c r="K13" s="4" t="s">
        <v>60</v>
      </c>
      <c r="L13" s="4" t="s">
        <v>4</v>
      </c>
      <c r="M13" s="2" t="s">
        <v>17</v>
      </c>
      <c r="N13" s="2" t="s">
        <v>18</v>
      </c>
      <c r="O13" s="6" t="s">
        <v>61</v>
      </c>
      <c r="P13">
        <f>$N$15</f>
        <v>724.56851565636282</v>
      </c>
      <c r="T13" s="6" t="s">
        <v>62</v>
      </c>
      <c r="U13">
        <f>$L$15</f>
        <v>175.81057607386595</v>
      </c>
      <c r="Y13" s="6" t="s">
        <v>63</v>
      </c>
      <c r="Z13">
        <f>$I$15</f>
        <v>8.6641870734644719</v>
      </c>
      <c r="AD13" s="6" t="s">
        <v>64</v>
      </c>
      <c r="AE13">
        <f>$J$15</f>
        <v>0.29314431955038139</v>
      </c>
      <c r="AI13" s="7" t="s">
        <v>80</v>
      </c>
      <c r="AJ13">
        <f>$K$15</f>
        <v>21.459825371336809</v>
      </c>
    </row>
    <row r="14" spans="1:38" x14ac:dyDescent="0.3">
      <c r="A14" s="1" t="s">
        <v>7</v>
      </c>
      <c r="B14">
        <v>0</v>
      </c>
      <c r="C14">
        <v>0</v>
      </c>
      <c r="D14" s="4" t="s">
        <v>58</v>
      </c>
      <c r="E14">
        <f>(B15*I5)+(B30*I6)+(B17*I7)</f>
        <v>19.612185430463573</v>
      </c>
      <c r="F14">
        <f>(C15*J5)+(C16*J6)+(C17*J7)</f>
        <v>8.6641870734644719</v>
      </c>
      <c r="H14" t="s">
        <v>2</v>
      </c>
      <c r="I14">
        <f>E14</f>
        <v>19.612185430463573</v>
      </c>
      <c r="J14">
        <f>E15</f>
        <v>0.63995720835455927</v>
      </c>
      <c r="K14">
        <f>E16</f>
        <v>34.65765868568517</v>
      </c>
      <c r="L14">
        <v>177.70609679062656</v>
      </c>
      <c r="M14">
        <v>127.34704228222107</v>
      </c>
      <c r="N14">
        <v>788.85789403973502</v>
      </c>
    </row>
    <row r="15" spans="1:38" x14ac:dyDescent="0.3">
      <c r="A15" s="1" t="s">
        <v>8</v>
      </c>
      <c r="B15">
        <v>33.799999999999997</v>
      </c>
      <c r="C15">
        <v>22.5</v>
      </c>
      <c r="D15" s="4" t="s">
        <v>59</v>
      </c>
      <c r="E15">
        <f>(B22*I5)+(B23*I6)+(B24*I7)</f>
        <v>0.63995720835455927</v>
      </c>
      <c r="F15">
        <f>(C22*J5)+(C23*J6)+(C24*J7)</f>
        <v>0.29314431955038139</v>
      </c>
      <c r="H15" t="s">
        <v>3</v>
      </c>
      <c r="I15">
        <f>F14</f>
        <v>8.6641870734644719</v>
      </c>
      <c r="J15">
        <f>F15</f>
        <v>0.29314431955038139</v>
      </c>
      <c r="K15">
        <f>F16</f>
        <v>21.459825371336809</v>
      </c>
      <c r="L15">
        <v>175.81057607386595</v>
      </c>
      <c r="M15">
        <v>79.416980128462455</v>
      </c>
      <c r="N15">
        <v>724.56851565636282</v>
      </c>
    </row>
    <row r="16" spans="1:38" x14ac:dyDescent="0.3">
      <c r="A16" s="1" t="s">
        <v>9</v>
      </c>
      <c r="B16">
        <v>7.6</v>
      </c>
      <c r="C16">
        <v>4.16</v>
      </c>
      <c r="D16" s="4" t="s">
        <v>60</v>
      </c>
      <c r="E16">
        <f>(B29*I5)+(B30*I6)+(B31*I7)</f>
        <v>34.65765868568517</v>
      </c>
      <c r="F16">
        <f>(C29*J5)+(C30*J6)+(C31*J7)</f>
        <v>21.459825371336809</v>
      </c>
      <c r="P16" t="s">
        <v>65</v>
      </c>
      <c r="Q16" t="s">
        <v>66</v>
      </c>
      <c r="R16" t="s">
        <v>67</v>
      </c>
      <c r="U16" t="s">
        <v>68</v>
      </c>
      <c r="V16" t="s">
        <v>66</v>
      </c>
      <c r="W16" t="s">
        <v>67</v>
      </c>
      <c r="Z16" t="s">
        <v>69</v>
      </c>
      <c r="AA16" t="s">
        <v>66</v>
      </c>
      <c r="AB16" t="s">
        <v>67</v>
      </c>
      <c r="AE16" t="s">
        <v>70</v>
      </c>
      <c r="AF16" t="s">
        <v>66</v>
      </c>
      <c r="AG16" t="s">
        <v>67</v>
      </c>
      <c r="AJ16" t="s">
        <v>81</v>
      </c>
      <c r="AK16" t="s">
        <v>66</v>
      </c>
      <c r="AL16" t="s">
        <v>67</v>
      </c>
    </row>
    <row r="17" spans="1:38" x14ac:dyDescent="0.3">
      <c r="A17" s="1" t="s">
        <v>10</v>
      </c>
      <c r="B17">
        <v>3.2</v>
      </c>
      <c r="C17">
        <v>3.8</v>
      </c>
      <c r="D17" s="4"/>
      <c r="O17" t="s">
        <v>71</v>
      </c>
      <c r="P17">
        <v>51</v>
      </c>
      <c r="Q17">
        <v>0.3</v>
      </c>
      <c r="R17">
        <f>Q17*100</f>
        <v>30</v>
      </c>
      <c r="T17" t="s">
        <v>71</v>
      </c>
      <c r="U17">
        <v>740.9</v>
      </c>
      <c r="V17">
        <v>0.3</v>
      </c>
      <c r="W17">
        <f>V17*100</f>
        <v>30</v>
      </c>
      <c r="Y17" t="s">
        <v>71</v>
      </c>
      <c r="Z17">
        <v>33.799999999999997</v>
      </c>
      <c r="AA17">
        <v>0.3</v>
      </c>
      <c r="AB17">
        <f>AA17*100</f>
        <v>30</v>
      </c>
      <c r="AD17" t="s">
        <v>71</v>
      </c>
      <c r="AE17">
        <v>0.27</v>
      </c>
      <c r="AF17">
        <v>0.3</v>
      </c>
      <c r="AG17">
        <f>AF17*100</f>
        <v>30</v>
      </c>
      <c r="AI17" t="s">
        <v>71</v>
      </c>
      <c r="AJ17">
        <f>$B$29</f>
        <v>1.96</v>
      </c>
      <c r="AK17">
        <v>0.3</v>
      </c>
      <c r="AL17">
        <f>AK17*100</f>
        <v>30</v>
      </c>
    </row>
    <row r="18" spans="1:38" x14ac:dyDescent="0.3">
      <c r="O18" t="s">
        <v>72</v>
      </c>
      <c r="P18">
        <v>985.8</v>
      </c>
      <c r="Q18">
        <v>0</v>
      </c>
      <c r="R18">
        <f>Q18*100</f>
        <v>0</v>
      </c>
      <c r="T18" t="s">
        <v>72</v>
      </c>
      <c r="U18">
        <v>2.4</v>
      </c>
      <c r="V18">
        <v>0</v>
      </c>
      <c r="W18">
        <f>V18*100</f>
        <v>0</v>
      </c>
      <c r="Y18" t="s">
        <v>72</v>
      </c>
      <c r="Z18">
        <v>3.2</v>
      </c>
      <c r="AA18">
        <v>0</v>
      </c>
      <c r="AB18">
        <f>AA18*100</f>
        <v>0</v>
      </c>
      <c r="AD18" t="s">
        <v>72</v>
      </c>
      <c r="AE18">
        <v>4.25</v>
      </c>
      <c r="AF18">
        <v>0</v>
      </c>
      <c r="AG18">
        <f>AF18*100</f>
        <v>0</v>
      </c>
      <c r="AI18" t="s">
        <v>72</v>
      </c>
      <c r="AJ18">
        <f>$B$31</f>
        <v>165.7</v>
      </c>
      <c r="AK18">
        <v>0</v>
      </c>
      <c r="AL18">
        <f>AK18*100</f>
        <v>0</v>
      </c>
    </row>
    <row r="19" spans="1:38" x14ac:dyDescent="0.3">
      <c r="O19" t="s">
        <v>73</v>
      </c>
      <c r="P19">
        <v>2607.4</v>
      </c>
      <c r="Q19">
        <v>0.3</v>
      </c>
      <c r="R19">
        <f>Q19*100</f>
        <v>30</v>
      </c>
      <c r="T19" t="s">
        <v>73</v>
      </c>
      <c r="U19">
        <v>30</v>
      </c>
      <c r="V19">
        <v>0.3</v>
      </c>
      <c r="W19">
        <f>V19*100</f>
        <v>30</v>
      </c>
      <c r="Y19" t="s">
        <v>73</v>
      </c>
      <c r="Z19">
        <v>7.6</v>
      </c>
      <c r="AA19">
        <v>0.3</v>
      </c>
      <c r="AB19">
        <f>AA19*100</f>
        <v>30</v>
      </c>
      <c r="AD19" t="s">
        <v>73</v>
      </c>
      <c r="AE19">
        <v>0.02</v>
      </c>
      <c r="AF19">
        <v>0.3</v>
      </c>
      <c r="AG19">
        <f>AF19*100</f>
        <v>30</v>
      </c>
      <c r="AI19" t="s">
        <v>73</v>
      </c>
      <c r="AJ19">
        <f>$B$30</f>
        <v>46.4</v>
      </c>
      <c r="AK19">
        <v>0.3</v>
      </c>
      <c r="AL19">
        <f>AK19*100</f>
        <v>30</v>
      </c>
    </row>
    <row r="20" spans="1:38" x14ac:dyDescent="0.3">
      <c r="A20" s="2" t="s">
        <v>56</v>
      </c>
      <c r="B20" t="s">
        <v>5</v>
      </c>
      <c r="C20" t="s">
        <v>16</v>
      </c>
      <c r="O20" t="s">
        <v>74</v>
      </c>
      <c r="P20">
        <v>0</v>
      </c>
      <c r="Q20">
        <v>0.4</v>
      </c>
      <c r="R20">
        <f>Q20*100</f>
        <v>40</v>
      </c>
      <c r="T20" t="s">
        <v>74</v>
      </c>
      <c r="U20">
        <v>0</v>
      </c>
      <c r="V20">
        <v>0.4</v>
      </c>
      <c r="W20">
        <f>V20*100</f>
        <v>40</v>
      </c>
      <c r="Y20" t="s">
        <v>74</v>
      </c>
      <c r="Z20">
        <v>0</v>
      </c>
      <c r="AA20">
        <v>0.4</v>
      </c>
      <c r="AB20">
        <f>AA20*100</f>
        <v>40</v>
      </c>
      <c r="AD20" t="s">
        <v>74</v>
      </c>
      <c r="AE20">
        <v>0</v>
      </c>
      <c r="AF20">
        <v>0.4</v>
      </c>
      <c r="AG20">
        <f>AF20*100</f>
        <v>40</v>
      </c>
      <c r="AI20" t="s">
        <v>74</v>
      </c>
      <c r="AJ20">
        <v>0</v>
      </c>
      <c r="AK20">
        <v>0.4</v>
      </c>
      <c r="AL20">
        <f>AK20*100</f>
        <v>40</v>
      </c>
    </row>
    <row r="21" spans="1:38" ht="15.6" x14ac:dyDescent="0.3">
      <c r="A21" s="1" t="s">
        <v>7</v>
      </c>
      <c r="B21">
        <v>0</v>
      </c>
      <c r="C21">
        <v>0</v>
      </c>
      <c r="P21" s="6" t="s">
        <v>75</v>
      </c>
      <c r="Q21" s="6">
        <f>SUM(Q17:Q20)</f>
        <v>1</v>
      </c>
      <c r="U21" s="6" t="s">
        <v>75</v>
      </c>
      <c r="V21" s="6">
        <f>SUM(V17:V20)</f>
        <v>1</v>
      </c>
      <c r="Z21" s="6" t="s">
        <v>75</v>
      </c>
      <c r="AA21" s="6">
        <f>SUM(AA17:AA20)</f>
        <v>1</v>
      </c>
      <c r="AE21" s="6" t="s">
        <v>75</v>
      </c>
      <c r="AF21" s="6">
        <f>SUM(AF17:AF20)</f>
        <v>1</v>
      </c>
      <c r="AJ21" s="6" t="s">
        <v>75</v>
      </c>
      <c r="AK21" s="6">
        <f>SUM(AK17:AK20)</f>
        <v>1</v>
      </c>
    </row>
    <row r="22" spans="1:38" x14ac:dyDescent="0.3">
      <c r="A22" s="1" t="s">
        <v>8</v>
      </c>
      <c r="B22">
        <v>0.19</v>
      </c>
      <c r="C22">
        <v>0.85</v>
      </c>
    </row>
    <row r="23" spans="1:38" ht="15.6" x14ac:dyDescent="0.3">
      <c r="A23" s="1" t="s">
        <v>9</v>
      </c>
      <c r="B23">
        <v>0.02</v>
      </c>
      <c r="C23">
        <v>0.03</v>
      </c>
      <c r="O23" s="6" t="s">
        <v>76</v>
      </c>
      <c r="P23">
        <f>P17*Q17+P18*Q18+P19*Q19+P20*Q20</f>
        <v>797.52</v>
      </c>
      <c r="T23" s="6" t="s">
        <v>77</v>
      </c>
      <c r="U23">
        <f>U17*V17+U18*V18+U19*V19+U20*V20</f>
        <v>231.26999999999998</v>
      </c>
      <c r="Y23" s="6" t="s">
        <v>78</v>
      </c>
      <c r="Z23">
        <f>Z17*AA17+Z18*AA18+Z19*AA19+Z20*AA20</f>
        <v>12.419999999999998</v>
      </c>
      <c r="AD23" s="6" t="s">
        <v>79</v>
      </c>
      <c r="AE23">
        <f>AE17*AF17+AE18*AF18+AE19*AF19+AE20*AF20</f>
        <v>8.7000000000000008E-2</v>
      </c>
      <c r="AI23" s="6" t="s">
        <v>79</v>
      </c>
      <c r="AJ23">
        <f>AJ17*AK17+AJ18*AK18+AJ19*AK19+AJ20*AK20</f>
        <v>14.507999999999999</v>
      </c>
    </row>
    <row r="24" spans="1:38" x14ac:dyDescent="0.3">
      <c r="A24" s="1" t="s">
        <v>10</v>
      </c>
      <c r="B24">
        <v>4.3</v>
      </c>
      <c r="C24">
        <v>0.02</v>
      </c>
    </row>
    <row r="25" spans="1:38" ht="15.6" x14ac:dyDescent="0.3">
      <c r="O25" s="6" t="s">
        <v>61</v>
      </c>
      <c r="P25">
        <f>$N$15</f>
        <v>724.56851565636282</v>
      </c>
      <c r="T25" s="6" t="s">
        <v>62</v>
      </c>
      <c r="U25">
        <f>$L$15</f>
        <v>175.81057607386595</v>
      </c>
      <c r="Y25" s="6" t="s">
        <v>63</v>
      </c>
      <c r="Z25">
        <f>$I$15</f>
        <v>8.6641870734644719</v>
      </c>
      <c r="AD25" s="6" t="s">
        <v>64</v>
      </c>
      <c r="AE25">
        <f>$J$15</f>
        <v>0.29314431955038139</v>
      </c>
      <c r="AI25" s="7" t="s">
        <v>80</v>
      </c>
      <c r="AJ25">
        <f>$K$15</f>
        <v>21.459825371336809</v>
      </c>
    </row>
    <row r="27" spans="1:38" x14ac:dyDescent="0.3">
      <c r="A27" s="2" t="s">
        <v>57</v>
      </c>
      <c r="B27" t="s">
        <v>5</v>
      </c>
      <c r="C27" t="s">
        <v>16</v>
      </c>
    </row>
    <row r="28" spans="1:38" x14ac:dyDescent="0.3">
      <c r="A28" s="1" t="s">
        <v>7</v>
      </c>
      <c r="B28">
        <v>0</v>
      </c>
      <c r="C28">
        <v>0</v>
      </c>
      <c r="P28" t="s">
        <v>65</v>
      </c>
      <c r="Q28" t="s">
        <v>66</v>
      </c>
      <c r="R28" t="s">
        <v>67</v>
      </c>
      <c r="U28" t="s">
        <v>68</v>
      </c>
      <c r="V28" t="s">
        <v>66</v>
      </c>
      <c r="W28" t="s">
        <v>67</v>
      </c>
      <c r="Z28" t="s">
        <v>69</v>
      </c>
      <c r="AA28" t="s">
        <v>66</v>
      </c>
      <c r="AB28" t="s">
        <v>67</v>
      </c>
      <c r="AE28" t="s">
        <v>70</v>
      </c>
      <c r="AF28" t="s">
        <v>66</v>
      </c>
      <c r="AG28" t="s">
        <v>67</v>
      </c>
      <c r="AJ28" t="s">
        <v>81</v>
      </c>
      <c r="AK28" t="s">
        <v>66</v>
      </c>
      <c r="AL28" t="s">
        <v>67</v>
      </c>
    </row>
    <row r="29" spans="1:38" x14ac:dyDescent="0.3">
      <c r="A29" s="1" t="s">
        <v>8</v>
      </c>
      <c r="B29">
        <v>1.96</v>
      </c>
      <c r="C29">
        <v>0.21</v>
      </c>
      <c r="O29" t="s">
        <v>71</v>
      </c>
      <c r="P29">
        <v>51</v>
      </c>
      <c r="Q29">
        <v>0.4</v>
      </c>
      <c r="R29">
        <f>Q29*100</f>
        <v>40</v>
      </c>
      <c r="T29" t="s">
        <v>71</v>
      </c>
      <c r="U29">
        <v>740.9</v>
      </c>
      <c r="V29">
        <v>0.4</v>
      </c>
      <c r="W29">
        <f>V29*100</f>
        <v>40</v>
      </c>
      <c r="Y29" t="s">
        <v>71</v>
      </c>
      <c r="Z29">
        <v>33.799999999999997</v>
      </c>
      <c r="AA29">
        <v>0.4</v>
      </c>
      <c r="AB29">
        <f>AA29*100</f>
        <v>40</v>
      </c>
      <c r="AD29" t="s">
        <v>71</v>
      </c>
      <c r="AE29">
        <v>0.27</v>
      </c>
      <c r="AF29">
        <v>0.4</v>
      </c>
      <c r="AG29">
        <f>AF29*100</f>
        <v>40</v>
      </c>
      <c r="AI29" t="s">
        <v>71</v>
      </c>
      <c r="AJ29">
        <f>$B$29</f>
        <v>1.96</v>
      </c>
      <c r="AK29">
        <v>0.4</v>
      </c>
      <c r="AL29">
        <f>AK29*100</f>
        <v>40</v>
      </c>
    </row>
    <row r="30" spans="1:38" x14ac:dyDescent="0.3">
      <c r="A30" s="1" t="s">
        <v>9</v>
      </c>
      <c r="B30">
        <v>46.4</v>
      </c>
      <c r="C30">
        <v>40.6</v>
      </c>
      <c r="O30" t="s">
        <v>72</v>
      </c>
      <c r="P30">
        <v>985.8</v>
      </c>
      <c r="Q30">
        <v>0</v>
      </c>
      <c r="R30">
        <f>Q30*100</f>
        <v>0</v>
      </c>
      <c r="T30" t="s">
        <v>72</v>
      </c>
      <c r="U30">
        <v>2.4</v>
      </c>
      <c r="V30">
        <v>0</v>
      </c>
      <c r="W30">
        <f>V30*100</f>
        <v>0</v>
      </c>
      <c r="Y30" t="s">
        <v>72</v>
      </c>
      <c r="Z30">
        <v>3.2</v>
      </c>
      <c r="AA30">
        <v>0</v>
      </c>
      <c r="AB30">
        <f>AA30*100</f>
        <v>0</v>
      </c>
      <c r="AD30" t="s">
        <v>72</v>
      </c>
      <c r="AE30">
        <v>4.25</v>
      </c>
      <c r="AF30">
        <v>0</v>
      </c>
      <c r="AG30">
        <f>AF30*100</f>
        <v>0</v>
      </c>
      <c r="AI30" t="s">
        <v>72</v>
      </c>
      <c r="AJ30">
        <f>$B$31</f>
        <v>165.7</v>
      </c>
      <c r="AK30">
        <v>0</v>
      </c>
      <c r="AL30">
        <f>AK30*100</f>
        <v>0</v>
      </c>
    </row>
    <row r="31" spans="1:38" x14ac:dyDescent="0.3">
      <c r="A31" s="1" t="s">
        <v>10</v>
      </c>
      <c r="B31">
        <v>165.7</v>
      </c>
      <c r="C31">
        <v>177.2</v>
      </c>
      <c r="O31" t="s">
        <v>73</v>
      </c>
      <c r="P31">
        <v>2607.4</v>
      </c>
      <c r="Q31">
        <v>0.3</v>
      </c>
      <c r="R31">
        <f>Q31*100</f>
        <v>30</v>
      </c>
      <c r="T31" t="s">
        <v>73</v>
      </c>
      <c r="U31">
        <v>30</v>
      </c>
      <c r="V31">
        <v>0.3</v>
      </c>
      <c r="W31">
        <f>V31*100</f>
        <v>30</v>
      </c>
      <c r="Y31" t="s">
        <v>73</v>
      </c>
      <c r="Z31">
        <v>7.6</v>
      </c>
      <c r="AA31">
        <v>0.3</v>
      </c>
      <c r="AB31">
        <f>AA31*100</f>
        <v>30</v>
      </c>
      <c r="AD31" t="s">
        <v>73</v>
      </c>
      <c r="AE31">
        <v>0.02</v>
      </c>
      <c r="AF31">
        <v>0.3</v>
      </c>
      <c r="AG31">
        <f>AF31*100</f>
        <v>30</v>
      </c>
      <c r="AI31" t="s">
        <v>73</v>
      </c>
      <c r="AJ31">
        <f>$B$30</f>
        <v>46.4</v>
      </c>
      <c r="AK31">
        <v>0.3</v>
      </c>
      <c r="AL31">
        <f>AK31*100</f>
        <v>30</v>
      </c>
    </row>
    <row r="32" spans="1:38" x14ac:dyDescent="0.3">
      <c r="O32" t="s">
        <v>74</v>
      </c>
      <c r="P32">
        <v>0</v>
      </c>
      <c r="Q32">
        <v>0.3</v>
      </c>
      <c r="R32">
        <f>Q32*100</f>
        <v>30</v>
      </c>
      <c r="T32" t="s">
        <v>74</v>
      </c>
      <c r="U32">
        <v>0</v>
      </c>
      <c r="V32">
        <v>0.3</v>
      </c>
      <c r="W32">
        <f>V32*100</f>
        <v>30</v>
      </c>
      <c r="Y32" t="s">
        <v>74</v>
      </c>
      <c r="Z32">
        <v>0</v>
      </c>
      <c r="AA32">
        <v>0.3</v>
      </c>
      <c r="AB32">
        <f>AA32*100</f>
        <v>30</v>
      </c>
      <c r="AD32" t="s">
        <v>74</v>
      </c>
      <c r="AE32">
        <v>0</v>
      </c>
      <c r="AF32">
        <v>0.3</v>
      </c>
      <c r="AG32">
        <f>AF32*100</f>
        <v>30</v>
      </c>
      <c r="AI32" t="s">
        <v>74</v>
      </c>
      <c r="AJ32">
        <v>0</v>
      </c>
      <c r="AK32">
        <v>0.3</v>
      </c>
      <c r="AL32">
        <f>AK32*100</f>
        <v>30</v>
      </c>
    </row>
    <row r="33" spans="15:38" ht="15.6" x14ac:dyDescent="0.3">
      <c r="P33" s="6" t="s">
        <v>75</v>
      </c>
      <c r="Q33" s="6">
        <f>SUM(Q29:Q32)</f>
        <v>1</v>
      </c>
      <c r="U33" s="6" t="s">
        <v>75</v>
      </c>
      <c r="V33" s="6">
        <f>SUM(V29:V32)</f>
        <v>1</v>
      </c>
      <c r="Z33" s="6" t="s">
        <v>75</v>
      </c>
      <c r="AA33" s="6">
        <f>SUM(AA29:AA32)</f>
        <v>1</v>
      </c>
      <c r="AE33" s="6" t="s">
        <v>75</v>
      </c>
      <c r="AF33" s="6">
        <f>SUM(AF29:AF32)</f>
        <v>1</v>
      </c>
      <c r="AJ33" s="6" t="s">
        <v>75</v>
      </c>
      <c r="AK33" s="6">
        <f>SUM(AK29:AK32)</f>
        <v>1</v>
      </c>
    </row>
    <row r="35" spans="15:38" ht="15.6" x14ac:dyDescent="0.3">
      <c r="O35" s="6" t="s">
        <v>76</v>
      </c>
      <c r="P35">
        <f>P29*Q29+P30*Q30+P31*Q31+P32*Q32</f>
        <v>802.62</v>
      </c>
      <c r="T35" s="6" t="s">
        <v>77</v>
      </c>
      <c r="U35">
        <f>U29*V29+U30*V30+U31*V31+U32*V32</f>
        <v>305.36</v>
      </c>
      <c r="Y35" s="6" t="s">
        <v>78</v>
      </c>
      <c r="Z35">
        <f>Z29*AA29+Z30*AA30+Z31*AA31+Z32*AA32</f>
        <v>15.799999999999999</v>
      </c>
      <c r="AD35" s="6" t="s">
        <v>79</v>
      </c>
      <c r="AE35">
        <f>AE29*AF29+AE30*AF30+AE31*AF31+AE32*AF32</f>
        <v>0.11400000000000002</v>
      </c>
      <c r="AI35" s="6" t="s">
        <v>79</v>
      </c>
      <c r="AJ35">
        <f>AJ29*AK29+AJ30*AK30+AJ31*AK31+AJ32*AK32</f>
        <v>14.704000000000001</v>
      </c>
    </row>
    <row r="37" spans="15:38" ht="15.6" x14ac:dyDescent="0.3">
      <c r="O37" s="6" t="s">
        <v>61</v>
      </c>
      <c r="P37">
        <f>$N$15</f>
        <v>724.56851565636282</v>
      </c>
      <c r="T37" s="6" t="s">
        <v>62</v>
      </c>
      <c r="U37">
        <f>$L$15</f>
        <v>175.81057607386595</v>
      </c>
      <c r="Y37" s="6" t="s">
        <v>63</v>
      </c>
      <c r="Z37">
        <f>$I$15</f>
        <v>8.6641870734644719</v>
      </c>
      <c r="AD37" s="6" t="s">
        <v>64</v>
      </c>
      <c r="AE37">
        <f>$J$15</f>
        <v>0.29314431955038139</v>
      </c>
      <c r="AI37" s="7" t="s">
        <v>80</v>
      </c>
      <c r="AJ37">
        <f>$K$15</f>
        <v>21.459825371336809</v>
      </c>
    </row>
    <row r="40" spans="15:38" x14ac:dyDescent="0.3">
      <c r="P40" t="s">
        <v>65</v>
      </c>
      <c r="Q40" t="s">
        <v>66</v>
      </c>
      <c r="R40" t="s">
        <v>67</v>
      </c>
      <c r="U40" t="s">
        <v>68</v>
      </c>
      <c r="V40" t="s">
        <v>66</v>
      </c>
      <c r="W40" t="s">
        <v>67</v>
      </c>
      <c r="Z40" t="s">
        <v>69</v>
      </c>
      <c r="AA40" t="s">
        <v>66</v>
      </c>
      <c r="AB40" t="s">
        <v>67</v>
      </c>
      <c r="AE40" t="s">
        <v>70</v>
      </c>
      <c r="AF40" t="s">
        <v>66</v>
      </c>
      <c r="AG40" t="s">
        <v>67</v>
      </c>
      <c r="AJ40" t="s">
        <v>81</v>
      </c>
      <c r="AK40" t="s">
        <v>66</v>
      </c>
      <c r="AL40" t="s">
        <v>67</v>
      </c>
    </row>
    <row r="41" spans="15:38" x14ac:dyDescent="0.3">
      <c r="O41" t="s">
        <v>71</v>
      </c>
      <c r="P41">
        <v>51</v>
      </c>
      <c r="Q41">
        <v>0.35</v>
      </c>
      <c r="R41">
        <f>Q41*100</f>
        <v>35</v>
      </c>
      <c r="T41" t="s">
        <v>71</v>
      </c>
      <c r="U41">
        <v>740.9</v>
      </c>
      <c r="V41">
        <v>0.35</v>
      </c>
      <c r="W41">
        <f>V41*100</f>
        <v>35</v>
      </c>
      <c r="Y41" t="s">
        <v>71</v>
      </c>
      <c r="Z41">
        <v>33.799999999999997</v>
      </c>
      <c r="AA41">
        <v>0.35</v>
      </c>
      <c r="AB41">
        <f>AA41*100</f>
        <v>35</v>
      </c>
      <c r="AD41" t="s">
        <v>71</v>
      </c>
      <c r="AE41">
        <v>0.27</v>
      </c>
      <c r="AF41">
        <v>0.35</v>
      </c>
      <c r="AG41">
        <f>AF41*100</f>
        <v>35</v>
      </c>
      <c r="AI41" t="s">
        <v>71</v>
      </c>
      <c r="AJ41">
        <f>$B$29</f>
        <v>1.96</v>
      </c>
      <c r="AK41">
        <v>0.35</v>
      </c>
      <c r="AL41">
        <f>AK41*100</f>
        <v>35</v>
      </c>
    </row>
    <row r="42" spans="15:38" x14ac:dyDescent="0.3">
      <c r="O42" t="s">
        <v>72</v>
      </c>
      <c r="P42">
        <v>985.8</v>
      </c>
      <c r="Q42">
        <v>0.05</v>
      </c>
      <c r="R42">
        <f>Q42*100</f>
        <v>5</v>
      </c>
      <c r="T42" t="s">
        <v>72</v>
      </c>
      <c r="U42">
        <v>2.4</v>
      </c>
      <c r="V42">
        <v>0.05</v>
      </c>
      <c r="W42">
        <f>V42*100</f>
        <v>5</v>
      </c>
      <c r="Y42" t="s">
        <v>72</v>
      </c>
      <c r="Z42">
        <v>3.2</v>
      </c>
      <c r="AA42">
        <v>0.05</v>
      </c>
      <c r="AB42">
        <f>AA42*100</f>
        <v>5</v>
      </c>
      <c r="AD42" t="s">
        <v>72</v>
      </c>
      <c r="AE42">
        <v>4.25</v>
      </c>
      <c r="AF42">
        <v>0.05</v>
      </c>
      <c r="AG42">
        <f>AF42*100</f>
        <v>5</v>
      </c>
      <c r="AI42" t="s">
        <v>72</v>
      </c>
      <c r="AJ42">
        <f>$B$31</f>
        <v>165.7</v>
      </c>
      <c r="AK42">
        <v>0.05</v>
      </c>
      <c r="AL42">
        <f>AK42*100</f>
        <v>5</v>
      </c>
    </row>
    <row r="43" spans="15:38" x14ac:dyDescent="0.3">
      <c r="O43" t="s">
        <v>73</v>
      </c>
      <c r="P43">
        <v>2607.4</v>
      </c>
      <c r="Q43">
        <v>0.3</v>
      </c>
      <c r="R43">
        <f>Q43*100</f>
        <v>30</v>
      </c>
      <c r="T43" t="s">
        <v>73</v>
      </c>
      <c r="U43">
        <v>30</v>
      </c>
      <c r="V43">
        <v>0.3</v>
      </c>
      <c r="W43">
        <f>V43*100</f>
        <v>30</v>
      </c>
      <c r="Y43" t="s">
        <v>73</v>
      </c>
      <c r="Z43">
        <v>7.6</v>
      </c>
      <c r="AA43">
        <v>0.3</v>
      </c>
      <c r="AB43">
        <f>AA43*100</f>
        <v>30</v>
      </c>
      <c r="AD43" t="s">
        <v>73</v>
      </c>
      <c r="AE43">
        <v>0.02</v>
      </c>
      <c r="AF43">
        <v>0.3</v>
      </c>
      <c r="AG43">
        <f>AF43*100</f>
        <v>30</v>
      </c>
      <c r="AI43" t="s">
        <v>73</v>
      </c>
      <c r="AJ43">
        <f>$B$30</f>
        <v>46.4</v>
      </c>
      <c r="AK43">
        <v>0.3</v>
      </c>
      <c r="AL43">
        <f>AK43*100</f>
        <v>30</v>
      </c>
    </row>
    <row r="44" spans="15:38" x14ac:dyDescent="0.3">
      <c r="O44" t="s">
        <v>74</v>
      </c>
      <c r="P44">
        <v>0</v>
      </c>
      <c r="Q44">
        <v>0.3</v>
      </c>
      <c r="R44">
        <f>Q44*100</f>
        <v>30</v>
      </c>
      <c r="T44" t="s">
        <v>74</v>
      </c>
      <c r="U44">
        <v>0</v>
      </c>
      <c r="V44">
        <v>0.3</v>
      </c>
      <c r="W44">
        <f>V44*100</f>
        <v>30</v>
      </c>
      <c r="Y44" t="s">
        <v>74</v>
      </c>
      <c r="Z44">
        <v>0</v>
      </c>
      <c r="AA44">
        <v>0.3</v>
      </c>
      <c r="AB44">
        <f>AA44*100</f>
        <v>30</v>
      </c>
      <c r="AD44" t="s">
        <v>74</v>
      </c>
      <c r="AE44">
        <v>0</v>
      </c>
      <c r="AF44">
        <v>0.3</v>
      </c>
      <c r="AG44">
        <f>AF44*100</f>
        <v>30</v>
      </c>
      <c r="AI44" t="s">
        <v>74</v>
      </c>
      <c r="AJ44">
        <v>0</v>
      </c>
      <c r="AK44">
        <v>0.3</v>
      </c>
      <c r="AL44">
        <f>AK44*100</f>
        <v>30</v>
      </c>
    </row>
    <row r="45" spans="15:38" ht="15.6" x14ac:dyDescent="0.3">
      <c r="P45" s="6" t="s">
        <v>75</v>
      </c>
      <c r="Q45" s="6">
        <f>SUM(Q41:Q44)</f>
        <v>1</v>
      </c>
      <c r="U45" s="6" t="s">
        <v>75</v>
      </c>
      <c r="V45" s="6">
        <f>SUM(V41:V44)</f>
        <v>1</v>
      </c>
      <c r="Z45" s="6" t="s">
        <v>75</v>
      </c>
      <c r="AA45" s="6">
        <f>SUM(AA41:AA44)</f>
        <v>1</v>
      </c>
      <c r="AE45" s="6" t="s">
        <v>75</v>
      </c>
      <c r="AF45" s="6">
        <f>SUM(AF41:AF44)</f>
        <v>1</v>
      </c>
      <c r="AJ45" s="6" t="s">
        <v>75</v>
      </c>
      <c r="AK45" s="6">
        <f>SUM(AK41:AK44)</f>
        <v>1</v>
      </c>
    </row>
    <row r="47" spans="15:38" ht="15.6" x14ac:dyDescent="0.3">
      <c r="O47" s="6" t="s">
        <v>76</v>
      </c>
      <c r="P47">
        <f>P41*Q41+P42*Q42+P43*Q43+P44*Q44</f>
        <v>849.36</v>
      </c>
      <c r="T47" s="6" t="s">
        <v>77</v>
      </c>
      <c r="U47">
        <f>U41*V41+U42*V42+U43*V43+U44*V44</f>
        <v>268.435</v>
      </c>
      <c r="Y47" s="6" t="s">
        <v>78</v>
      </c>
      <c r="Z47">
        <f>Z41*AA41+Z42*AA42+Z43*AA43+Z44*AA44</f>
        <v>14.269999999999998</v>
      </c>
      <c r="AD47" s="6" t="s">
        <v>79</v>
      </c>
      <c r="AE47">
        <f>AE41*AF41+AE42*AF42+AE43*AF43+AE44*AF44</f>
        <v>0.31300000000000006</v>
      </c>
      <c r="AI47" s="6" t="s">
        <v>79</v>
      </c>
      <c r="AJ47">
        <f>AJ41*AK41+AJ42*AK42+AJ43*AK43+AJ44*AK44</f>
        <v>22.890999999999998</v>
      </c>
    </row>
    <row r="49" spans="15:38" ht="15.6" x14ac:dyDescent="0.3">
      <c r="O49" s="6" t="s">
        <v>61</v>
      </c>
      <c r="P49">
        <f>$N$15</f>
        <v>724.56851565636282</v>
      </c>
      <c r="T49" s="6" t="s">
        <v>62</v>
      </c>
      <c r="U49">
        <f>$L$15</f>
        <v>175.81057607386595</v>
      </c>
      <c r="Y49" s="6" t="s">
        <v>63</v>
      </c>
      <c r="Z49">
        <f>$I$15</f>
        <v>8.6641870734644719</v>
      </c>
      <c r="AD49" s="6" t="s">
        <v>64</v>
      </c>
      <c r="AE49">
        <f>$J$15</f>
        <v>0.29314431955038139</v>
      </c>
      <c r="AI49" s="7" t="s">
        <v>80</v>
      </c>
      <c r="AJ49">
        <f>$K$15</f>
        <v>21.459825371336809</v>
      </c>
    </row>
    <row r="52" spans="15:38" x14ac:dyDescent="0.3">
      <c r="P52" t="s">
        <v>65</v>
      </c>
      <c r="Q52" t="s">
        <v>66</v>
      </c>
      <c r="R52" t="s">
        <v>67</v>
      </c>
      <c r="U52" t="s">
        <v>68</v>
      </c>
      <c r="V52" t="s">
        <v>66</v>
      </c>
      <c r="W52" t="s">
        <v>67</v>
      </c>
      <c r="Z52" t="s">
        <v>69</v>
      </c>
      <c r="AA52" t="s">
        <v>66</v>
      </c>
      <c r="AB52" t="s">
        <v>67</v>
      </c>
      <c r="AE52" t="s">
        <v>70</v>
      </c>
      <c r="AF52" t="s">
        <v>66</v>
      </c>
      <c r="AG52" t="s">
        <v>67</v>
      </c>
      <c r="AJ52" t="s">
        <v>81</v>
      </c>
      <c r="AK52" t="s">
        <v>66</v>
      </c>
      <c r="AL52" t="s">
        <v>67</v>
      </c>
    </row>
    <row r="53" spans="15:38" x14ac:dyDescent="0.3">
      <c r="O53" t="s">
        <v>71</v>
      </c>
      <c r="P53">
        <v>51</v>
      </c>
      <c r="Q53">
        <v>0.2</v>
      </c>
      <c r="R53">
        <f>Q53*100</f>
        <v>20</v>
      </c>
      <c r="T53" t="s">
        <v>71</v>
      </c>
      <c r="U53">
        <v>740.9</v>
      </c>
      <c r="V53">
        <v>0.2</v>
      </c>
      <c r="W53">
        <f>V53*100</f>
        <v>20</v>
      </c>
      <c r="Y53" t="s">
        <v>71</v>
      </c>
      <c r="Z53">
        <v>33.799999999999997</v>
      </c>
      <c r="AA53">
        <v>0.2</v>
      </c>
      <c r="AB53">
        <f>AA53*100</f>
        <v>20</v>
      </c>
      <c r="AD53" t="s">
        <v>71</v>
      </c>
      <c r="AE53">
        <v>0.27</v>
      </c>
      <c r="AF53">
        <v>0.2</v>
      </c>
      <c r="AG53">
        <f>AF53*100</f>
        <v>20</v>
      </c>
      <c r="AI53" t="s">
        <v>71</v>
      </c>
      <c r="AJ53">
        <f>$B$29</f>
        <v>1.96</v>
      </c>
      <c r="AK53">
        <v>0.2</v>
      </c>
      <c r="AL53">
        <f>AK53*100</f>
        <v>20</v>
      </c>
    </row>
    <row r="54" spans="15:38" x14ac:dyDescent="0.3">
      <c r="O54" t="s">
        <v>72</v>
      </c>
      <c r="P54">
        <v>985.8</v>
      </c>
      <c r="Q54">
        <v>0</v>
      </c>
      <c r="R54">
        <f>Q54*100</f>
        <v>0</v>
      </c>
      <c r="T54" t="s">
        <v>72</v>
      </c>
      <c r="U54">
        <v>2.4</v>
      </c>
      <c r="V54">
        <v>0</v>
      </c>
      <c r="W54">
        <f>V54*100</f>
        <v>0</v>
      </c>
      <c r="Y54" t="s">
        <v>72</v>
      </c>
      <c r="Z54">
        <v>3.2</v>
      </c>
      <c r="AA54">
        <v>0</v>
      </c>
      <c r="AB54">
        <f>AA54*100</f>
        <v>0</v>
      </c>
      <c r="AD54" t="s">
        <v>72</v>
      </c>
      <c r="AE54">
        <v>4.25</v>
      </c>
      <c r="AF54">
        <v>0</v>
      </c>
      <c r="AG54">
        <f>AF54*100</f>
        <v>0</v>
      </c>
      <c r="AI54" t="s">
        <v>72</v>
      </c>
      <c r="AJ54">
        <f>$B$31</f>
        <v>165.7</v>
      </c>
      <c r="AK54">
        <v>0</v>
      </c>
      <c r="AL54">
        <f>AK54*100</f>
        <v>0</v>
      </c>
    </row>
    <row r="55" spans="15:38" x14ac:dyDescent="0.3">
      <c r="O55" t="s">
        <v>73</v>
      </c>
      <c r="P55">
        <v>2607.4</v>
      </c>
      <c r="Q55">
        <v>0.4</v>
      </c>
      <c r="R55">
        <f>Q55*100</f>
        <v>40</v>
      </c>
      <c r="T55" t="s">
        <v>73</v>
      </c>
      <c r="U55">
        <v>30</v>
      </c>
      <c r="V55">
        <v>0.4</v>
      </c>
      <c r="W55">
        <f>V55*100</f>
        <v>40</v>
      </c>
      <c r="Y55" t="s">
        <v>73</v>
      </c>
      <c r="Z55">
        <v>7.6</v>
      </c>
      <c r="AA55">
        <v>0.4</v>
      </c>
      <c r="AB55">
        <f>AA55*100</f>
        <v>40</v>
      </c>
      <c r="AD55" t="s">
        <v>73</v>
      </c>
      <c r="AE55">
        <v>0.02</v>
      </c>
      <c r="AF55">
        <v>0.4</v>
      </c>
      <c r="AG55">
        <f>AF55*100</f>
        <v>40</v>
      </c>
      <c r="AI55" t="s">
        <v>73</v>
      </c>
      <c r="AJ55">
        <f>$B$30</f>
        <v>46.4</v>
      </c>
      <c r="AK55">
        <v>0.4</v>
      </c>
      <c r="AL55">
        <f>AK55*100</f>
        <v>40</v>
      </c>
    </row>
    <row r="56" spans="15:38" x14ac:dyDescent="0.3">
      <c r="O56" t="s">
        <v>74</v>
      </c>
      <c r="P56">
        <v>0</v>
      </c>
      <c r="Q56">
        <v>0.4</v>
      </c>
      <c r="R56">
        <f>Q56*100</f>
        <v>40</v>
      </c>
      <c r="T56" t="s">
        <v>74</v>
      </c>
      <c r="U56">
        <v>0</v>
      </c>
      <c r="V56">
        <v>0.4</v>
      </c>
      <c r="W56">
        <f>V56*100</f>
        <v>40</v>
      </c>
      <c r="Y56" t="s">
        <v>74</v>
      </c>
      <c r="Z56">
        <v>0</v>
      </c>
      <c r="AA56">
        <v>0.4</v>
      </c>
      <c r="AB56">
        <f>AA56*100</f>
        <v>40</v>
      </c>
      <c r="AD56" t="s">
        <v>74</v>
      </c>
      <c r="AE56">
        <v>0</v>
      </c>
      <c r="AF56">
        <v>0.4</v>
      </c>
      <c r="AG56">
        <f>AF56*100</f>
        <v>40</v>
      </c>
      <c r="AI56" t="s">
        <v>74</v>
      </c>
      <c r="AJ56">
        <v>0</v>
      </c>
      <c r="AK56">
        <v>0.4</v>
      </c>
      <c r="AL56">
        <f>AK56*100</f>
        <v>40</v>
      </c>
    </row>
    <row r="57" spans="15:38" ht="15.6" x14ac:dyDescent="0.3">
      <c r="P57" s="6" t="s">
        <v>75</v>
      </c>
      <c r="Q57" s="6">
        <f>SUM(Q53:Q56)</f>
        <v>1</v>
      </c>
      <c r="U57" s="6" t="s">
        <v>75</v>
      </c>
      <c r="V57" s="6">
        <f>SUM(V53:V56)</f>
        <v>1</v>
      </c>
      <c r="Z57" s="6" t="s">
        <v>75</v>
      </c>
      <c r="AA57" s="6">
        <f>SUM(AA53:AA56)</f>
        <v>1</v>
      </c>
      <c r="AE57" s="6" t="s">
        <v>75</v>
      </c>
      <c r="AF57" s="6">
        <f>SUM(AF53:AF56)</f>
        <v>1</v>
      </c>
      <c r="AJ57" s="6" t="s">
        <v>75</v>
      </c>
      <c r="AK57" s="6">
        <f>SUM(AK53:AK56)</f>
        <v>1</v>
      </c>
    </row>
    <row r="59" spans="15:38" ht="15.6" x14ac:dyDescent="0.3">
      <c r="O59" s="6" t="s">
        <v>76</v>
      </c>
      <c r="P59">
        <f>P53*Q53+P54*Q54+P55*Q55+P56*Q56</f>
        <v>1053.1600000000001</v>
      </c>
      <c r="T59" s="6" t="s">
        <v>77</v>
      </c>
      <c r="U59">
        <f>U53*V53+U54*V54+U55*V55+U56*V56</f>
        <v>160.18</v>
      </c>
      <c r="Y59" s="6" t="s">
        <v>78</v>
      </c>
      <c r="Z59">
        <f>Z53*AA53+Z54*AA54+Z55*AA55+Z56*AA56</f>
        <v>9.8000000000000007</v>
      </c>
      <c r="AD59" s="6" t="s">
        <v>79</v>
      </c>
      <c r="AE59">
        <f>AE53*AF53+AE54*AF54+AE55*AF55+AE56*AF56</f>
        <v>6.2000000000000006E-2</v>
      </c>
      <c r="AI59" s="6" t="s">
        <v>79</v>
      </c>
      <c r="AJ59">
        <f>AJ53*AK53+AJ54*AK54+AJ55*AK55+AJ56*AK56</f>
        <v>18.951999999999998</v>
      </c>
    </row>
  </sheetData>
  <conditionalFormatting sqref="Q9">
    <cfRule type="cellIs" dxfId="24" priority="25" operator="notEqual">
      <formula>1</formula>
    </cfRule>
  </conditionalFormatting>
  <conditionalFormatting sqref="V9">
    <cfRule type="cellIs" dxfId="23" priority="24" operator="notEqual">
      <formula>1</formula>
    </cfRule>
  </conditionalFormatting>
  <conditionalFormatting sqref="AA9">
    <cfRule type="cellIs" dxfId="22" priority="23" operator="notEqual">
      <formula>1</formula>
    </cfRule>
  </conditionalFormatting>
  <conditionalFormatting sqref="AF9">
    <cfRule type="cellIs" dxfId="21" priority="22" operator="notEqual">
      <formula>1</formula>
    </cfRule>
  </conditionalFormatting>
  <conditionalFormatting sqref="AK9">
    <cfRule type="cellIs" dxfId="20" priority="21" operator="notEqual">
      <formula>1</formula>
    </cfRule>
  </conditionalFormatting>
  <conditionalFormatting sqref="Q21">
    <cfRule type="cellIs" dxfId="19" priority="20" operator="notEqual">
      <formula>1</formula>
    </cfRule>
  </conditionalFormatting>
  <conditionalFormatting sqref="V21">
    <cfRule type="cellIs" dxfId="18" priority="19" operator="notEqual">
      <formula>1</formula>
    </cfRule>
  </conditionalFormatting>
  <conditionalFormatting sqref="AA21">
    <cfRule type="cellIs" dxfId="17" priority="18" operator="notEqual">
      <formula>1</formula>
    </cfRule>
  </conditionalFormatting>
  <conditionalFormatting sqref="AF21">
    <cfRule type="cellIs" dxfId="16" priority="17" operator="notEqual">
      <formula>1</formula>
    </cfRule>
  </conditionalFormatting>
  <conditionalFormatting sqref="AK21">
    <cfRule type="cellIs" dxfId="15" priority="16" operator="notEqual">
      <formula>1</formula>
    </cfRule>
  </conditionalFormatting>
  <conditionalFormatting sqref="Q33">
    <cfRule type="cellIs" dxfId="14" priority="15" operator="notEqual">
      <formula>1</formula>
    </cfRule>
  </conditionalFormatting>
  <conditionalFormatting sqref="V33">
    <cfRule type="cellIs" dxfId="13" priority="14" operator="notEqual">
      <formula>1</formula>
    </cfRule>
  </conditionalFormatting>
  <conditionalFormatting sqref="AA33">
    <cfRule type="cellIs" dxfId="12" priority="13" operator="notEqual">
      <formula>1</formula>
    </cfRule>
  </conditionalFormatting>
  <conditionalFormatting sqref="AF33">
    <cfRule type="cellIs" dxfId="11" priority="12" operator="notEqual">
      <formula>1</formula>
    </cfRule>
  </conditionalFormatting>
  <conditionalFormatting sqref="AK33">
    <cfRule type="cellIs" dxfId="10" priority="11" operator="notEqual">
      <formula>1</formula>
    </cfRule>
  </conditionalFormatting>
  <conditionalFormatting sqref="Q45">
    <cfRule type="cellIs" dxfId="9" priority="10" operator="notEqual">
      <formula>1</formula>
    </cfRule>
  </conditionalFormatting>
  <conditionalFormatting sqref="V45">
    <cfRule type="cellIs" dxfId="8" priority="9" operator="notEqual">
      <formula>1</formula>
    </cfRule>
  </conditionalFormatting>
  <conditionalFormatting sqref="AA45">
    <cfRule type="cellIs" dxfId="7" priority="8" operator="notEqual">
      <formula>1</formula>
    </cfRule>
  </conditionalFormatting>
  <conditionalFormatting sqref="AF45">
    <cfRule type="cellIs" dxfId="6" priority="7" operator="notEqual">
      <formula>1</formula>
    </cfRule>
  </conditionalFormatting>
  <conditionalFormatting sqref="AK45">
    <cfRule type="cellIs" dxfId="5" priority="6" operator="notEqual">
      <formula>1</formula>
    </cfRule>
  </conditionalFormatting>
  <conditionalFormatting sqref="Q57">
    <cfRule type="cellIs" dxfId="4" priority="5" operator="notEqual">
      <formula>1</formula>
    </cfRule>
  </conditionalFormatting>
  <conditionalFormatting sqref="V57">
    <cfRule type="cellIs" dxfId="3" priority="4" operator="notEqual">
      <formula>1</formula>
    </cfRule>
  </conditionalFormatting>
  <conditionalFormatting sqref="AA57">
    <cfRule type="cellIs" dxfId="2" priority="3" operator="notEqual">
      <formula>1</formula>
    </cfRule>
  </conditionalFormatting>
  <conditionalFormatting sqref="AF57">
    <cfRule type="cellIs" dxfId="1" priority="2" operator="notEqual">
      <formula>1</formula>
    </cfRule>
  </conditionalFormatting>
  <conditionalFormatting sqref="AK57">
    <cfRule type="cellIs" dxfId="0" priority="1" operator="not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</vt:lpstr>
      <vt:lpstr>Advanced</vt:lpstr>
      <vt:lpstr>OtherTElements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NICHOLSON, WILL J.</dc:creator>
  <cp:lastModifiedBy>Will Nicholson</cp:lastModifiedBy>
  <dcterms:created xsi:type="dcterms:W3CDTF">2025-05-07T05:42:45Z</dcterms:created>
  <dcterms:modified xsi:type="dcterms:W3CDTF">2025-05-30T16:16:20Z</dcterms:modified>
</cp:coreProperties>
</file>