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4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5.xml" ContentType="application/vnd.openxmlformats-officedocument.drawingml.chart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harts/chart16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7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3.xml" ContentType="application/vnd.openxmlformats-officedocument.drawing+xml"/>
  <Override PartName="/xl/charts/chart18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9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20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1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2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3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4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5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6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7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8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9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30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31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32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33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4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5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6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7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40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43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46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9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52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5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58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61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64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67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86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drawings/drawing4.xml" ContentType="application/vnd.openxmlformats-officedocument.drawing+xml"/>
  <Override PartName="/xl/charts/chart87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88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89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90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91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92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93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94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95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96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97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98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99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100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101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charts/chart102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103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104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105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harts/chart106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charts/chart110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charts/chart113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charts/chart116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charts/chart117.xml" ContentType="application/vnd.openxmlformats-officedocument.drawingml.chart+xml"/>
  <Override PartName="/xl/charts/chart118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charts/chart119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charts/chart120.xml" ContentType="application/vnd.openxmlformats-officedocument.drawingml.chart+xml"/>
  <Override PartName="/xl/charts/chart121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charts/chart122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charts/chart123.xml" ContentType="application/vnd.openxmlformats-officedocument.drawingml.chart+xml"/>
  <Override PartName="/xl/charts/chart124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charts/chart125.xml" ContentType="application/vnd.openxmlformats-officedocument.drawingml.chart+xml"/>
  <Override PartName="/xl/charts/style89.xml" ContentType="application/vnd.ms-office.chartstyle+xml"/>
  <Override PartName="/xl/charts/colors89.xml" ContentType="application/vnd.ms-office.chartcolorstyle+xml"/>
  <Override PartName="/xl/charts/chart126.xml" ContentType="application/vnd.openxmlformats-officedocument.drawingml.chart+xml"/>
  <Override PartName="/xl/charts/chart127.xml" ContentType="application/vnd.openxmlformats-officedocument.drawingml.chart+xml"/>
  <Override PartName="/xl/charts/style90.xml" ContentType="application/vnd.ms-office.chartstyle+xml"/>
  <Override PartName="/xl/charts/colors90.xml" ContentType="application/vnd.ms-office.chartcolorstyle+xml"/>
  <Override PartName="/xl/charts/chart128.xml" ContentType="application/vnd.openxmlformats-officedocument.drawingml.chart+xml"/>
  <Override PartName="/xl/charts/style91.xml" ContentType="application/vnd.ms-office.chartstyle+xml"/>
  <Override PartName="/xl/charts/colors91.xml" ContentType="application/vnd.ms-office.chartcolorstyle+xml"/>
  <Override PartName="/xl/charts/chart129.xml" ContentType="application/vnd.openxmlformats-officedocument.drawingml.chart+xml"/>
  <Override PartName="/xl/charts/chart130.xml" ContentType="application/vnd.openxmlformats-officedocument.drawingml.chart+xml"/>
  <Override PartName="/xl/charts/style92.xml" ContentType="application/vnd.ms-office.chartstyle+xml"/>
  <Override PartName="/xl/charts/colors92.xml" ContentType="application/vnd.ms-office.chartcolorstyle+xml"/>
  <Override PartName="/xl/charts/chart131.xml" ContentType="application/vnd.openxmlformats-officedocument.drawingml.chart+xml"/>
  <Override PartName="/xl/charts/chart132.xml" ContentType="application/vnd.openxmlformats-officedocument.drawingml.chart+xml"/>
  <Override PartName="/xl/charts/style93.xml" ContentType="application/vnd.ms-office.chartstyle+xml"/>
  <Override PartName="/xl/charts/colors93.xml" ContentType="application/vnd.ms-office.chartcolorstyle+xml"/>
  <Override PartName="/xl/charts/chart133.xml" ContentType="application/vnd.openxmlformats-officedocument.drawingml.chart+xml"/>
  <Override PartName="/xl/charts/style94.xml" ContentType="application/vnd.ms-office.chartstyle+xml"/>
  <Override PartName="/xl/charts/colors94.xml" ContentType="application/vnd.ms-office.chartcolorstyle+xml"/>
  <Override PartName="/xl/charts/chart134.xml" ContentType="application/vnd.openxmlformats-officedocument.drawingml.chart+xml"/>
  <Override PartName="/xl/charts/chart135.xml" ContentType="application/vnd.openxmlformats-officedocument.drawingml.chart+xml"/>
  <Override PartName="/xl/charts/chart136.xml" ContentType="application/vnd.openxmlformats-officedocument.drawingml.chart+xml"/>
  <Override PartName="/xl/charts/style95.xml" ContentType="application/vnd.ms-office.chartstyle+xml"/>
  <Override PartName="/xl/charts/colors95.xml" ContentType="application/vnd.ms-office.chartcolorstyle+xml"/>
  <Override PartName="/xl/charts/chart137.xml" ContentType="application/vnd.openxmlformats-officedocument.drawingml.chart+xml"/>
  <Override PartName="/xl/charts/chart138.xml" ContentType="application/vnd.openxmlformats-officedocument.drawingml.chart+xml"/>
  <Override PartName="/xl/charts/chart139.xml" ContentType="application/vnd.openxmlformats-officedocument.drawingml.chart+xml"/>
  <Override PartName="/xl/charts/chart140.xml" ContentType="application/vnd.openxmlformats-officedocument.drawingml.chart+xml"/>
  <Override PartName="/xl/charts/chart141.xml" ContentType="application/vnd.openxmlformats-officedocument.drawingml.chart+xml"/>
  <Override PartName="/xl/charts/chart142.xml" ContentType="application/vnd.openxmlformats-officedocument.drawingml.chart+xml"/>
  <Override PartName="/xl/charts/chart143.xml" ContentType="application/vnd.openxmlformats-officedocument.drawingml.chart+xml"/>
  <Override PartName="/xl/charts/chart144.xml" ContentType="application/vnd.openxmlformats-officedocument.drawingml.chart+xml"/>
  <Override PartName="/xl/charts/chart145.xml" ContentType="application/vnd.openxmlformats-officedocument.drawingml.chart+xml"/>
  <Override PartName="/xl/charts/chart146.xml" ContentType="application/vnd.openxmlformats-officedocument.drawingml.chart+xml"/>
  <Override PartName="/xl/charts/chart147.xml" ContentType="application/vnd.openxmlformats-officedocument.drawingml.chart+xml"/>
  <Override PartName="/xl/charts/chart148.xml" ContentType="application/vnd.openxmlformats-officedocument.drawingml.chart+xml"/>
  <Override PartName="/xl/charts/chart149.xml" ContentType="application/vnd.openxmlformats-officedocument.drawingml.chart+xml"/>
  <Override PartName="/xl/charts/chart150.xml" ContentType="application/vnd.openxmlformats-officedocument.drawingml.chart+xml"/>
  <Override PartName="/xl/charts/style96.xml" ContentType="application/vnd.ms-office.chartstyle+xml"/>
  <Override PartName="/xl/charts/colors96.xml" ContentType="application/vnd.ms-office.chartcolorstyle+xml"/>
  <Override PartName="/xl/charts/chart151.xml" ContentType="application/vnd.openxmlformats-officedocument.drawingml.chart+xml"/>
  <Override PartName="/xl/charts/style97.xml" ContentType="application/vnd.ms-office.chartstyle+xml"/>
  <Override PartName="/xl/charts/colors97.xml" ContentType="application/vnd.ms-office.chartcolorstyle+xml"/>
  <Override PartName="/xl/charts/chart152.xml" ContentType="application/vnd.openxmlformats-officedocument.drawingml.chart+xml"/>
  <Override PartName="/xl/charts/style98.xml" ContentType="application/vnd.ms-office.chartstyle+xml"/>
  <Override PartName="/xl/charts/colors98.xml" ContentType="application/vnd.ms-office.chartcolorstyle+xml"/>
  <Override PartName="/xl/charts/chart153.xml" ContentType="application/vnd.openxmlformats-officedocument.drawingml.chart+xml"/>
  <Override PartName="/xl/charts/style99.xml" ContentType="application/vnd.ms-office.chartstyle+xml"/>
  <Override PartName="/xl/charts/colors99.xml" ContentType="application/vnd.ms-office.chartcolorstyle+xml"/>
  <Override PartName="/xl/charts/chart154.xml" ContentType="application/vnd.openxmlformats-officedocument.drawingml.chart+xml"/>
  <Override PartName="/xl/charts/style100.xml" ContentType="application/vnd.ms-office.chartstyle+xml"/>
  <Override PartName="/xl/charts/colors100.xml" ContentType="application/vnd.ms-office.chartcolorstyle+xml"/>
  <Override PartName="/xl/charts/chart155.xml" ContentType="application/vnd.openxmlformats-officedocument.drawingml.chart+xml"/>
  <Override PartName="/xl/charts/style101.xml" ContentType="application/vnd.ms-office.chartstyle+xml"/>
  <Override PartName="/xl/charts/colors101.xml" ContentType="application/vnd.ms-office.chartcolorstyle+xml"/>
  <Override PartName="/xl/charts/chart156.xml" ContentType="application/vnd.openxmlformats-officedocument.drawingml.chart+xml"/>
  <Override PartName="/xl/charts/chart157.xml" ContentType="application/vnd.openxmlformats-officedocument.drawingml.chart+xml"/>
  <Override PartName="/xl/charts/style102.xml" ContentType="application/vnd.ms-office.chartstyle+xml"/>
  <Override PartName="/xl/charts/colors102.xml" ContentType="application/vnd.ms-office.chartcolorstyle+xml"/>
  <Override PartName="/xl/charts/chart158.xml" ContentType="application/vnd.openxmlformats-officedocument.drawingml.chart+xml"/>
  <Override PartName="/xl/charts/style103.xml" ContentType="application/vnd.ms-office.chartstyle+xml"/>
  <Override PartName="/xl/charts/colors103.xml" ContentType="application/vnd.ms-office.chartcolorstyle+xml"/>
  <Override PartName="/xl/charts/chart159.xml" ContentType="application/vnd.openxmlformats-officedocument.drawingml.chart+xml"/>
  <Override PartName="/xl/drawings/drawing5.xml" ContentType="application/vnd.openxmlformats-officedocument.drawing+xml"/>
  <Override PartName="/xl/charts/chart160.xml" ContentType="application/vnd.openxmlformats-officedocument.drawingml.chart+xml"/>
  <Override PartName="/xl/charts/style104.xml" ContentType="application/vnd.ms-office.chartstyle+xml"/>
  <Override PartName="/xl/charts/colors104.xml" ContentType="application/vnd.ms-office.chartcolorstyle+xml"/>
  <Override PartName="/xl/charts/chart161.xml" ContentType="application/vnd.openxmlformats-officedocument.drawingml.chart+xml"/>
  <Override PartName="/xl/charts/style105.xml" ContentType="application/vnd.ms-office.chartstyle+xml"/>
  <Override PartName="/xl/charts/colors105.xml" ContentType="application/vnd.ms-office.chartcolorstyle+xml"/>
  <Override PartName="/xl/charts/chart162.xml" ContentType="application/vnd.openxmlformats-officedocument.drawingml.chart+xml"/>
  <Override PartName="/xl/charts/chart163.xml" ContentType="application/vnd.openxmlformats-officedocument.drawingml.chart+xml"/>
  <Override PartName="/xl/charts/style106.xml" ContentType="application/vnd.ms-office.chartstyle+xml"/>
  <Override PartName="/xl/charts/colors106.xml" ContentType="application/vnd.ms-office.chartcolorstyle+xml"/>
  <Override PartName="/xl/charts/chart164.xml" ContentType="application/vnd.openxmlformats-officedocument.drawingml.chart+xml"/>
  <Override PartName="/xl/charts/style107.xml" ContentType="application/vnd.ms-office.chartstyle+xml"/>
  <Override PartName="/xl/charts/colors107.xml" ContentType="application/vnd.ms-office.chartcolorstyle+xml"/>
  <Override PartName="/xl/charts/chart165.xml" ContentType="application/vnd.openxmlformats-officedocument.drawingml.chart+xml"/>
  <Override PartName="/xl/charts/chart166.xml" ContentType="application/vnd.openxmlformats-officedocument.drawingml.chart+xml"/>
  <Override PartName="/xl/charts/style108.xml" ContentType="application/vnd.ms-office.chartstyle+xml"/>
  <Override PartName="/xl/charts/colors108.xml" ContentType="application/vnd.ms-office.chartcolorstyle+xml"/>
  <Override PartName="/xl/charts/chart167.xml" ContentType="application/vnd.openxmlformats-officedocument.drawingml.chart+xml"/>
  <Override PartName="/xl/charts/style109.xml" ContentType="application/vnd.ms-office.chartstyle+xml"/>
  <Override PartName="/xl/charts/colors109.xml" ContentType="application/vnd.ms-office.chartcolorstyle+xml"/>
  <Override PartName="/xl/charts/chart168.xml" ContentType="application/vnd.openxmlformats-officedocument.drawingml.chart+xml"/>
  <Override PartName="/xl/charts/chart169.xml" ContentType="application/vnd.openxmlformats-officedocument.drawingml.chart+xml"/>
  <Override PartName="/xl/charts/style110.xml" ContentType="application/vnd.ms-office.chartstyle+xml"/>
  <Override PartName="/xl/charts/colors110.xml" ContentType="application/vnd.ms-office.chartcolorstyle+xml"/>
  <Override PartName="/xl/charts/chart170.xml" ContentType="application/vnd.openxmlformats-officedocument.drawingml.chart+xml"/>
  <Override PartName="/xl/charts/style111.xml" ContentType="application/vnd.ms-office.chartstyle+xml"/>
  <Override PartName="/xl/charts/colors111.xml" ContentType="application/vnd.ms-office.chartcolorstyle+xml"/>
  <Override PartName="/xl/charts/chart171.xml" ContentType="application/vnd.openxmlformats-officedocument.drawingml.chart+xml"/>
  <Override PartName="/xl/charts/style112.xml" ContentType="application/vnd.ms-office.chartstyle+xml"/>
  <Override PartName="/xl/charts/colors112.xml" ContentType="application/vnd.ms-office.chartcolorstyle+xml"/>
  <Override PartName="/xl/charts/chart172.xml" ContentType="application/vnd.openxmlformats-officedocument.drawingml.chart+xml"/>
  <Override PartName="/xl/charts/style113.xml" ContentType="application/vnd.ms-office.chartstyle+xml"/>
  <Override PartName="/xl/charts/colors113.xml" ContentType="application/vnd.ms-office.chartcolorstyle+xml"/>
  <Override PartName="/xl/charts/chart173.xml" ContentType="application/vnd.openxmlformats-officedocument.drawingml.chart+xml"/>
  <Override PartName="/xl/charts/style114.xml" ContentType="application/vnd.ms-office.chartstyle+xml"/>
  <Override PartName="/xl/charts/colors114.xml" ContentType="application/vnd.ms-office.chartcolorstyle+xml"/>
  <Override PartName="/xl/charts/chart174.xml" ContentType="application/vnd.openxmlformats-officedocument.drawingml.chart+xml"/>
  <Override PartName="/xl/charts/style115.xml" ContentType="application/vnd.ms-office.chartstyle+xml"/>
  <Override PartName="/xl/charts/colors115.xml" ContentType="application/vnd.ms-office.chartcolorstyle+xml"/>
  <Override PartName="/xl/charts/chart175.xml" ContentType="application/vnd.openxmlformats-officedocument.drawingml.chart+xml"/>
  <Override PartName="/xl/charts/style116.xml" ContentType="application/vnd.ms-office.chartstyle+xml"/>
  <Override PartName="/xl/charts/colors116.xml" ContentType="application/vnd.ms-office.chartcolorstyle+xml"/>
  <Override PartName="/xl/charts/chart176.xml" ContentType="application/vnd.openxmlformats-officedocument.drawingml.chart+xml"/>
  <Override PartName="/xl/charts/chart177.xml" ContentType="application/vnd.openxmlformats-officedocument.drawingml.chart+xml"/>
  <Override PartName="/xl/charts/chart178.xml" ContentType="application/vnd.openxmlformats-officedocument.drawingml.chart+xml"/>
  <Override PartName="/xl/charts/style117.xml" ContentType="application/vnd.ms-office.chartstyle+xml"/>
  <Override PartName="/xl/charts/colors117.xml" ContentType="application/vnd.ms-office.chartcolorstyle+xml"/>
  <Override PartName="/xl/charts/chart179.xml" ContentType="application/vnd.openxmlformats-officedocument.drawingml.chart+xml"/>
  <Override PartName="/xl/charts/style118.xml" ContentType="application/vnd.ms-office.chartstyle+xml"/>
  <Override PartName="/xl/charts/colors118.xml" ContentType="application/vnd.ms-office.chartcolorstyle+xml"/>
  <Override PartName="/xl/charts/chart180.xml" ContentType="application/vnd.openxmlformats-officedocument.drawingml.chart+xml"/>
  <Override PartName="/xl/charts/chart181.xml" ContentType="application/vnd.openxmlformats-officedocument.drawingml.chart+xml"/>
  <Override PartName="/xl/charts/chart182.xml" ContentType="application/vnd.openxmlformats-officedocument.drawingml.chart+xml"/>
  <Override PartName="/xl/charts/chart183.xml" ContentType="application/vnd.openxmlformats-officedocument.drawingml.chart+xml"/>
  <Override PartName="/xl/charts/style119.xml" ContentType="application/vnd.ms-office.chartstyle+xml"/>
  <Override PartName="/xl/charts/colors119.xml" ContentType="application/vnd.ms-office.chartcolorstyle+xml"/>
  <Override PartName="/xl/charts/chart184.xml" ContentType="application/vnd.openxmlformats-officedocument.drawingml.chart+xml"/>
  <Override PartName="/xl/charts/chart185.xml" ContentType="application/vnd.openxmlformats-officedocument.drawingml.chart+xml"/>
  <Override PartName="/xl/charts/style120.xml" ContentType="application/vnd.ms-office.chartstyle+xml"/>
  <Override PartName="/xl/charts/colors120.xml" ContentType="application/vnd.ms-office.chartcolorstyle+xml"/>
  <Override PartName="/xl/charts/chart186.xml" ContentType="application/vnd.openxmlformats-officedocument.drawingml.chart+xml"/>
  <Override PartName="/xl/charts/style121.xml" ContentType="application/vnd.ms-office.chartstyle+xml"/>
  <Override PartName="/xl/charts/colors121.xml" ContentType="application/vnd.ms-office.chartcolorstyle+xml"/>
  <Override PartName="/xl/charts/chart187.xml" ContentType="application/vnd.openxmlformats-officedocument.drawingml.chart+xml"/>
  <Override PartName="/xl/charts/style122.xml" ContentType="application/vnd.ms-office.chartstyle+xml"/>
  <Override PartName="/xl/charts/colors122.xml" ContentType="application/vnd.ms-office.chartcolorstyle+xml"/>
  <Override PartName="/xl/charts/chart188.xml" ContentType="application/vnd.openxmlformats-officedocument.drawingml.chart+xml"/>
  <Override PartName="/xl/charts/style123.xml" ContentType="application/vnd.ms-office.chartstyle+xml"/>
  <Override PartName="/xl/charts/colors123.xml" ContentType="application/vnd.ms-office.chartcolorstyle+xml"/>
  <Override PartName="/xl/charts/chart189.xml" ContentType="application/vnd.openxmlformats-officedocument.drawingml.chart+xml"/>
  <Override PartName="/xl/charts/style124.xml" ContentType="application/vnd.ms-office.chartstyle+xml"/>
  <Override PartName="/xl/charts/colors124.xml" ContentType="application/vnd.ms-office.chartcolorstyle+xml"/>
  <Override PartName="/xl/charts/chart190.xml" ContentType="application/vnd.openxmlformats-officedocument.drawingml.chart+xml"/>
  <Override PartName="/xl/charts/style125.xml" ContentType="application/vnd.ms-office.chartstyle+xml"/>
  <Override PartName="/xl/charts/colors125.xml" ContentType="application/vnd.ms-office.chartcolorstyle+xml"/>
  <Override PartName="/xl/charts/chart191.xml" ContentType="application/vnd.openxmlformats-officedocument.drawingml.chart+xml"/>
  <Override PartName="/xl/charts/style126.xml" ContentType="application/vnd.ms-office.chartstyle+xml"/>
  <Override PartName="/xl/charts/colors126.xml" ContentType="application/vnd.ms-office.chartcolorstyle+xml"/>
  <Override PartName="/xl/charts/chart192.xml" ContentType="application/vnd.openxmlformats-officedocument.drawingml.chart+xml"/>
  <Override PartName="/xl/charts/style127.xml" ContentType="application/vnd.ms-office.chartstyle+xml"/>
  <Override PartName="/xl/charts/colors127.xml" ContentType="application/vnd.ms-office.chartcolorstyle+xml"/>
  <Override PartName="/xl/charts/chart193.xml" ContentType="application/vnd.openxmlformats-officedocument.drawingml.chart+xml"/>
  <Override PartName="/xl/charts/style128.xml" ContentType="application/vnd.ms-office.chartstyle+xml"/>
  <Override PartName="/xl/charts/colors128.xml" ContentType="application/vnd.ms-office.chartcolorstyle+xml"/>
  <Override PartName="/xl/charts/chart194.xml" ContentType="application/vnd.openxmlformats-officedocument.drawingml.chart+xml"/>
  <Override PartName="/xl/charts/style129.xml" ContentType="application/vnd.ms-office.chartstyle+xml"/>
  <Override PartName="/xl/charts/colors129.xml" ContentType="application/vnd.ms-office.chartcolorstyle+xml"/>
  <Override PartName="/xl/charts/chart195.xml" ContentType="application/vnd.openxmlformats-officedocument.drawingml.chart+xml"/>
  <Override PartName="/xl/charts/style130.xml" ContentType="application/vnd.ms-office.chartstyle+xml"/>
  <Override PartName="/xl/charts/colors130.xml" ContentType="application/vnd.ms-office.chartcolorstyle+xml"/>
  <Override PartName="/xl/charts/chart196.xml" ContentType="application/vnd.openxmlformats-officedocument.drawingml.chart+xml"/>
  <Override PartName="/xl/charts/style131.xml" ContentType="application/vnd.ms-office.chartstyle+xml"/>
  <Override PartName="/xl/charts/colors131.xml" ContentType="application/vnd.ms-office.chartcolorstyle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c749d55a3739ad9/Documents/Durham/Masters/Writing/05.09.24 Onward/Thesis Draft/End Game/ThesisZip/"/>
    </mc:Choice>
  </mc:AlternateContent>
  <xr:revisionPtr revIDLastSave="0" documentId="8_{67EC6F38-BE22-42C7-B332-05B397F2A3F6}" xr6:coauthVersionLast="47" xr6:coauthVersionMax="47" xr10:uidLastSave="{00000000-0000-0000-0000-000000000000}"/>
  <bookViews>
    <workbookView xWindow="-108" yWindow="-108" windowWidth="23256" windowHeight="12576" xr2:uid="{F2786CC7-7CF5-4E4D-A501-824711E3562A}"/>
  </bookViews>
  <sheets>
    <sheet name="Muscovite" sheetId="1" r:id="rId1"/>
    <sheet name="Bar Charts" sheetId="3" r:id="rId2"/>
    <sheet name="Ms SEM+ICP" sheetId="4" r:id="rId3"/>
    <sheet name="Ms SEM+ICP Edit " sheetId="5" r:id="rId4"/>
    <sheet name="Ms SEM+ICP Tidy" sheetId="6" r:id="rId5"/>
    <sheet name="Ms SEM+ICP Tidy w LOD" sheetId="10" r:id="rId6"/>
    <sheet name="Ms C vs R" sheetId="7" r:id="rId7"/>
    <sheet name="Uncertainty Calcs" sheetId="8" r:id="rId8"/>
    <sheet name="Uncertainties" sheetId="9" r:id="rId9"/>
    <sheet name="Sheet1" sheetId="11" r:id="rId10"/>
    <sheet name="Sheet2" sheetId="12" r:id="rId11"/>
  </sheets>
  <externalReferences>
    <externalReference r:id="rId12"/>
    <externalReference r:id="rId13"/>
  </externalReferenc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1" i="10" l="1"/>
  <c r="AQ2" i="10"/>
  <c r="AQ1" i="10"/>
  <c r="AO2" i="10"/>
  <c r="AN3" i="10"/>
  <c r="AN4" i="10"/>
  <c r="AN5" i="10"/>
  <c r="AN6" i="10"/>
  <c r="AN7" i="10"/>
  <c r="AN8" i="10"/>
  <c r="AN9" i="10"/>
  <c r="AN10" i="10"/>
  <c r="AN11" i="10"/>
  <c r="AN12" i="10"/>
  <c r="AN13" i="10"/>
  <c r="AN14" i="10"/>
  <c r="AN15" i="10"/>
  <c r="AN16" i="10"/>
  <c r="AN17" i="10"/>
  <c r="AN18" i="10"/>
  <c r="AN19" i="10"/>
  <c r="AN20" i="10"/>
  <c r="AN21" i="10"/>
  <c r="AN22" i="10"/>
  <c r="AN23" i="10"/>
  <c r="AN24" i="10"/>
  <c r="AN25" i="10"/>
  <c r="AN26" i="10"/>
  <c r="AN27" i="10"/>
  <c r="AN28" i="10"/>
  <c r="AN29" i="10"/>
  <c r="AN30" i="10"/>
  <c r="AN31" i="10"/>
  <c r="AN32" i="10"/>
  <c r="AN33" i="10"/>
  <c r="AN34" i="10"/>
  <c r="AN35" i="10"/>
  <c r="AN36" i="10"/>
  <c r="AN37" i="10"/>
  <c r="AN38" i="10"/>
  <c r="AN39" i="10"/>
  <c r="AN40" i="10"/>
  <c r="AN41" i="10"/>
  <c r="AN42" i="10"/>
  <c r="AN43" i="10"/>
  <c r="AN44" i="10"/>
  <c r="AN45" i="10"/>
  <c r="AN46" i="10"/>
  <c r="AN47" i="10"/>
  <c r="AN48" i="10"/>
  <c r="AN49" i="10"/>
  <c r="AN50" i="10"/>
  <c r="AN51" i="10"/>
  <c r="AN52" i="10"/>
  <c r="AN53" i="10"/>
  <c r="AN54" i="10"/>
  <c r="AN55" i="10"/>
  <c r="AN56" i="10"/>
  <c r="AN57" i="10"/>
  <c r="AN58" i="10"/>
  <c r="AN59" i="10"/>
  <c r="AN60" i="10"/>
  <c r="AN61" i="10"/>
  <c r="AN62" i="10"/>
  <c r="AN63" i="10"/>
  <c r="AN64" i="10"/>
  <c r="AN65" i="10"/>
  <c r="AN66" i="10"/>
  <c r="AN67" i="10"/>
  <c r="AN68" i="10"/>
  <c r="AN69" i="10"/>
  <c r="AN70" i="10"/>
  <c r="AN71" i="10"/>
  <c r="AN72" i="10"/>
  <c r="AN73" i="10"/>
  <c r="AN74" i="10"/>
  <c r="AN75" i="10"/>
  <c r="AN76" i="10"/>
  <c r="AN77" i="10"/>
  <c r="AN78" i="10"/>
  <c r="AN79" i="10"/>
  <c r="AN80" i="10"/>
  <c r="AN81" i="10"/>
  <c r="AN82" i="10"/>
  <c r="AN83" i="10"/>
  <c r="AN84" i="10"/>
  <c r="AN85" i="10"/>
  <c r="AN86" i="10"/>
  <c r="AN87" i="10"/>
  <c r="AN88" i="10"/>
  <c r="AN89" i="10"/>
  <c r="AN90" i="10"/>
  <c r="AN91" i="10"/>
  <c r="AN2" i="10"/>
  <c r="AO1" i="10"/>
  <c r="FP26" i="10"/>
  <c r="FP27" i="10"/>
  <c r="FP28" i="10"/>
  <c r="FP29" i="10"/>
  <c r="FP30" i="10"/>
  <c r="FP31" i="10"/>
  <c r="FP32" i="10"/>
  <c r="FP33" i="10"/>
  <c r="FP34" i="10"/>
  <c r="FP35" i="10"/>
  <c r="FP36" i="10"/>
  <c r="FP37" i="10"/>
  <c r="FP38" i="10"/>
  <c r="FP39" i="10"/>
  <c r="FP40" i="10"/>
  <c r="FP41" i="10"/>
  <c r="FP42" i="10"/>
  <c r="FP43" i="10"/>
  <c r="FP44" i="10"/>
  <c r="FP45" i="10"/>
  <c r="FP47" i="10"/>
  <c r="FP48" i="10"/>
  <c r="FP49" i="10"/>
  <c r="FP50" i="10"/>
  <c r="FP51" i="10"/>
  <c r="FP52" i="10"/>
  <c r="FP53" i="10"/>
  <c r="FP54" i="10"/>
  <c r="FP55" i="10"/>
  <c r="FP56" i="10"/>
  <c r="FP57" i="10"/>
  <c r="FP58" i="10"/>
  <c r="FP59" i="10"/>
  <c r="FP60" i="10"/>
  <c r="FP61" i="10"/>
  <c r="FP62" i="10"/>
  <c r="FP63" i="10"/>
  <c r="FP64" i="10"/>
  <c r="FP65" i="10"/>
  <c r="FP66" i="10"/>
  <c r="FP67" i="10"/>
  <c r="FP68" i="10"/>
  <c r="FP69" i="10"/>
  <c r="FP70" i="10"/>
  <c r="FP71" i="10"/>
  <c r="FP72" i="10"/>
  <c r="FP73" i="10"/>
  <c r="FP74" i="10"/>
  <c r="FP75" i="10"/>
  <c r="FP76" i="10"/>
  <c r="FP77" i="10"/>
  <c r="FP78" i="10"/>
  <c r="FP79" i="10"/>
  <c r="FP80" i="10"/>
  <c r="FP81" i="10"/>
  <c r="FP82" i="10"/>
  <c r="FP83" i="10"/>
  <c r="FP84" i="10"/>
  <c r="FP85" i="10"/>
  <c r="FP86" i="10"/>
  <c r="FP87" i="10"/>
  <c r="FP88" i="10"/>
  <c r="FP89" i="10"/>
  <c r="FP90" i="10"/>
  <c r="FP91" i="10"/>
  <c r="FP3" i="10"/>
  <c r="FP4" i="10"/>
  <c r="FP5" i="10"/>
  <c r="FP6" i="10"/>
  <c r="FP7" i="10"/>
  <c r="FP8" i="10"/>
  <c r="FP9" i="10"/>
  <c r="FP10" i="10"/>
  <c r="FP11" i="10"/>
  <c r="FP12" i="10"/>
  <c r="FP13" i="10"/>
  <c r="FP14" i="10"/>
  <c r="FP15" i="10"/>
  <c r="FP16" i="10"/>
  <c r="FP17" i="10"/>
  <c r="FP18" i="10"/>
  <c r="FP19" i="10"/>
  <c r="FP20" i="10"/>
  <c r="FP21" i="10"/>
  <c r="FP22" i="10"/>
  <c r="FP23" i="10"/>
  <c r="FP24" i="10"/>
  <c r="FP25" i="10"/>
  <c r="FP2" i="10"/>
  <c r="AS96" i="11"/>
  <c r="AT96" i="11"/>
  <c r="AU96" i="11"/>
  <c r="AV96" i="11"/>
  <c r="AW96" i="11"/>
  <c r="AX96" i="11"/>
  <c r="AY96" i="11"/>
  <c r="AZ96" i="11"/>
  <c r="BA96" i="11"/>
  <c r="BB96" i="11"/>
  <c r="BC96" i="11"/>
  <c r="BD96" i="11"/>
  <c r="BE96" i="11"/>
  <c r="BF96" i="11"/>
  <c r="BG96" i="11"/>
  <c r="BH96" i="11"/>
  <c r="BI96" i="11"/>
  <c r="BJ96" i="11"/>
  <c r="BK96" i="11"/>
  <c r="BL96" i="11"/>
  <c r="BM96" i="11"/>
  <c r="BN96" i="11"/>
  <c r="BO96" i="11"/>
  <c r="BP96" i="11"/>
  <c r="BQ96" i="11"/>
  <c r="BR96" i="11"/>
  <c r="AR96" i="11"/>
  <c r="BR46" i="11"/>
  <c r="AS46" i="11"/>
  <c r="AT46" i="11"/>
  <c r="AU46" i="11"/>
  <c r="AV46" i="11"/>
  <c r="AW46" i="11"/>
  <c r="AX46" i="11"/>
  <c r="AY46" i="11"/>
  <c r="AZ46" i="11"/>
  <c r="BA46" i="11"/>
  <c r="BB46" i="11"/>
  <c r="BC46" i="11"/>
  <c r="BD46" i="11"/>
  <c r="BE46" i="11"/>
  <c r="BF46" i="11"/>
  <c r="BG46" i="11"/>
  <c r="BH46" i="11"/>
  <c r="BI46" i="11"/>
  <c r="BJ46" i="11"/>
  <c r="BK46" i="11"/>
  <c r="BL46" i="11"/>
  <c r="BM46" i="11"/>
  <c r="BN46" i="11"/>
  <c r="BO46" i="11"/>
  <c r="BP46" i="11"/>
  <c r="BQ46" i="11"/>
  <c r="AR46" i="11"/>
  <c r="D98" i="11"/>
  <c r="E98" i="11"/>
  <c r="F98" i="11"/>
  <c r="G98" i="11"/>
  <c r="H98" i="11"/>
  <c r="I98" i="11"/>
  <c r="J98" i="11"/>
  <c r="K98" i="11"/>
  <c r="L98" i="11"/>
  <c r="M98" i="11"/>
  <c r="N98" i="11"/>
  <c r="O98" i="11"/>
  <c r="P98" i="11"/>
  <c r="Q98" i="11"/>
  <c r="R98" i="11"/>
  <c r="S98" i="11"/>
  <c r="T98" i="11"/>
  <c r="U98" i="11"/>
  <c r="V98" i="11"/>
  <c r="W98" i="11"/>
  <c r="X98" i="11"/>
  <c r="Y98" i="11"/>
  <c r="Z98" i="11"/>
  <c r="AA98" i="11"/>
  <c r="AB98" i="11"/>
  <c r="AC98" i="11"/>
  <c r="AD98" i="11"/>
  <c r="AE98" i="11"/>
  <c r="AF98" i="11"/>
  <c r="AG98" i="11"/>
  <c r="AH98" i="11"/>
  <c r="AI98" i="11"/>
  <c r="AJ98" i="11"/>
  <c r="AK98" i="11"/>
  <c r="D97" i="11"/>
  <c r="E97" i="11"/>
  <c r="F97" i="11"/>
  <c r="G97" i="11"/>
  <c r="H97" i="11"/>
  <c r="I97" i="11"/>
  <c r="J97" i="11"/>
  <c r="K97" i="11"/>
  <c r="L97" i="11"/>
  <c r="M97" i="11"/>
  <c r="N97" i="11"/>
  <c r="O97" i="11"/>
  <c r="P97" i="11"/>
  <c r="Q97" i="11"/>
  <c r="R97" i="11"/>
  <c r="S97" i="11"/>
  <c r="T97" i="11"/>
  <c r="U97" i="11"/>
  <c r="V97" i="11"/>
  <c r="W97" i="11"/>
  <c r="X97" i="11"/>
  <c r="Y97" i="11"/>
  <c r="Z97" i="11"/>
  <c r="AA97" i="11"/>
  <c r="AB97" i="11"/>
  <c r="AC97" i="11"/>
  <c r="AD97" i="11"/>
  <c r="AE97" i="11"/>
  <c r="AF97" i="11"/>
  <c r="AG97" i="11"/>
  <c r="AH97" i="11"/>
  <c r="AI97" i="11"/>
  <c r="AJ97" i="11"/>
  <c r="AK97" i="11"/>
  <c r="D96" i="11"/>
  <c r="E96" i="11"/>
  <c r="F96" i="11"/>
  <c r="G96" i="11"/>
  <c r="H96" i="11"/>
  <c r="I96" i="11"/>
  <c r="J96" i="11"/>
  <c r="K96" i="11"/>
  <c r="L96" i="11"/>
  <c r="M96" i="11"/>
  <c r="N96" i="11"/>
  <c r="O96" i="11"/>
  <c r="P96" i="11"/>
  <c r="Q96" i="11"/>
  <c r="R96" i="11"/>
  <c r="S96" i="11"/>
  <c r="T96" i="11"/>
  <c r="U96" i="11"/>
  <c r="V96" i="11"/>
  <c r="W96" i="11"/>
  <c r="X96" i="11"/>
  <c r="Y96" i="11"/>
  <c r="Z96" i="11"/>
  <c r="AA96" i="11"/>
  <c r="AB96" i="11"/>
  <c r="AC96" i="11"/>
  <c r="AD96" i="11"/>
  <c r="AE96" i="11"/>
  <c r="AF96" i="11"/>
  <c r="AG96" i="11"/>
  <c r="AH96" i="11"/>
  <c r="AI96" i="11"/>
  <c r="AJ96" i="11"/>
  <c r="AK96" i="11"/>
  <c r="C96" i="11"/>
  <c r="D48" i="11"/>
  <c r="E48" i="11"/>
  <c r="F48" i="11"/>
  <c r="G48" i="11"/>
  <c r="H48" i="11"/>
  <c r="I48" i="11"/>
  <c r="J48" i="11"/>
  <c r="K48" i="11"/>
  <c r="L48" i="11"/>
  <c r="M48" i="11"/>
  <c r="N48" i="11"/>
  <c r="O48" i="11"/>
  <c r="P48" i="11"/>
  <c r="Q48" i="11"/>
  <c r="R48" i="11"/>
  <c r="S48" i="11"/>
  <c r="T48" i="11"/>
  <c r="U48" i="11"/>
  <c r="V48" i="11"/>
  <c r="W48" i="11"/>
  <c r="X48" i="11"/>
  <c r="Y48" i="11"/>
  <c r="Z48" i="11"/>
  <c r="AA48" i="11"/>
  <c r="AB48" i="11"/>
  <c r="AC48" i="11"/>
  <c r="AD48" i="11"/>
  <c r="AE48" i="11"/>
  <c r="AF48" i="11"/>
  <c r="AG48" i="11"/>
  <c r="AH48" i="11"/>
  <c r="AI48" i="11"/>
  <c r="AJ48" i="11"/>
  <c r="AK48" i="11"/>
  <c r="D47" i="11"/>
  <c r="E47" i="11"/>
  <c r="F47" i="11"/>
  <c r="G47" i="11"/>
  <c r="H47" i="11"/>
  <c r="I47" i="11"/>
  <c r="J47" i="11"/>
  <c r="K47" i="11"/>
  <c r="L47" i="11"/>
  <c r="M47" i="11"/>
  <c r="N47" i="11"/>
  <c r="O47" i="11"/>
  <c r="P47" i="11"/>
  <c r="Q47" i="11"/>
  <c r="R47" i="11"/>
  <c r="S47" i="11"/>
  <c r="T47" i="11"/>
  <c r="U47" i="11"/>
  <c r="V47" i="11"/>
  <c r="W47" i="11"/>
  <c r="X47" i="11"/>
  <c r="Y47" i="11"/>
  <c r="Z47" i="11"/>
  <c r="AA47" i="11"/>
  <c r="AB47" i="11"/>
  <c r="AC47" i="11"/>
  <c r="AD47" i="11"/>
  <c r="AE47" i="11"/>
  <c r="AF47" i="11"/>
  <c r="AG47" i="11"/>
  <c r="AH47" i="11"/>
  <c r="AI47" i="11"/>
  <c r="AJ47" i="11"/>
  <c r="AK47" i="11"/>
  <c r="C47" i="11"/>
  <c r="C48" i="11"/>
  <c r="C98" i="11"/>
  <c r="C97" i="11"/>
  <c r="D46" i="11"/>
  <c r="E46" i="11"/>
  <c r="F46" i="11"/>
  <c r="G46" i="11"/>
  <c r="H46" i="11"/>
  <c r="I46" i="11"/>
  <c r="J46" i="11"/>
  <c r="K46" i="11"/>
  <c r="L46" i="11"/>
  <c r="M46" i="11"/>
  <c r="N46" i="11"/>
  <c r="O46" i="11"/>
  <c r="P46" i="11"/>
  <c r="Q46" i="11"/>
  <c r="R46" i="11"/>
  <c r="S46" i="11"/>
  <c r="T46" i="11"/>
  <c r="U46" i="11"/>
  <c r="V46" i="11"/>
  <c r="W46" i="11"/>
  <c r="X46" i="11"/>
  <c r="Y46" i="11"/>
  <c r="Z46" i="11"/>
  <c r="AA46" i="11"/>
  <c r="AB46" i="11"/>
  <c r="AC46" i="11"/>
  <c r="AD46" i="11"/>
  <c r="AE46" i="11"/>
  <c r="AF46" i="11"/>
  <c r="AG46" i="11"/>
  <c r="AH46" i="11"/>
  <c r="AI46" i="11"/>
  <c r="AJ46" i="11"/>
  <c r="AK46" i="11"/>
  <c r="C46" i="11"/>
  <c r="AM95" i="11"/>
  <c r="AL95" i="11"/>
  <c r="AM94" i="11"/>
  <c r="AL94" i="11"/>
  <c r="AM93" i="11"/>
  <c r="AL93" i="11"/>
  <c r="AM92" i="11"/>
  <c r="AL92" i="11"/>
  <c r="AM91" i="11"/>
  <c r="AL91" i="11"/>
  <c r="AM90" i="11"/>
  <c r="AL90" i="11"/>
  <c r="AM89" i="11"/>
  <c r="AL89" i="11"/>
  <c r="AM88" i="11"/>
  <c r="AL88" i="11"/>
  <c r="AM87" i="11"/>
  <c r="AL87" i="11"/>
  <c r="AM86" i="11"/>
  <c r="AL86" i="11"/>
  <c r="AM85" i="11"/>
  <c r="AL85" i="11"/>
  <c r="AM84" i="11"/>
  <c r="AL84" i="11"/>
  <c r="AM83" i="11"/>
  <c r="AL83" i="11"/>
  <c r="AM82" i="11"/>
  <c r="AL82" i="11"/>
  <c r="AM81" i="11"/>
  <c r="AL81" i="11"/>
  <c r="AM80" i="11"/>
  <c r="AL80" i="11"/>
  <c r="AM79" i="11"/>
  <c r="AL79" i="11"/>
  <c r="AM78" i="11"/>
  <c r="AL78" i="11"/>
  <c r="AM77" i="11"/>
  <c r="AL77" i="11"/>
  <c r="AM76" i="11"/>
  <c r="AL76" i="11"/>
  <c r="AM75" i="11"/>
  <c r="AL75" i="11"/>
  <c r="AM74" i="11"/>
  <c r="AL74" i="11"/>
  <c r="AM73" i="11"/>
  <c r="AL73" i="11"/>
  <c r="AM72" i="11"/>
  <c r="AL72" i="11"/>
  <c r="AM71" i="11"/>
  <c r="AL71" i="11"/>
  <c r="AM70" i="11"/>
  <c r="AL70" i="11"/>
  <c r="AM69" i="11"/>
  <c r="AL69" i="11"/>
  <c r="AM68" i="11"/>
  <c r="AL68" i="11"/>
  <c r="AM67" i="11"/>
  <c r="AL67" i="11"/>
  <c r="AM66" i="11"/>
  <c r="AL66" i="11"/>
  <c r="AM65" i="11"/>
  <c r="AL65" i="11"/>
  <c r="AM64" i="11"/>
  <c r="AL64" i="11"/>
  <c r="AM63" i="11"/>
  <c r="AL63" i="11"/>
  <c r="AM62" i="11"/>
  <c r="AL62" i="11"/>
  <c r="AM61" i="11"/>
  <c r="AL61" i="11"/>
  <c r="AM60" i="11"/>
  <c r="AL60" i="11"/>
  <c r="AM59" i="11"/>
  <c r="AL59" i="11"/>
  <c r="AM58" i="11"/>
  <c r="AL58" i="11"/>
  <c r="AM57" i="11"/>
  <c r="AL57" i="11"/>
  <c r="AM56" i="11"/>
  <c r="AL56" i="11"/>
  <c r="AM55" i="11"/>
  <c r="AL55" i="11"/>
  <c r="AM54" i="11"/>
  <c r="AL54" i="11"/>
  <c r="AM53" i="11"/>
  <c r="AL53" i="11"/>
  <c r="AM52" i="11"/>
  <c r="AL52" i="11"/>
  <c r="AM51" i="11"/>
  <c r="AM96" i="11"/>
  <c r="AL51" i="11"/>
  <c r="AM45" i="11"/>
  <c r="AL45" i="11"/>
  <c r="AM44" i="11"/>
  <c r="AL44" i="11"/>
  <c r="AM43" i="11"/>
  <c r="AL43" i="11"/>
  <c r="AM42" i="11"/>
  <c r="AL42" i="11"/>
  <c r="AM41" i="11"/>
  <c r="AL41" i="11"/>
  <c r="AM40" i="11"/>
  <c r="AL40" i="11"/>
  <c r="AM39" i="11"/>
  <c r="AL39" i="11"/>
  <c r="AM38" i="11"/>
  <c r="AL38" i="11"/>
  <c r="AM37" i="11"/>
  <c r="AL37" i="11"/>
  <c r="AM36" i="11"/>
  <c r="AL36" i="11"/>
  <c r="AM35" i="11"/>
  <c r="AL35" i="11"/>
  <c r="AM34" i="11"/>
  <c r="AL34" i="11"/>
  <c r="AM33" i="11"/>
  <c r="AL33" i="11"/>
  <c r="AM32" i="11"/>
  <c r="AL32" i="11"/>
  <c r="AM31" i="11"/>
  <c r="AL31" i="11"/>
  <c r="AM30" i="11"/>
  <c r="AL30" i="11"/>
  <c r="AM29" i="11"/>
  <c r="AL29" i="11"/>
  <c r="AM28" i="11"/>
  <c r="AL28" i="11"/>
  <c r="AM27" i="11"/>
  <c r="AL27" i="11"/>
  <c r="AM26" i="11"/>
  <c r="AL26" i="11"/>
  <c r="AM25" i="11"/>
  <c r="AL25" i="11"/>
  <c r="AM24" i="11"/>
  <c r="AL24" i="11"/>
  <c r="AM23" i="11"/>
  <c r="AL23" i="11"/>
  <c r="AM22" i="11"/>
  <c r="AL22" i="11"/>
  <c r="AM21" i="11"/>
  <c r="AL21" i="11"/>
  <c r="AM20" i="11"/>
  <c r="AL20" i="11"/>
  <c r="AM19" i="11"/>
  <c r="AL19" i="11"/>
  <c r="AM18" i="11"/>
  <c r="AL18" i="11"/>
  <c r="AM17" i="11"/>
  <c r="AL17" i="11"/>
  <c r="AM16" i="11"/>
  <c r="AL16" i="11"/>
  <c r="AM15" i="11"/>
  <c r="AL15" i="11"/>
  <c r="AM14" i="11"/>
  <c r="AL14" i="11"/>
  <c r="AM13" i="11"/>
  <c r="AL13" i="11"/>
  <c r="AM12" i="11"/>
  <c r="AL12" i="11"/>
  <c r="AM11" i="11"/>
  <c r="AL11" i="11"/>
  <c r="AM10" i="11"/>
  <c r="AL10" i="11"/>
  <c r="AM9" i="11"/>
  <c r="AL9" i="11"/>
  <c r="AM8" i="11"/>
  <c r="AL8" i="11"/>
  <c r="AM7" i="11"/>
  <c r="AL7" i="11"/>
  <c r="AM6" i="11"/>
  <c r="AL6" i="11"/>
  <c r="AM5" i="11"/>
  <c r="AL5" i="11"/>
  <c r="AM4" i="11"/>
  <c r="AL4" i="11"/>
  <c r="AM3" i="11"/>
  <c r="AL3" i="11"/>
  <c r="AM2" i="11"/>
  <c r="AL2" i="11"/>
  <c r="AL48" i="11"/>
  <c r="AM47" i="11"/>
  <c r="AM98" i="11"/>
  <c r="AL98" i="11"/>
  <c r="AM97" i="11"/>
  <c r="AM46" i="11"/>
  <c r="AL46" i="11"/>
  <c r="AM48" i="11"/>
  <c r="AL47" i="11"/>
  <c r="AL96" i="11"/>
  <c r="AL97" i="11"/>
  <c r="X106" i="10"/>
  <c r="D106" i="10"/>
  <c r="E106" i="10"/>
  <c r="F106" i="10"/>
  <c r="G106" i="10"/>
  <c r="H106" i="10"/>
  <c r="I106" i="10"/>
  <c r="J106" i="10"/>
  <c r="K106" i="10"/>
  <c r="L106" i="10"/>
  <c r="M106" i="10"/>
  <c r="N106" i="10"/>
  <c r="O106" i="10"/>
  <c r="P106" i="10"/>
  <c r="Q106" i="10"/>
  <c r="R106" i="10"/>
  <c r="S106" i="10"/>
  <c r="T106" i="10"/>
  <c r="U106" i="10"/>
  <c r="V106" i="10"/>
  <c r="W106" i="10"/>
  <c r="Y106" i="10"/>
  <c r="Z106" i="10"/>
  <c r="AA106" i="10"/>
  <c r="AB106" i="10"/>
  <c r="AC106" i="10"/>
  <c r="AD106" i="10"/>
  <c r="AE106" i="10"/>
  <c r="AF106" i="10"/>
  <c r="AG106" i="10"/>
  <c r="AH106" i="10"/>
  <c r="AI106" i="10"/>
  <c r="AJ106" i="10"/>
  <c r="AK106" i="10"/>
  <c r="C106" i="10"/>
  <c r="I105" i="10"/>
  <c r="D96" i="10"/>
  <c r="E96" i="10"/>
  <c r="F96" i="10"/>
  <c r="G96" i="10"/>
  <c r="H96" i="10"/>
  <c r="I96" i="10"/>
  <c r="J96" i="10"/>
  <c r="K96" i="10"/>
  <c r="L96" i="10"/>
  <c r="M96" i="10"/>
  <c r="N96" i="10"/>
  <c r="O96" i="10"/>
  <c r="P96" i="10"/>
  <c r="Q96" i="10"/>
  <c r="R96" i="10"/>
  <c r="S96" i="10"/>
  <c r="T96" i="10"/>
  <c r="U96" i="10"/>
  <c r="V96" i="10"/>
  <c r="W96" i="10"/>
  <c r="X96" i="10"/>
  <c r="Y96" i="10"/>
  <c r="Z96" i="10"/>
  <c r="AA96" i="10"/>
  <c r="AB96" i="10"/>
  <c r="AC96" i="10"/>
  <c r="AD96" i="10"/>
  <c r="AE96" i="10"/>
  <c r="AF96" i="10"/>
  <c r="AG96" i="10"/>
  <c r="AH96" i="10"/>
  <c r="AI96" i="10"/>
  <c r="AJ96" i="10"/>
  <c r="AK96" i="10"/>
  <c r="C96" i="10"/>
  <c r="G105" i="10"/>
  <c r="D59" i="9"/>
  <c r="C59" i="9"/>
  <c r="D58" i="9"/>
  <c r="C58" i="9"/>
  <c r="D57" i="9"/>
  <c r="C57" i="9"/>
  <c r="D56" i="9"/>
  <c r="C56" i="9"/>
  <c r="D55" i="9"/>
  <c r="C55" i="9"/>
  <c r="D54" i="9"/>
  <c r="C54" i="9"/>
  <c r="D53" i="9"/>
  <c r="C53" i="9"/>
  <c r="D52" i="9"/>
  <c r="C52" i="9"/>
  <c r="D51" i="9"/>
  <c r="C51" i="9"/>
  <c r="D50" i="9"/>
  <c r="C50" i="9"/>
  <c r="D49" i="9"/>
  <c r="C49" i="9"/>
  <c r="D48" i="9"/>
  <c r="C48" i="9"/>
  <c r="D47" i="9"/>
  <c r="C47" i="9"/>
  <c r="D46" i="9"/>
  <c r="C46" i="9"/>
  <c r="D45" i="9"/>
  <c r="C45" i="9"/>
  <c r="D44" i="9"/>
  <c r="C44" i="9"/>
  <c r="D43" i="9"/>
  <c r="C43" i="9"/>
  <c r="D42" i="9"/>
  <c r="C42" i="9"/>
  <c r="D41" i="9"/>
  <c r="C41" i="9"/>
  <c r="D40" i="9"/>
  <c r="C40" i="9"/>
  <c r="D39" i="9"/>
  <c r="C39" i="9"/>
  <c r="D38" i="9"/>
  <c r="C38" i="9"/>
  <c r="D37" i="9"/>
  <c r="C37" i="9"/>
  <c r="D36" i="9"/>
  <c r="C36" i="9"/>
  <c r="D35" i="9"/>
  <c r="C35" i="9"/>
  <c r="D34" i="9"/>
  <c r="C34" i="9"/>
  <c r="D33" i="9"/>
  <c r="C33" i="9"/>
  <c r="D32" i="9"/>
  <c r="C32" i="9"/>
  <c r="D31" i="9"/>
  <c r="C31" i="9"/>
  <c r="D30" i="9"/>
  <c r="C30" i="9"/>
  <c r="D29" i="9"/>
  <c r="C29" i="9"/>
  <c r="D28" i="9"/>
  <c r="C28" i="9"/>
  <c r="D27" i="9"/>
  <c r="C27" i="9"/>
  <c r="D26" i="9"/>
  <c r="C26" i="9"/>
  <c r="D25" i="9"/>
  <c r="C25" i="9"/>
  <c r="D24" i="9"/>
  <c r="C24" i="9"/>
  <c r="D23" i="9"/>
  <c r="C23" i="9"/>
  <c r="D22" i="9"/>
  <c r="C22" i="9"/>
  <c r="D21" i="9"/>
  <c r="C21" i="9"/>
  <c r="D20" i="9"/>
  <c r="C20" i="9"/>
  <c r="D19" i="9"/>
  <c r="C19" i="9"/>
  <c r="D18" i="9"/>
  <c r="C18" i="9"/>
  <c r="D17" i="9"/>
  <c r="C17" i="9"/>
  <c r="D16" i="9"/>
  <c r="C16" i="9"/>
  <c r="D15" i="9"/>
  <c r="C15" i="9"/>
  <c r="D13" i="9"/>
  <c r="C13" i="9"/>
  <c r="D12" i="9"/>
  <c r="C12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C9" i="9"/>
  <c r="BI51" i="8"/>
  <c r="BH51" i="8"/>
  <c r="BG51" i="8"/>
  <c r="BF51" i="8"/>
  <c r="BE51" i="8"/>
  <c r="BD51" i="8"/>
  <c r="BC51" i="8"/>
  <c r="BB51" i="8"/>
  <c r="BA51" i="8"/>
  <c r="AZ51" i="8"/>
  <c r="AY51" i="8"/>
  <c r="AX51" i="8"/>
  <c r="AW51" i="8"/>
  <c r="AV51" i="8"/>
  <c r="AU51" i="8"/>
  <c r="AT51" i="8"/>
  <c r="AS51" i="8"/>
  <c r="AR51" i="8"/>
  <c r="AQ51" i="8"/>
  <c r="AP51" i="8"/>
  <c r="AO51" i="8"/>
  <c r="AN51" i="8"/>
  <c r="AM51" i="8"/>
  <c r="AL51" i="8"/>
  <c r="AK51" i="8"/>
  <c r="AJ51" i="8"/>
  <c r="AI51" i="8"/>
  <c r="BI50" i="8"/>
  <c r="BH50" i="8"/>
  <c r="BG50" i="8"/>
  <c r="BF50" i="8"/>
  <c r="BE50" i="8"/>
  <c r="BD50" i="8"/>
  <c r="BC50" i="8"/>
  <c r="BB50" i="8"/>
  <c r="BA50" i="8"/>
  <c r="AZ50" i="8"/>
  <c r="AY50" i="8"/>
  <c r="AX50" i="8"/>
  <c r="AW50" i="8"/>
  <c r="AV50" i="8"/>
  <c r="AU50" i="8"/>
  <c r="AT50" i="8"/>
  <c r="AS50" i="8"/>
  <c r="AR50" i="8"/>
  <c r="AQ50" i="8"/>
  <c r="AP50" i="8"/>
  <c r="AO50" i="8"/>
  <c r="AN50" i="8"/>
  <c r="AM50" i="8"/>
  <c r="AL50" i="8"/>
  <c r="AK50" i="8"/>
  <c r="AJ50" i="8"/>
  <c r="AI50" i="8"/>
  <c r="AC50" i="8"/>
  <c r="AB50" i="8"/>
  <c r="AA50" i="8"/>
  <c r="Z50" i="8"/>
  <c r="Y50" i="8"/>
  <c r="X50" i="8"/>
  <c r="W50" i="8"/>
  <c r="V50" i="8"/>
  <c r="U50" i="8"/>
  <c r="T50" i="8"/>
  <c r="S50" i="8"/>
  <c r="R50" i="8"/>
  <c r="Q50" i="8"/>
  <c r="P50" i="8"/>
  <c r="O50" i="8"/>
  <c r="N50" i="8"/>
  <c r="M50" i="8"/>
  <c r="L50" i="8"/>
  <c r="K50" i="8"/>
  <c r="J50" i="8"/>
  <c r="I50" i="8"/>
  <c r="H50" i="8"/>
  <c r="G50" i="8"/>
  <c r="F50" i="8"/>
  <c r="E50" i="8"/>
  <c r="C50" i="8"/>
  <c r="BI49" i="8"/>
  <c r="BH49" i="8"/>
  <c r="BG49" i="8"/>
  <c r="BF49" i="8"/>
  <c r="BE49" i="8"/>
  <c r="BD49" i="8"/>
  <c r="BC49" i="8"/>
  <c r="BB49" i="8"/>
  <c r="BA49" i="8"/>
  <c r="AZ49" i="8"/>
  <c r="AY49" i="8"/>
  <c r="AX49" i="8"/>
  <c r="AW49" i="8"/>
  <c r="AV49" i="8"/>
  <c r="AU49" i="8"/>
  <c r="AT49" i="8"/>
  <c r="AS49" i="8"/>
  <c r="AR49" i="8"/>
  <c r="AQ49" i="8"/>
  <c r="AP49" i="8"/>
  <c r="AO49" i="8"/>
  <c r="AN49" i="8"/>
  <c r="AM49" i="8"/>
  <c r="AL49" i="8"/>
  <c r="AK49" i="8"/>
  <c r="AJ49" i="8"/>
  <c r="AI49" i="8"/>
  <c r="AC49" i="8"/>
  <c r="AB49" i="8"/>
  <c r="AA49" i="8"/>
  <c r="Z49" i="8"/>
  <c r="Y49" i="8"/>
  <c r="X49" i="8"/>
  <c r="W49" i="8"/>
  <c r="V49" i="8"/>
  <c r="U49" i="8"/>
  <c r="T49" i="8"/>
  <c r="S49" i="8"/>
  <c r="R49" i="8"/>
  <c r="Q49" i="8"/>
  <c r="P49" i="8"/>
  <c r="O49" i="8"/>
  <c r="N49" i="8"/>
  <c r="M49" i="8"/>
  <c r="L49" i="8"/>
  <c r="K49" i="8"/>
  <c r="J49" i="8"/>
  <c r="I49" i="8"/>
  <c r="H49" i="8"/>
  <c r="G49" i="8"/>
  <c r="F49" i="8"/>
  <c r="E49" i="8"/>
  <c r="C49" i="8"/>
  <c r="AC48" i="8"/>
  <c r="AB48" i="8"/>
  <c r="AA48" i="8"/>
  <c r="Z48" i="8"/>
  <c r="Y48" i="8"/>
  <c r="X48" i="8"/>
  <c r="W48" i="8"/>
  <c r="V48" i="8"/>
  <c r="U48" i="8"/>
  <c r="T48" i="8"/>
  <c r="S48" i="8"/>
  <c r="R48" i="8"/>
  <c r="Q48" i="8"/>
  <c r="P48" i="8"/>
  <c r="O48" i="8"/>
  <c r="N48" i="8"/>
  <c r="M48" i="8"/>
  <c r="L48" i="8"/>
  <c r="K48" i="8"/>
  <c r="J48" i="8"/>
  <c r="I48" i="8"/>
  <c r="H48" i="8"/>
  <c r="G48" i="8"/>
  <c r="F48" i="8"/>
  <c r="E48" i="8"/>
  <c r="C48" i="8"/>
  <c r="AO359" i="7"/>
  <c r="AJ359" i="7"/>
  <c r="AI359" i="7"/>
  <c r="AH359" i="7"/>
  <c r="AG359" i="7"/>
  <c r="AF359" i="7"/>
  <c r="AE359" i="7"/>
  <c r="AD359" i="7"/>
  <c r="AO358" i="7"/>
  <c r="AJ358" i="7"/>
  <c r="AI358" i="7"/>
  <c r="AH358" i="7"/>
  <c r="AG358" i="7"/>
  <c r="AF358" i="7"/>
  <c r="AE358" i="7"/>
  <c r="AD358" i="7"/>
  <c r="AO357" i="7"/>
  <c r="AJ357" i="7"/>
  <c r="AI357" i="7"/>
  <c r="AH357" i="7"/>
  <c r="AG357" i="7"/>
  <c r="AF357" i="7"/>
  <c r="AE357" i="7"/>
  <c r="AD357" i="7"/>
  <c r="AO356" i="7"/>
  <c r="AJ356" i="7"/>
  <c r="AI356" i="7"/>
  <c r="AH356" i="7"/>
  <c r="AG356" i="7"/>
  <c r="AF356" i="7"/>
  <c r="AE356" i="7"/>
  <c r="AD356" i="7"/>
  <c r="AO355" i="7"/>
  <c r="AJ355" i="7"/>
  <c r="AI355" i="7"/>
  <c r="AH355" i="7"/>
  <c r="AG355" i="7"/>
  <c r="AF355" i="7"/>
  <c r="AE355" i="7"/>
  <c r="AD355" i="7"/>
  <c r="AO354" i="7"/>
  <c r="AJ354" i="7"/>
  <c r="AI354" i="7"/>
  <c r="AH354" i="7"/>
  <c r="AG354" i="7"/>
  <c r="AF354" i="7"/>
  <c r="AE354" i="7"/>
  <c r="AD354" i="7"/>
  <c r="AO353" i="7"/>
  <c r="AJ353" i="7"/>
  <c r="AI353" i="7"/>
  <c r="AH353" i="7"/>
  <c r="AG353" i="7"/>
  <c r="AF353" i="7"/>
  <c r="AE353" i="7"/>
  <c r="AD353" i="7"/>
  <c r="AO352" i="7"/>
  <c r="AJ352" i="7"/>
  <c r="AI352" i="7"/>
  <c r="AH352" i="7"/>
  <c r="AG352" i="7"/>
  <c r="AF352" i="7"/>
  <c r="AE352" i="7"/>
  <c r="AD352" i="7"/>
  <c r="AO351" i="7"/>
  <c r="AJ351" i="7"/>
  <c r="AI351" i="7"/>
  <c r="AH351" i="7"/>
  <c r="AG351" i="7"/>
  <c r="AF351" i="7"/>
  <c r="AE351" i="7"/>
  <c r="AD351" i="7"/>
  <c r="AO350" i="7"/>
  <c r="AJ350" i="7"/>
  <c r="AI350" i="7"/>
  <c r="AH350" i="7"/>
  <c r="AG350" i="7"/>
  <c r="AF350" i="7"/>
  <c r="AE350" i="7"/>
  <c r="AD350" i="7"/>
  <c r="AO349" i="7"/>
  <c r="AJ349" i="7"/>
  <c r="AI349" i="7"/>
  <c r="AH349" i="7"/>
  <c r="AG349" i="7"/>
  <c r="AF349" i="7"/>
  <c r="AE349" i="7"/>
  <c r="AD349" i="7"/>
  <c r="AO348" i="7"/>
  <c r="AJ348" i="7"/>
  <c r="AI348" i="7"/>
  <c r="AH348" i="7"/>
  <c r="AG348" i="7"/>
  <c r="AF348" i="7"/>
  <c r="AE348" i="7"/>
  <c r="AD348" i="7"/>
  <c r="AO347" i="7"/>
  <c r="AJ347" i="7"/>
  <c r="AI347" i="7"/>
  <c r="AH347" i="7"/>
  <c r="AG347" i="7"/>
  <c r="AF347" i="7"/>
  <c r="AE347" i="7"/>
  <c r="AD347" i="7"/>
  <c r="AO346" i="7"/>
  <c r="AJ346" i="7"/>
  <c r="AI346" i="7"/>
  <c r="AH346" i="7"/>
  <c r="AG346" i="7"/>
  <c r="AF346" i="7"/>
  <c r="AE346" i="7"/>
  <c r="AD346" i="7"/>
  <c r="AO345" i="7"/>
  <c r="AJ345" i="7"/>
  <c r="AI345" i="7"/>
  <c r="AH345" i="7"/>
  <c r="AG345" i="7"/>
  <c r="AF345" i="7"/>
  <c r="AE345" i="7"/>
  <c r="AD345" i="7"/>
  <c r="AO344" i="7"/>
  <c r="AO343" i="7"/>
  <c r="AO342" i="7"/>
  <c r="AO341" i="7"/>
  <c r="AO340" i="7"/>
  <c r="AO339" i="7"/>
  <c r="AO338" i="7"/>
  <c r="AO337" i="7"/>
  <c r="AO336" i="7"/>
  <c r="AO335" i="7"/>
  <c r="AO334" i="7"/>
  <c r="AO333" i="7"/>
  <c r="AO332" i="7"/>
  <c r="AO331" i="7"/>
  <c r="AO330" i="7"/>
  <c r="AO329" i="7"/>
  <c r="AO328" i="7"/>
  <c r="AO327" i="7"/>
  <c r="AJ327" i="7"/>
  <c r="AI327" i="7"/>
  <c r="AH327" i="7"/>
  <c r="AG327" i="7"/>
  <c r="AF327" i="7"/>
  <c r="AE327" i="7"/>
  <c r="AD327" i="7"/>
  <c r="AO326" i="7"/>
  <c r="AJ326" i="7"/>
  <c r="AI326" i="7"/>
  <c r="AH326" i="7"/>
  <c r="AG326" i="7"/>
  <c r="AF326" i="7"/>
  <c r="AE326" i="7"/>
  <c r="AD326" i="7"/>
  <c r="AO325" i="7"/>
  <c r="AJ325" i="7"/>
  <c r="AI325" i="7"/>
  <c r="AH325" i="7"/>
  <c r="AG325" i="7"/>
  <c r="AF325" i="7"/>
  <c r="AE325" i="7"/>
  <c r="AD325" i="7"/>
  <c r="AO324" i="7"/>
  <c r="AJ324" i="7"/>
  <c r="AI324" i="7"/>
  <c r="AH324" i="7"/>
  <c r="AG324" i="7"/>
  <c r="AF324" i="7"/>
  <c r="AE324" i="7"/>
  <c r="AD324" i="7"/>
  <c r="AO323" i="7"/>
  <c r="AJ323" i="7"/>
  <c r="AI323" i="7"/>
  <c r="AH323" i="7"/>
  <c r="AG323" i="7"/>
  <c r="AF323" i="7"/>
  <c r="AE323" i="7"/>
  <c r="AD323" i="7"/>
  <c r="AO322" i="7"/>
  <c r="AJ322" i="7"/>
  <c r="AI322" i="7"/>
  <c r="AH322" i="7"/>
  <c r="AG322" i="7"/>
  <c r="AF322" i="7"/>
  <c r="AE322" i="7"/>
  <c r="AD322" i="7"/>
  <c r="AO321" i="7"/>
  <c r="AJ321" i="7"/>
  <c r="AI321" i="7"/>
  <c r="AH321" i="7"/>
  <c r="AG321" i="7"/>
  <c r="AF321" i="7"/>
  <c r="AE321" i="7"/>
  <c r="AD321" i="7"/>
  <c r="AO320" i="7"/>
  <c r="AJ320" i="7"/>
  <c r="AI320" i="7"/>
  <c r="AH320" i="7"/>
  <c r="AG320" i="7"/>
  <c r="AF320" i="7"/>
  <c r="AE320" i="7"/>
  <c r="AD320" i="7"/>
  <c r="AO319" i="7"/>
  <c r="AJ319" i="7"/>
  <c r="AI319" i="7"/>
  <c r="AH319" i="7"/>
  <c r="AG319" i="7"/>
  <c r="AF319" i="7"/>
  <c r="AE319" i="7"/>
  <c r="AD319" i="7"/>
  <c r="AO318" i="7"/>
  <c r="AJ318" i="7"/>
  <c r="AI318" i="7"/>
  <c r="AH318" i="7"/>
  <c r="AG318" i="7"/>
  <c r="AF318" i="7"/>
  <c r="AE318" i="7"/>
  <c r="AD318" i="7"/>
  <c r="AO317" i="7"/>
  <c r="AJ317" i="7"/>
  <c r="AI317" i="7"/>
  <c r="AH317" i="7"/>
  <c r="AG317" i="7"/>
  <c r="AF317" i="7"/>
  <c r="AE317" i="7"/>
  <c r="AD317" i="7"/>
  <c r="AO316" i="7"/>
  <c r="AJ316" i="7"/>
  <c r="AI316" i="7"/>
  <c r="AH316" i="7"/>
  <c r="AG316" i="7"/>
  <c r="AF316" i="7"/>
  <c r="AE316" i="7"/>
  <c r="AD316" i="7"/>
  <c r="AO315" i="7"/>
  <c r="AJ315" i="7"/>
  <c r="AI315" i="7"/>
  <c r="AH315" i="7"/>
  <c r="AG315" i="7"/>
  <c r="AF315" i="7"/>
  <c r="AE315" i="7"/>
  <c r="AD315" i="7"/>
  <c r="AO314" i="7"/>
  <c r="AJ314" i="7"/>
  <c r="AI314" i="7"/>
  <c r="AH314" i="7"/>
  <c r="AG314" i="7"/>
  <c r="AF314" i="7"/>
  <c r="AE314" i="7"/>
  <c r="AD314" i="7"/>
  <c r="AO313" i="7"/>
  <c r="AJ313" i="7"/>
  <c r="AI313" i="7"/>
  <c r="AH313" i="7"/>
  <c r="AG313" i="7"/>
  <c r="AF313" i="7"/>
  <c r="AE313" i="7"/>
  <c r="AD313" i="7"/>
  <c r="AO312" i="7"/>
  <c r="AJ312" i="7"/>
  <c r="AI312" i="7"/>
  <c r="AH312" i="7"/>
  <c r="AG312" i="7"/>
  <c r="AF312" i="7"/>
  <c r="AE312" i="7"/>
  <c r="AD312" i="7"/>
  <c r="AO311" i="7"/>
  <c r="AJ311" i="7"/>
  <c r="AI311" i="7"/>
  <c r="AH311" i="7"/>
  <c r="AG311" i="7"/>
  <c r="AF311" i="7"/>
  <c r="AE311" i="7"/>
  <c r="AD311" i="7"/>
  <c r="AO310" i="7"/>
  <c r="AJ310" i="7"/>
  <c r="AI310" i="7"/>
  <c r="AH310" i="7"/>
  <c r="AG310" i="7"/>
  <c r="AF310" i="7"/>
  <c r="AE310" i="7"/>
  <c r="AD310" i="7"/>
  <c r="AO309" i="7"/>
  <c r="AJ309" i="7"/>
  <c r="AI309" i="7"/>
  <c r="AH309" i="7"/>
  <c r="AG309" i="7"/>
  <c r="AF309" i="7"/>
  <c r="AE309" i="7"/>
  <c r="AD309" i="7"/>
  <c r="AO308" i="7"/>
  <c r="AJ308" i="7"/>
  <c r="AI308" i="7"/>
  <c r="AH308" i="7"/>
  <c r="AG308" i="7"/>
  <c r="AF308" i="7"/>
  <c r="AE308" i="7"/>
  <c r="AD308" i="7"/>
  <c r="AO307" i="7"/>
  <c r="AJ307" i="7"/>
  <c r="AI307" i="7"/>
  <c r="AH307" i="7"/>
  <c r="AG307" i="7"/>
  <c r="AF307" i="7"/>
  <c r="AE307" i="7"/>
  <c r="AD307" i="7"/>
  <c r="AO306" i="7"/>
  <c r="AJ306" i="7"/>
  <c r="AI306" i="7"/>
  <c r="AH306" i="7"/>
  <c r="AG306" i="7"/>
  <c r="AF306" i="7"/>
  <c r="AE306" i="7"/>
  <c r="AD306" i="7"/>
  <c r="AO305" i="7"/>
  <c r="AJ305" i="7"/>
  <c r="AI305" i="7"/>
  <c r="AH305" i="7"/>
  <c r="AG305" i="7"/>
  <c r="AF305" i="7"/>
  <c r="AE305" i="7"/>
  <c r="AD305" i="7"/>
  <c r="AO304" i="7"/>
  <c r="AJ304" i="7"/>
  <c r="AI304" i="7"/>
  <c r="AH304" i="7"/>
  <c r="AG304" i="7"/>
  <c r="AF304" i="7"/>
  <c r="AE304" i="7"/>
  <c r="AD304" i="7"/>
  <c r="AO303" i="7"/>
  <c r="AJ303" i="7"/>
  <c r="AI303" i="7"/>
  <c r="AH303" i="7"/>
  <c r="AG303" i="7"/>
  <c r="AF303" i="7"/>
  <c r="AE303" i="7"/>
  <c r="AD303" i="7"/>
  <c r="AO302" i="7"/>
  <c r="AJ302" i="7"/>
  <c r="AI302" i="7"/>
  <c r="AH302" i="7"/>
  <c r="AG302" i="7"/>
  <c r="AF302" i="7"/>
  <c r="AE302" i="7"/>
  <c r="AD302" i="7"/>
  <c r="AO301" i="7"/>
  <c r="AJ301" i="7"/>
  <c r="AI301" i="7"/>
  <c r="AH301" i="7"/>
  <c r="AG301" i="7"/>
  <c r="AF301" i="7"/>
  <c r="AE301" i="7"/>
  <c r="AD301" i="7"/>
  <c r="AO300" i="7"/>
  <c r="AJ300" i="7"/>
  <c r="AI300" i="7"/>
  <c r="AH300" i="7"/>
  <c r="AG300" i="7"/>
  <c r="AF300" i="7"/>
  <c r="AE300" i="7"/>
  <c r="AD300" i="7"/>
  <c r="AO299" i="7"/>
  <c r="AJ299" i="7"/>
  <c r="AI299" i="7"/>
  <c r="AH299" i="7"/>
  <c r="AG299" i="7"/>
  <c r="AF299" i="7"/>
  <c r="AE299" i="7"/>
  <c r="AD299" i="7"/>
  <c r="AO298" i="7"/>
  <c r="AJ298" i="7"/>
  <c r="AI298" i="7"/>
  <c r="AH298" i="7"/>
  <c r="AG298" i="7"/>
  <c r="AF298" i="7"/>
  <c r="AE298" i="7"/>
  <c r="AD298" i="7"/>
  <c r="AO297" i="7"/>
  <c r="AO296" i="7"/>
  <c r="AO295" i="7"/>
  <c r="AO294" i="7"/>
  <c r="AO293" i="7"/>
  <c r="AO292" i="7"/>
  <c r="AO291" i="7"/>
  <c r="AO290" i="7"/>
  <c r="AO289" i="7"/>
  <c r="AO288" i="7"/>
  <c r="AO287" i="7"/>
  <c r="AO286" i="7"/>
  <c r="AO285" i="7"/>
  <c r="AO284" i="7"/>
  <c r="AO283" i="7"/>
  <c r="AO282" i="7"/>
  <c r="AO281" i="7"/>
  <c r="AO280" i="7"/>
  <c r="AO279" i="7"/>
  <c r="AO278" i="7"/>
  <c r="AO277" i="7"/>
  <c r="AO276" i="7"/>
  <c r="AO275" i="7"/>
  <c r="AO274" i="7"/>
  <c r="AO273" i="7"/>
  <c r="AO272" i="7"/>
  <c r="AO271" i="7"/>
  <c r="AO270" i="7"/>
  <c r="AO269" i="7"/>
  <c r="AO268" i="7"/>
  <c r="AJ268" i="7"/>
  <c r="AI268" i="7"/>
  <c r="AH268" i="7"/>
  <c r="AG268" i="7"/>
  <c r="AF268" i="7"/>
  <c r="AE268" i="7"/>
  <c r="AD268" i="7"/>
  <c r="AO267" i="7"/>
  <c r="AJ267" i="7"/>
  <c r="AI267" i="7"/>
  <c r="AH267" i="7"/>
  <c r="AG267" i="7"/>
  <c r="AF267" i="7"/>
  <c r="AE267" i="7"/>
  <c r="AD267" i="7"/>
  <c r="AO266" i="7"/>
  <c r="AJ266" i="7"/>
  <c r="AI266" i="7"/>
  <c r="AH266" i="7"/>
  <c r="AG266" i="7"/>
  <c r="AF266" i="7"/>
  <c r="AE266" i="7"/>
  <c r="AD266" i="7"/>
  <c r="AO265" i="7"/>
  <c r="AJ265" i="7"/>
  <c r="AI265" i="7"/>
  <c r="AH265" i="7"/>
  <c r="AG265" i="7"/>
  <c r="AF265" i="7"/>
  <c r="AE265" i="7"/>
  <c r="AD265" i="7"/>
  <c r="AO264" i="7"/>
  <c r="AJ264" i="7"/>
  <c r="AI264" i="7"/>
  <c r="AH264" i="7"/>
  <c r="AG264" i="7"/>
  <c r="AF264" i="7"/>
  <c r="AE264" i="7"/>
  <c r="AD264" i="7"/>
  <c r="AO263" i="7"/>
  <c r="AJ263" i="7"/>
  <c r="AI263" i="7"/>
  <c r="AH263" i="7"/>
  <c r="AG263" i="7"/>
  <c r="AF263" i="7"/>
  <c r="AE263" i="7"/>
  <c r="AD263" i="7"/>
  <c r="AO262" i="7"/>
  <c r="AJ262" i="7"/>
  <c r="AI262" i="7"/>
  <c r="AH262" i="7"/>
  <c r="AG262" i="7"/>
  <c r="AF262" i="7"/>
  <c r="AE262" i="7"/>
  <c r="AD262" i="7"/>
  <c r="AO261" i="7"/>
  <c r="AJ261" i="7"/>
  <c r="AI261" i="7"/>
  <c r="AH261" i="7"/>
  <c r="AG261" i="7"/>
  <c r="AF261" i="7"/>
  <c r="AE261" i="7"/>
  <c r="AD261" i="7"/>
  <c r="AO260" i="7"/>
  <c r="AJ260" i="7"/>
  <c r="AI260" i="7"/>
  <c r="AH260" i="7"/>
  <c r="AG260" i="7"/>
  <c r="AF260" i="7"/>
  <c r="AE260" i="7"/>
  <c r="AD260" i="7"/>
  <c r="AO259" i="7"/>
  <c r="AJ259" i="7"/>
  <c r="AI259" i="7"/>
  <c r="AH259" i="7"/>
  <c r="AG259" i="7"/>
  <c r="AF259" i="7"/>
  <c r="AE259" i="7"/>
  <c r="AD259" i="7"/>
  <c r="AO258" i="7"/>
  <c r="AJ258" i="7"/>
  <c r="AI258" i="7"/>
  <c r="AH258" i="7"/>
  <c r="AG258" i="7"/>
  <c r="AF258" i="7"/>
  <c r="AE258" i="7"/>
  <c r="AD258" i="7"/>
  <c r="AO257" i="7"/>
  <c r="AJ257" i="7"/>
  <c r="AI257" i="7"/>
  <c r="AH257" i="7"/>
  <c r="AG257" i="7"/>
  <c r="AF257" i="7"/>
  <c r="AE257" i="7"/>
  <c r="AD257" i="7"/>
  <c r="AO256" i="7"/>
  <c r="AJ256" i="7"/>
  <c r="AI256" i="7"/>
  <c r="AH256" i="7"/>
  <c r="AG256" i="7"/>
  <c r="AF256" i="7"/>
  <c r="AE256" i="7"/>
  <c r="AD256" i="7"/>
  <c r="AO255" i="7"/>
  <c r="AJ255" i="7"/>
  <c r="AI255" i="7"/>
  <c r="AH255" i="7"/>
  <c r="AG255" i="7"/>
  <c r="AF255" i="7"/>
  <c r="AE255" i="7"/>
  <c r="AD255" i="7"/>
  <c r="AO254" i="7"/>
  <c r="AJ254" i="7"/>
  <c r="AI254" i="7"/>
  <c r="AH254" i="7"/>
  <c r="AG254" i="7"/>
  <c r="AF254" i="7"/>
  <c r="AE254" i="7"/>
  <c r="AD254" i="7"/>
  <c r="AO253" i="7"/>
  <c r="AJ253" i="7"/>
  <c r="AI253" i="7"/>
  <c r="AH253" i="7"/>
  <c r="AG253" i="7"/>
  <c r="AF253" i="7"/>
  <c r="AE253" i="7"/>
  <c r="AD253" i="7"/>
  <c r="AO252" i="7"/>
  <c r="AJ252" i="7"/>
  <c r="AI252" i="7"/>
  <c r="AH252" i="7"/>
  <c r="AG252" i="7"/>
  <c r="AF252" i="7"/>
  <c r="AE252" i="7"/>
  <c r="AD252" i="7"/>
  <c r="AO251" i="7"/>
  <c r="AJ251" i="7"/>
  <c r="AI251" i="7"/>
  <c r="AH251" i="7"/>
  <c r="AG251" i="7"/>
  <c r="AF251" i="7"/>
  <c r="AE251" i="7"/>
  <c r="AD251" i="7"/>
  <c r="AO250" i="7"/>
  <c r="AJ250" i="7"/>
  <c r="AI250" i="7"/>
  <c r="AH250" i="7"/>
  <c r="AG250" i="7"/>
  <c r="AF250" i="7"/>
  <c r="AE250" i="7"/>
  <c r="AD250" i="7"/>
  <c r="AO249" i="7"/>
  <c r="AJ249" i="7"/>
  <c r="AI249" i="7"/>
  <c r="AH249" i="7"/>
  <c r="AG249" i="7"/>
  <c r="AF249" i="7"/>
  <c r="AE249" i="7"/>
  <c r="AD249" i="7"/>
  <c r="AO248" i="7"/>
  <c r="AO247" i="7"/>
  <c r="AO246" i="7"/>
  <c r="AO245" i="7"/>
  <c r="AO244" i="7"/>
  <c r="AO243" i="7"/>
  <c r="AO242" i="7"/>
  <c r="AO241" i="7"/>
  <c r="AO240" i="7"/>
  <c r="AO239" i="7"/>
  <c r="AO238" i="7"/>
  <c r="AO237" i="7"/>
  <c r="AO236" i="7"/>
  <c r="AO235" i="7"/>
  <c r="AO234" i="7"/>
  <c r="AO233" i="7"/>
  <c r="AO232" i="7"/>
  <c r="AO231" i="7"/>
  <c r="AO230" i="7"/>
  <c r="AO229" i="7"/>
  <c r="AO228" i="7"/>
  <c r="AJ228" i="7"/>
  <c r="AI228" i="7"/>
  <c r="AH228" i="7"/>
  <c r="AG228" i="7"/>
  <c r="AF228" i="7"/>
  <c r="AE228" i="7"/>
  <c r="AD228" i="7"/>
  <c r="AO227" i="7"/>
  <c r="AJ227" i="7"/>
  <c r="AI227" i="7"/>
  <c r="AH227" i="7"/>
  <c r="AG227" i="7"/>
  <c r="AF227" i="7"/>
  <c r="AE227" i="7"/>
  <c r="AD227" i="7"/>
  <c r="AO226" i="7"/>
  <c r="AJ226" i="7"/>
  <c r="AI226" i="7"/>
  <c r="AH226" i="7"/>
  <c r="AG226" i="7"/>
  <c r="AF226" i="7"/>
  <c r="AE226" i="7"/>
  <c r="AD226" i="7"/>
  <c r="AO225" i="7"/>
  <c r="AJ225" i="7"/>
  <c r="AI225" i="7"/>
  <c r="AH225" i="7"/>
  <c r="AG225" i="7"/>
  <c r="AF225" i="7"/>
  <c r="AE225" i="7"/>
  <c r="AD225" i="7"/>
  <c r="AO224" i="7"/>
  <c r="AJ224" i="7"/>
  <c r="AI224" i="7"/>
  <c r="AH224" i="7"/>
  <c r="AG224" i="7"/>
  <c r="AF224" i="7"/>
  <c r="AE224" i="7"/>
  <c r="AD224" i="7"/>
  <c r="AO223" i="7"/>
  <c r="AJ223" i="7"/>
  <c r="AI223" i="7"/>
  <c r="AH223" i="7"/>
  <c r="AG223" i="7"/>
  <c r="AF223" i="7"/>
  <c r="AE223" i="7"/>
  <c r="AD223" i="7"/>
  <c r="AO222" i="7"/>
  <c r="AJ222" i="7"/>
  <c r="AI222" i="7"/>
  <c r="AH222" i="7"/>
  <c r="AG222" i="7"/>
  <c r="AF222" i="7"/>
  <c r="AE222" i="7"/>
  <c r="AD222" i="7"/>
  <c r="AO221" i="7"/>
  <c r="AJ221" i="7"/>
  <c r="AI221" i="7"/>
  <c r="AH221" i="7"/>
  <c r="AG221" i="7"/>
  <c r="AF221" i="7"/>
  <c r="AE221" i="7"/>
  <c r="AD221" i="7"/>
  <c r="AO220" i="7"/>
  <c r="AJ220" i="7"/>
  <c r="AI220" i="7"/>
  <c r="AH220" i="7"/>
  <c r="AG220" i="7"/>
  <c r="AF220" i="7"/>
  <c r="AE220" i="7"/>
  <c r="AD220" i="7"/>
  <c r="AO219" i="7"/>
  <c r="AJ219" i="7"/>
  <c r="AI219" i="7"/>
  <c r="AH219" i="7"/>
  <c r="AG219" i="7"/>
  <c r="AF219" i="7"/>
  <c r="AE219" i="7"/>
  <c r="AD219" i="7"/>
  <c r="AO218" i="7"/>
  <c r="AJ218" i="7"/>
  <c r="AI218" i="7"/>
  <c r="AH218" i="7"/>
  <c r="AG218" i="7"/>
  <c r="AF218" i="7"/>
  <c r="AE218" i="7"/>
  <c r="AD218" i="7"/>
  <c r="AO217" i="7"/>
  <c r="AJ217" i="7"/>
  <c r="AI217" i="7"/>
  <c r="AH217" i="7"/>
  <c r="AG217" i="7"/>
  <c r="AF217" i="7"/>
  <c r="AE217" i="7"/>
  <c r="AD217" i="7"/>
  <c r="AO216" i="7"/>
  <c r="AJ216" i="7"/>
  <c r="AI216" i="7"/>
  <c r="AH216" i="7"/>
  <c r="AG216" i="7"/>
  <c r="AF216" i="7"/>
  <c r="AE216" i="7"/>
  <c r="AD216" i="7"/>
  <c r="AO215" i="7"/>
  <c r="AJ215" i="7"/>
  <c r="AI215" i="7"/>
  <c r="AH215" i="7"/>
  <c r="AG215" i="7"/>
  <c r="AF215" i="7"/>
  <c r="AE215" i="7"/>
  <c r="AD215" i="7"/>
  <c r="AO214" i="7"/>
  <c r="AJ214" i="7"/>
  <c r="AI214" i="7"/>
  <c r="AH214" i="7"/>
  <c r="AG214" i="7"/>
  <c r="AF214" i="7"/>
  <c r="AE214" i="7"/>
  <c r="AD214" i="7"/>
  <c r="AO213" i="7"/>
  <c r="AJ213" i="7"/>
  <c r="AI213" i="7"/>
  <c r="AH213" i="7"/>
  <c r="AG213" i="7"/>
  <c r="AF213" i="7"/>
  <c r="AE213" i="7"/>
  <c r="AD213" i="7"/>
  <c r="AO212" i="7"/>
  <c r="AJ212" i="7"/>
  <c r="AI212" i="7"/>
  <c r="AH212" i="7"/>
  <c r="AG212" i="7"/>
  <c r="AF212" i="7"/>
  <c r="AE212" i="7"/>
  <c r="AD212" i="7"/>
  <c r="AO211" i="7"/>
  <c r="AJ211" i="7"/>
  <c r="AI211" i="7"/>
  <c r="AH211" i="7"/>
  <c r="AG211" i="7"/>
  <c r="AF211" i="7"/>
  <c r="AE211" i="7"/>
  <c r="AD211" i="7"/>
  <c r="AO210" i="7"/>
  <c r="AJ210" i="7"/>
  <c r="AI210" i="7"/>
  <c r="AH210" i="7"/>
  <c r="AG210" i="7"/>
  <c r="AF210" i="7"/>
  <c r="AE210" i="7"/>
  <c r="AD210" i="7"/>
  <c r="AO209" i="7"/>
  <c r="AJ209" i="7"/>
  <c r="AI209" i="7"/>
  <c r="AH209" i="7"/>
  <c r="AG209" i="7"/>
  <c r="AF209" i="7"/>
  <c r="AE209" i="7"/>
  <c r="AD209" i="7"/>
  <c r="AO208" i="7"/>
  <c r="AJ208" i="7"/>
  <c r="AI208" i="7"/>
  <c r="AH208" i="7"/>
  <c r="AG208" i="7"/>
  <c r="AF208" i="7"/>
  <c r="AE208" i="7"/>
  <c r="AD208" i="7"/>
  <c r="AO207" i="7"/>
  <c r="AJ207" i="7"/>
  <c r="AI207" i="7"/>
  <c r="AH207" i="7"/>
  <c r="AG207" i="7"/>
  <c r="AF207" i="7"/>
  <c r="AE207" i="7"/>
  <c r="AD207" i="7"/>
  <c r="AO206" i="7"/>
  <c r="AJ206" i="7"/>
  <c r="AI206" i="7"/>
  <c r="AH206" i="7"/>
  <c r="AG206" i="7"/>
  <c r="AF206" i="7"/>
  <c r="AE206" i="7"/>
  <c r="AD206" i="7"/>
  <c r="AO205" i="7"/>
  <c r="AJ205" i="7"/>
  <c r="AI205" i="7"/>
  <c r="AH205" i="7"/>
  <c r="AG205" i="7"/>
  <c r="AF205" i="7"/>
  <c r="AE205" i="7"/>
  <c r="AD205" i="7"/>
  <c r="AK174" i="7"/>
  <c r="AJ174" i="7"/>
  <c r="AI174" i="7"/>
  <c r="AH174" i="7"/>
  <c r="AG174" i="7"/>
  <c r="AF174" i="7"/>
  <c r="AE174" i="7"/>
  <c r="AD174" i="7"/>
  <c r="AC174" i="7"/>
  <c r="AB174" i="7"/>
  <c r="AA174" i="7"/>
  <c r="Z174" i="7"/>
  <c r="Y174" i="7"/>
  <c r="X174" i="7"/>
  <c r="W174" i="7"/>
  <c r="V174" i="7"/>
  <c r="U174" i="7"/>
  <c r="T174" i="7"/>
  <c r="S174" i="7"/>
  <c r="R174" i="7"/>
  <c r="Q174" i="7"/>
  <c r="P174" i="7"/>
  <c r="O174" i="7"/>
  <c r="N174" i="7"/>
  <c r="M174" i="7"/>
  <c r="L174" i="7"/>
  <c r="K174" i="7"/>
  <c r="J174" i="7"/>
  <c r="I174" i="7"/>
  <c r="H174" i="7"/>
  <c r="G174" i="7"/>
  <c r="F174" i="7"/>
  <c r="E174" i="7"/>
  <c r="D174" i="7"/>
  <c r="C174" i="7"/>
  <c r="AK173" i="7"/>
  <c r="AJ173" i="7"/>
  <c r="AI173" i="7"/>
  <c r="AH173" i="7"/>
  <c r="AG173" i="7"/>
  <c r="AF173" i="7"/>
  <c r="AE173" i="7"/>
  <c r="AD173" i="7"/>
  <c r="AC173" i="7"/>
  <c r="AB173" i="7"/>
  <c r="AA173" i="7"/>
  <c r="Z173" i="7"/>
  <c r="Y173" i="7"/>
  <c r="X173" i="7"/>
  <c r="W173" i="7"/>
  <c r="V173" i="7"/>
  <c r="U173" i="7"/>
  <c r="T173" i="7"/>
  <c r="S173" i="7"/>
  <c r="R173" i="7"/>
  <c r="Q173" i="7"/>
  <c r="P173" i="7"/>
  <c r="O173" i="7"/>
  <c r="N173" i="7"/>
  <c r="M173" i="7"/>
  <c r="L173" i="7"/>
  <c r="K173" i="7"/>
  <c r="J173" i="7"/>
  <c r="I173" i="7"/>
  <c r="H173" i="7"/>
  <c r="G173" i="7"/>
  <c r="F173" i="7"/>
  <c r="E173" i="7"/>
  <c r="D173" i="7"/>
  <c r="C173" i="7"/>
  <c r="AK172" i="7"/>
  <c r="AJ172" i="7"/>
  <c r="AI172" i="7"/>
  <c r="AH172" i="7"/>
  <c r="AG172" i="7"/>
  <c r="AF172" i="7"/>
  <c r="AE172" i="7"/>
  <c r="AD172" i="7"/>
  <c r="AC172" i="7"/>
  <c r="AB172" i="7"/>
  <c r="AA172" i="7"/>
  <c r="Z172" i="7"/>
  <c r="Y172" i="7"/>
  <c r="X172" i="7"/>
  <c r="W172" i="7"/>
  <c r="V172" i="7"/>
  <c r="U172" i="7"/>
  <c r="T172" i="7"/>
  <c r="S172" i="7"/>
  <c r="R172" i="7"/>
  <c r="Q172" i="7"/>
  <c r="P172" i="7"/>
  <c r="O172" i="7"/>
  <c r="N172" i="7"/>
  <c r="M172" i="7"/>
  <c r="L172" i="7"/>
  <c r="K172" i="7"/>
  <c r="J172" i="7"/>
  <c r="I172" i="7"/>
  <c r="H172" i="7"/>
  <c r="G172" i="7"/>
  <c r="F172" i="7"/>
  <c r="E172" i="7"/>
  <c r="D172" i="7"/>
  <c r="C172" i="7"/>
  <c r="AK171" i="7"/>
  <c r="AJ171" i="7"/>
  <c r="AI171" i="7"/>
  <c r="AH171" i="7"/>
  <c r="AG171" i="7"/>
  <c r="AF171" i="7"/>
  <c r="AE171" i="7"/>
  <c r="AD171" i="7"/>
  <c r="AC171" i="7"/>
  <c r="AB171" i="7"/>
  <c r="AA171" i="7"/>
  <c r="Z171" i="7"/>
  <c r="Y171" i="7"/>
  <c r="X171" i="7"/>
  <c r="W171" i="7"/>
  <c r="V171" i="7"/>
  <c r="U171" i="7"/>
  <c r="T171" i="7"/>
  <c r="S171" i="7"/>
  <c r="R171" i="7"/>
  <c r="Q171" i="7"/>
  <c r="P171" i="7"/>
  <c r="O171" i="7"/>
  <c r="N171" i="7"/>
  <c r="M171" i="7"/>
  <c r="L171" i="7"/>
  <c r="K171" i="7"/>
  <c r="J171" i="7"/>
  <c r="I171" i="7"/>
  <c r="H171" i="7"/>
  <c r="G171" i="7"/>
  <c r="F171" i="7"/>
  <c r="E171" i="7"/>
  <c r="D171" i="7"/>
  <c r="C171" i="7"/>
  <c r="AK170" i="7"/>
  <c r="AJ170" i="7"/>
  <c r="AI170" i="7"/>
  <c r="AH170" i="7"/>
  <c r="AG170" i="7"/>
  <c r="AF170" i="7"/>
  <c r="AE170" i="7"/>
  <c r="AD170" i="7"/>
  <c r="AC170" i="7"/>
  <c r="AB170" i="7"/>
  <c r="AA170" i="7"/>
  <c r="Z170" i="7"/>
  <c r="Y170" i="7"/>
  <c r="X170" i="7"/>
  <c r="W170" i="7"/>
  <c r="V170" i="7"/>
  <c r="U170" i="7"/>
  <c r="T170" i="7"/>
  <c r="S170" i="7"/>
  <c r="R170" i="7"/>
  <c r="Q170" i="7"/>
  <c r="P170" i="7"/>
  <c r="O170" i="7"/>
  <c r="N170" i="7"/>
  <c r="M170" i="7"/>
  <c r="L170" i="7"/>
  <c r="K170" i="7"/>
  <c r="J170" i="7"/>
  <c r="I170" i="7"/>
  <c r="H170" i="7"/>
  <c r="G170" i="7"/>
  <c r="F170" i="7"/>
  <c r="E170" i="7"/>
  <c r="D170" i="7"/>
  <c r="C170" i="7"/>
  <c r="AK169" i="7"/>
  <c r="AJ169" i="7"/>
  <c r="AI169" i="7"/>
  <c r="AH169" i="7"/>
  <c r="AG169" i="7"/>
  <c r="AF169" i="7"/>
  <c r="AE169" i="7"/>
  <c r="AD169" i="7"/>
  <c r="AC169" i="7"/>
  <c r="AB169" i="7"/>
  <c r="AA169" i="7"/>
  <c r="Z169" i="7"/>
  <c r="Y169" i="7"/>
  <c r="X169" i="7"/>
  <c r="W169" i="7"/>
  <c r="V169" i="7"/>
  <c r="U169" i="7"/>
  <c r="T169" i="7"/>
  <c r="S169" i="7"/>
  <c r="R169" i="7"/>
  <c r="Q169" i="7"/>
  <c r="P169" i="7"/>
  <c r="O169" i="7"/>
  <c r="N169" i="7"/>
  <c r="M169" i="7"/>
  <c r="L169" i="7"/>
  <c r="K169" i="7"/>
  <c r="J169" i="7"/>
  <c r="I169" i="7"/>
  <c r="H169" i="7"/>
  <c r="G169" i="7"/>
  <c r="F169" i="7"/>
  <c r="E169" i="7"/>
  <c r="D169" i="7"/>
  <c r="C169" i="7"/>
  <c r="AK168" i="7"/>
  <c r="AJ168" i="7"/>
  <c r="AI168" i="7"/>
  <c r="AH168" i="7"/>
  <c r="AG168" i="7"/>
  <c r="AF168" i="7"/>
  <c r="AE168" i="7"/>
  <c r="AD168" i="7"/>
  <c r="AC168" i="7"/>
  <c r="AB168" i="7"/>
  <c r="AA168" i="7"/>
  <c r="Z168" i="7"/>
  <c r="Y168" i="7"/>
  <c r="X168" i="7"/>
  <c r="W168" i="7"/>
  <c r="V168" i="7"/>
  <c r="U168" i="7"/>
  <c r="T168" i="7"/>
  <c r="S168" i="7"/>
  <c r="R168" i="7"/>
  <c r="Q168" i="7"/>
  <c r="P168" i="7"/>
  <c r="O168" i="7"/>
  <c r="N168" i="7"/>
  <c r="M168" i="7"/>
  <c r="L168" i="7"/>
  <c r="K168" i="7"/>
  <c r="J168" i="7"/>
  <c r="I168" i="7"/>
  <c r="H168" i="7"/>
  <c r="G168" i="7"/>
  <c r="F168" i="7"/>
  <c r="E168" i="7"/>
  <c r="D168" i="7"/>
  <c r="C168" i="7"/>
  <c r="AK167" i="7"/>
  <c r="AJ167" i="7"/>
  <c r="AI167" i="7"/>
  <c r="AH167" i="7"/>
  <c r="AG167" i="7"/>
  <c r="AF167" i="7"/>
  <c r="AE167" i="7"/>
  <c r="AD167" i="7"/>
  <c r="AC167" i="7"/>
  <c r="AB167" i="7"/>
  <c r="AA167" i="7"/>
  <c r="Z167" i="7"/>
  <c r="Y167" i="7"/>
  <c r="X167" i="7"/>
  <c r="W167" i="7"/>
  <c r="V167" i="7"/>
  <c r="U167" i="7"/>
  <c r="T167" i="7"/>
  <c r="S167" i="7"/>
  <c r="R167" i="7"/>
  <c r="Q167" i="7"/>
  <c r="P167" i="7"/>
  <c r="O167" i="7"/>
  <c r="N167" i="7"/>
  <c r="M167" i="7"/>
  <c r="L167" i="7"/>
  <c r="K167" i="7"/>
  <c r="J167" i="7"/>
  <c r="I167" i="7"/>
  <c r="H167" i="7"/>
  <c r="G167" i="7"/>
  <c r="F167" i="7"/>
  <c r="E167" i="7"/>
  <c r="D167" i="7"/>
  <c r="C167" i="7"/>
  <c r="AK164" i="7"/>
  <c r="AJ164" i="7"/>
  <c r="AI164" i="7"/>
  <c r="AH164" i="7"/>
  <c r="AG164" i="7"/>
  <c r="AF164" i="7"/>
  <c r="AE164" i="7"/>
  <c r="AD164" i="7"/>
  <c r="AC164" i="7"/>
  <c r="AB164" i="7"/>
  <c r="AA164" i="7"/>
  <c r="Z164" i="7"/>
  <c r="Y164" i="7"/>
  <c r="X164" i="7"/>
  <c r="W164" i="7"/>
  <c r="V164" i="7"/>
  <c r="U164" i="7"/>
  <c r="T164" i="7"/>
  <c r="S164" i="7"/>
  <c r="R164" i="7"/>
  <c r="Q164" i="7"/>
  <c r="P164" i="7"/>
  <c r="O164" i="7"/>
  <c r="N164" i="7"/>
  <c r="M164" i="7"/>
  <c r="L164" i="7"/>
  <c r="K164" i="7"/>
  <c r="J164" i="7"/>
  <c r="I164" i="7"/>
  <c r="H164" i="7"/>
  <c r="G164" i="7"/>
  <c r="F164" i="7"/>
  <c r="E164" i="7"/>
  <c r="D164" i="7"/>
  <c r="C164" i="7"/>
  <c r="AK163" i="7"/>
  <c r="AJ163" i="7"/>
  <c r="AI163" i="7"/>
  <c r="AH163" i="7"/>
  <c r="AG163" i="7"/>
  <c r="AF163" i="7"/>
  <c r="AE163" i="7"/>
  <c r="AD163" i="7"/>
  <c r="AC163" i="7"/>
  <c r="AB163" i="7"/>
  <c r="AA163" i="7"/>
  <c r="Z163" i="7"/>
  <c r="Y163" i="7"/>
  <c r="X163" i="7"/>
  <c r="W163" i="7"/>
  <c r="V163" i="7"/>
  <c r="U163" i="7"/>
  <c r="T163" i="7"/>
  <c r="S163" i="7"/>
  <c r="R163" i="7"/>
  <c r="Q163" i="7"/>
  <c r="P163" i="7"/>
  <c r="O163" i="7"/>
  <c r="N163" i="7"/>
  <c r="M163" i="7"/>
  <c r="L163" i="7"/>
  <c r="K163" i="7"/>
  <c r="J163" i="7"/>
  <c r="I163" i="7"/>
  <c r="H163" i="7"/>
  <c r="G163" i="7"/>
  <c r="F163" i="7"/>
  <c r="E163" i="7"/>
  <c r="D163" i="7"/>
  <c r="C163" i="7"/>
  <c r="AK162" i="7"/>
  <c r="AJ162" i="7"/>
  <c r="AI162" i="7"/>
  <c r="AH162" i="7"/>
  <c r="AG162" i="7"/>
  <c r="AF162" i="7"/>
  <c r="AE162" i="7"/>
  <c r="AD162" i="7"/>
  <c r="AC162" i="7"/>
  <c r="AB162" i="7"/>
  <c r="AA162" i="7"/>
  <c r="Z162" i="7"/>
  <c r="Y162" i="7"/>
  <c r="X162" i="7"/>
  <c r="W162" i="7"/>
  <c r="V162" i="7"/>
  <c r="U162" i="7"/>
  <c r="T162" i="7"/>
  <c r="S162" i="7"/>
  <c r="R162" i="7"/>
  <c r="Q162" i="7"/>
  <c r="P162" i="7"/>
  <c r="O162" i="7"/>
  <c r="N162" i="7"/>
  <c r="M162" i="7"/>
  <c r="L162" i="7"/>
  <c r="K162" i="7"/>
  <c r="J162" i="7"/>
  <c r="I162" i="7"/>
  <c r="H162" i="7"/>
  <c r="G162" i="7"/>
  <c r="F162" i="7"/>
  <c r="E162" i="7"/>
  <c r="D162" i="7"/>
  <c r="C162" i="7"/>
  <c r="AK161" i="7"/>
  <c r="AJ161" i="7"/>
  <c r="AI161" i="7"/>
  <c r="AH161" i="7"/>
  <c r="AG161" i="7"/>
  <c r="AF161" i="7"/>
  <c r="AE161" i="7"/>
  <c r="AD161" i="7"/>
  <c r="AC161" i="7"/>
  <c r="AB161" i="7"/>
  <c r="AA161" i="7"/>
  <c r="Z161" i="7"/>
  <c r="Y161" i="7"/>
  <c r="X161" i="7"/>
  <c r="W161" i="7"/>
  <c r="V161" i="7"/>
  <c r="U161" i="7"/>
  <c r="T161" i="7"/>
  <c r="S161" i="7"/>
  <c r="R161" i="7"/>
  <c r="Q161" i="7"/>
  <c r="P161" i="7"/>
  <c r="O161" i="7"/>
  <c r="N161" i="7"/>
  <c r="M161" i="7"/>
  <c r="L161" i="7"/>
  <c r="K161" i="7"/>
  <c r="J161" i="7"/>
  <c r="I161" i="7"/>
  <c r="H161" i="7"/>
  <c r="G161" i="7"/>
  <c r="F161" i="7"/>
  <c r="E161" i="7"/>
  <c r="D161" i="7"/>
  <c r="C161" i="7"/>
  <c r="AK160" i="7"/>
  <c r="AJ160" i="7"/>
  <c r="AI160" i="7"/>
  <c r="AH160" i="7"/>
  <c r="AG160" i="7"/>
  <c r="AF160" i="7"/>
  <c r="AE160" i="7"/>
  <c r="AD160" i="7"/>
  <c r="AC160" i="7"/>
  <c r="AB160" i="7"/>
  <c r="AA160" i="7"/>
  <c r="Z160" i="7"/>
  <c r="Y160" i="7"/>
  <c r="X160" i="7"/>
  <c r="W160" i="7"/>
  <c r="V160" i="7"/>
  <c r="U160" i="7"/>
  <c r="T160" i="7"/>
  <c r="S160" i="7"/>
  <c r="R160" i="7"/>
  <c r="Q160" i="7"/>
  <c r="P160" i="7"/>
  <c r="O160" i="7"/>
  <c r="N160" i="7"/>
  <c r="M160" i="7"/>
  <c r="L160" i="7"/>
  <c r="K160" i="7"/>
  <c r="J160" i="7"/>
  <c r="I160" i="7"/>
  <c r="H160" i="7"/>
  <c r="G160" i="7"/>
  <c r="F160" i="7"/>
  <c r="E160" i="7"/>
  <c r="D160" i="7"/>
  <c r="C160" i="7"/>
  <c r="AK159" i="7"/>
  <c r="AJ159" i="7"/>
  <c r="AI159" i="7"/>
  <c r="AH159" i="7"/>
  <c r="AG159" i="7"/>
  <c r="AF159" i="7"/>
  <c r="AE159" i="7"/>
  <c r="AD159" i="7"/>
  <c r="AC159" i="7"/>
  <c r="AB159" i="7"/>
  <c r="AA159" i="7"/>
  <c r="Z159" i="7"/>
  <c r="Y159" i="7"/>
  <c r="X159" i="7"/>
  <c r="W159" i="7"/>
  <c r="V159" i="7"/>
  <c r="U159" i="7"/>
  <c r="T159" i="7"/>
  <c r="S159" i="7"/>
  <c r="R159" i="7"/>
  <c r="Q159" i="7"/>
  <c r="P159" i="7"/>
  <c r="O159" i="7"/>
  <c r="N159" i="7"/>
  <c r="M159" i="7"/>
  <c r="L159" i="7"/>
  <c r="K159" i="7"/>
  <c r="J159" i="7"/>
  <c r="I159" i="7"/>
  <c r="H159" i="7"/>
  <c r="G159" i="7"/>
  <c r="F159" i="7"/>
  <c r="E159" i="7"/>
  <c r="D159" i="7"/>
  <c r="C159" i="7"/>
  <c r="AK158" i="7"/>
  <c r="AJ158" i="7"/>
  <c r="AI158" i="7"/>
  <c r="AH158" i="7"/>
  <c r="AG158" i="7"/>
  <c r="AF158" i="7"/>
  <c r="AE158" i="7"/>
  <c r="AD158" i="7"/>
  <c r="AC158" i="7"/>
  <c r="AB158" i="7"/>
  <c r="AA158" i="7"/>
  <c r="Z158" i="7"/>
  <c r="Y158" i="7"/>
  <c r="X158" i="7"/>
  <c r="W158" i="7"/>
  <c r="V158" i="7"/>
  <c r="U158" i="7"/>
  <c r="T158" i="7"/>
  <c r="S158" i="7"/>
  <c r="R158" i="7"/>
  <c r="Q158" i="7"/>
  <c r="P158" i="7"/>
  <c r="O158" i="7"/>
  <c r="N158" i="7"/>
  <c r="M158" i="7"/>
  <c r="L158" i="7"/>
  <c r="K158" i="7"/>
  <c r="J158" i="7"/>
  <c r="I158" i="7"/>
  <c r="H158" i="7"/>
  <c r="G158" i="7"/>
  <c r="F158" i="7"/>
  <c r="E158" i="7"/>
  <c r="D158" i="7"/>
  <c r="C158" i="7"/>
  <c r="AK157" i="7"/>
  <c r="AJ157" i="7"/>
  <c r="AI157" i="7"/>
  <c r="AH157" i="7"/>
  <c r="AG157" i="7"/>
  <c r="AF157" i="7"/>
  <c r="AE157" i="7"/>
  <c r="AD157" i="7"/>
  <c r="AC157" i="7"/>
  <c r="AB157" i="7"/>
  <c r="AA157" i="7"/>
  <c r="Z157" i="7"/>
  <c r="Y157" i="7"/>
  <c r="X157" i="7"/>
  <c r="W157" i="7"/>
  <c r="V157" i="7"/>
  <c r="U157" i="7"/>
  <c r="T157" i="7"/>
  <c r="S157" i="7"/>
  <c r="R157" i="7"/>
  <c r="Q157" i="7"/>
  <c r="P157" i="7"/>
  <c r="O157" i="7"/>
  <c r="N157" i="7"/>
  <c r="M157" i="7"/>
  <c r="L157" i="7"/>
  <c r="K157" i="7"/>
  <c r="J157" i="7"/>
  <c r="I157" i="7"/>
  <c r="H157" i="7"/>
  <c r="G157" i="7"/>
  <c r="F157" i="7"/>
  <c r="E157" i="7"/>
  <c r="D157" i="7"/>
  <c r="C157" i="7"/>
  <c r="AK154" i="7"/>
  <c r="AJ154" i="7"/>
  <c r="AI154" i="7"/>
  <c r="AH154" i="7"/>
  <c r="AG154" i="7"/>
  <c r="AF154" i="7"/>
  <c r="AE154" i="7"/>
  <c r="AD154" i="7"/>
  <c r="AC154" i="7"/>
  <c r="AB154" i="7"/>
  <c r="AA154" i="7"/>
  <c r="Z154" i="7"/>
  <c r="Y154" i="7"/>
  <c r="X154" i="7"/>
  <c r="W154" i="7"/>
  <c r="V154" i="7"/>
  <c r="U154" i="7"/>
  <c r="T154" i="7"/>
  <c r="S154" i="7"/>
  <c r="R154" i="7"/>
  <c r="Q154" i="7"/>
  <c r="P154" i="7"/>
  <c r="O154" i="7"/>
  <c r="N154" i="7"/>
  <c r="M154" i="7"/>
  <c r="L154" i="7"/>
  <c r="K154" i="7"/>
  <c r="J154" i="7"/>
  <c r="I154" i="7"/>
  <c r="H154" i="7"/>
  <c r="G154" i="7"/>
  <c r="F154" i="7"/>
  <c r="E154" i="7"/>
  <c r="D154" i="7"/>
  <c r="C154" i="7"/>
  <c r="AK153" i="7"/>
  <c r="AJ153" i="7"/>
  <c r="AI153" i="7"/>
  <c r="AH153" i="7"/>
  <c r="AG153" i="7"/>
  <c r="AF153" i="7"/>
  <c r="AE153" i="7"/>
  <c r="AD153" i="7"/>
  <c r="AC153" i="7"/>
  <c r="AB153" i="7"/>
  <c r="AA153" i="7"/>
  <c r="Z153" i="7"/>
  <c r="Y153" i="7"/>
  <c r="X153" i="7"/>
  <c r="W153" i="7"/>
  <c r="V153" i="7"/>
  <c r="U153" i="7"/>
  <c r="T153" i="7"/>
  <c r="S153" i="7"/>
  <c r="R153" i="7"/>
  <c r="Q153" i="7"/>
  <c r="P153" i="7"/>
  <c r="O153" i="7"/>
  <c r="N153" i="7"/>
  <c r="M153" i="7"/>
  <c r="L153" i="7"/>
  <c r="K153" i="7"/>
  <c r="J153" i="7"/>
  <c r="I153" i="7"/>
  <c r="H153" i="7"/>
  <c r="G153" i="7"/>
  <c r="F153" i="7"/>
  <c r="E153" i="7"/>
  <c r="D153" i="7"/>
  <c r="C153" i="7"/>
  <c r="AK152" i="7"/>
  <c r="AJ152" i="7"/>
  <c r="AI152" i="7"/>
  <c r="AH152" i="7"/>
  <c r="AG152" i="7"/>
  <c r="AF152" i="7"/>
  <c r="AE152" i="7"/>
  <c r="AD152" i="7"/>
  <c r="AC152" i="7"/>
  <c r="AB152" i="7"/>
  <c r="AA152" i="7"/>
  <c r="Z152" i="7"/>
  <c r="Y152" i="7"/>
  <c r="X152" i="7"/>
  <c r="W152" i="7"/>
  <c r="V152" i="7"/>
  <c r="U152" i="7"/>
  <c r="T152" i="7"/>
  <c r="S152" i="7"/>
  <c r="R152" i="7"/>
  <c r="Q152" i="7"/>
  <c r="P152" i="7"/>
  <c r="O152" i="7"/>
  <c r="N152" i="7"/>
  <c r="M152" i="7"/>
  <c r="L152" i="7"/>
  <c r="K152" i="7"/>
  <c r="J152" i="7"/>
  <c r="I152" i="7"/>
  <c r="H152" i="7"/>
  <c r="G152" i="7"/>
  <c r="F152" i="7"/>
  <c r="E152" i="7"/>
  <c r="D152" i="7"/>
  <c r="C152" i="7"/>
  <c r="AK151" i="7"/>
  <c r="AJ151" i="7"/>
  <c r="AI151" i="7"/>
  <c r="AH151" i="7"/>
  <c r="AG151" i="7"/>
  <c r="AF151" i="7"/>
  <c r="AE151" i="7"/>
  <c r="AD151" i="7"/>
  <c r="AC151" i="7"/>
  <c r="AB151" i="7"/>
  <c r="AA151" i="7"/>
  <c r="Z151" i="7"/>
  <c r="Y151" i="7"/>
  <c r="X151" i="7"/>
  <c r="W151" i="7"/>
  <c r="V151" i="7"/>
  <c r="U151" i="7"/>
  <c r="T151" i="7"/>
  <c r="S151" i="7"/>
  <c r="R151" i="7"/>
  <c r="Q151" i="7"/>
  <c r="P151" i="7"/>
  <c r="O151" i="7"/>
  <c r="N151" i="7"/>
  <c r="M151" i="7"/>
  <c r="L151" i="7"/>
  <c r="K151" i="7"/>
  <c r="J151" i="7"/>
  <c r="I151" i="7"/>
  <c r="H151" i="7"/>
  <c r="G151" i="7"/>
  <c r="F151" i="7"/>
  <c r="E151" i="7"/>
  <c r="D151" i="7"/>
  <c r="C151" i="7"/>
  <c r="AK150" i="7"/>
  <c r="AJ150" i="7"/>
  <c r="AI150" i="7"/>
  <c r="AH150" i="7"/>
  <c r="AG150" i="7"/>
  <c r="AF150" i="7"/>
  <c r="AE150" i="7"/>
  <c r="AD150" i="7"/>
  <c r="AC150" i="7"/>
  <c r="AB150" i="7"/>
  <c r="AA150" i="7"/>
  <c r="Z150" i="7"/>
  <c r="Y150" i="7"/>
  <c r="X150" i="7"/>
  <c r="W150" i="7"/>
  <c r="V150" i="7"/>
  <c r="U150" i="7"/>
  <c r="T150" i="7"/>
  <c r="S150" i="7"/>
  <c r="R150" i="7"/>
  <c r="Q150" i="7"/>
  <c r="P150" i="7"/>
  <c r="O150" i="7"/>
  <c r="N150" i="7"/>
  <c r="M150" i="7"/>
  <c r="L150" i="7"/>
  <c r="K150" i="7"/>
  <c r="J150" i="7"/>
  <c r="I150" i="7"/>
  <c r="H150" i="7"/>
  <c r="G150" i="7"/>
  <c r="F150" i="7"/>
  <c r="E150" i="7"/>
  <c r="D150" i="7"/>
  <c r="C150" i="7"/>
  <c r="AK149" i="7"/>
  <c r="AJ149" i="7"/>
  <c r="AI149" i="7"/>
  <c r="AH149" i="7"/>
  <c r="AG149" i="7"/>
  <c r="AF149" i="7"/>
  <c r="AE149" i="7"/>
  <c r="AD149" i="7"/>
  <c r="AC149" i="7"/>
  <c r="AB149" i="7"/>
  <c r="AA149" i="7"/>
  <c r="Z149" i="7"/>
  <c r="Y149" i="7"/>
  <c r="X149" i="7"/>
  <c r="W149" i="7"/>
  <c r="V149" i="7"/>
  <c r="U149" i="7"/>
  <c r="T149" i="7"/>
  <c r="S149" i="7"/>
  <c r="R149" i="7"/>
  <c r="Q149" i="7"/>
  <c r="P149" i="7"/>
  <c r="O149" i="7"/>
  <c r="N149" i="7"/>
  <c r="M149" i="7"/>
  <c r="L149" i="7"/>
  <c r="K149" i="7"/>
  <c r="J149" i="7"/>
  <c r="I149" i="7"/>
  <c r="H149" i="7"/>
  <c r="G149" i="7"/>
  <c r="F149" i="7"/>
  <c r="E149" i="7"/>
  <c r="D149" i="7"/>
  <c r="C149" i="7"/>
  <c r="AK148" i="7"/>
  <c r="AJ148" i="7"/>
  <c r="AI148" i="7"/>
  <c r="AH148" i="7"/>
  <c r="AG148" i="7"/>
  <c r="AF148" i="7"/>
  <c r="AE148" i="7"/>
  <c r="AD148" i="7"/>
  <c r="AC148" i="7"/>
  <c r="AB148" i="7"/>
  <c r="AA148" i="7"/>
  <c r="Z148" i="7"/>
  <c r="Y148" i="7"/>
  <c r="X148" i="7"/>
  <c r="W148" i="7"/>
  <c r="V148" i="7"/>
  <c r="U148" i="7"/>
  <c r="T148" i="7"/>
  <c r="S148" i="7"/>
  <c r="R148" i="7"/>
  <c r="Q148" i="7"/>
  <c r="P148" i="7"/>
  <c r="O148" i="7"/>
  <c r="N148" i="7"/>
  <c r="M148" i="7"/>
  <c r="L148" i="7"/>
  <c r="K148" i="7"/>
  <c r="J148" i="7"/>
  <c r="I148" i="7"/>
  <c r="H148" i="7"/>
  <c r="G148" i="7"/>
  <c r="F148" i="7"/>
  <c r="E148" i="7"/>
  <c r="D148" i="7"/>
  <c r="C148" i="7"/>
  <c r="AK147" i="7"/>
  <c r="AJ147" i="7"/>
  <c r="AI147" i="7"/>
  <c r="AH147" i="7"/>
  <c r="AG147" i="7"/>
  <c r="AF147" i="7"/>
  <c r="AE147" i="7"/>
  <c r="AD147" i="7"/>
  <c r="AC147" i="7"/>
  <c r="AB147" i="7"/>
  <c r="AA147" i="7"/>
  <c r="Z147" i="7"/>
  <c r="Y147" i="7"/>
  <c r="X147" i="7"/>
  <c r="W147" i="7"/>
  <c r="V147" i="7"/>
  <c r="U147" i="7"/>
  <c r="T147" i="7"/>
  <c r="S147" i="7"/>
  <c r="R147" i="7"/>
  <c r="Q147" i="7"/>
  <c r="P147" i="7"/>
  <c r="O147" i="7"/>
  <c r="N147" i="7"/>
  <c r="M147" i="7"/>
  <c r="L147" i="7"/>
  <c r="K147" i="7"/>
  <c r="J147" i="7"/>
  <c r="I147" i="7"/>
  <c r="H147" i="7"/>
  <c r="G147" i="7"/>
  <c r="F147" i="7"/>
  <c r="E147" i="7"/>
  <c r="D147" i="7"/>
  <c r="C147" i="7"/>
  <c r="AK142" i="7"/>
  <c r="AJ142" i="7"/>
  <c r="AI142" i="7"/>
  <c r="AH142" i="7"/>
  <c r="AG142" i="7"/>
  <c r="AF142" i="7"/>
  <c r="AE142" i="7"/>
  <c r="AD142" i="7"/>
  <c r="AC142" i="7"/>
  <c r="AB142" i="7"/>
  <c r="AA142" i="7"/>
  <c r="Z142" i="7"/>
  <c r="Y142" i="7"/>
  <c r="X142" i="7"/>
  <c r="W142" i="7"/>
  <c r="V142" i="7"/>
  <c r="U142" i="7"/>
  <c r="T142" i="7"/>
  <c r="S142" i="7"/>
  <c r="R142" i="7"/>
  <c r="Q142" i="7"/>
  <c r="P142" i="7"/>
  <c r="O142" i="7"/>
  <c r="N142" i="7"/>
  <c r="M142" i="7"/>
  <c r="L142" i="7"/>
  <c r="K142" i="7"/>
  <c r="J142" i="7"/>
  <c r="I142" i="7"/>
  <c r="H142" i="7"/>
  <c r="G142" i="7"/>
  <c r="F142" i="7"/>
  <c r="E142" i="7"/>
  <c r="D142" i="7"/>
  <c r="C142" i="7"/>
  <c r="AK141" i="7"/>
  <c r="AJ141" i="7"/>
  <c r="AI141" i="7"/>
  <c r="AH141" i="7"/>
  <c r="AG141" i="7"/>
  <c r="AF141" i="7"/>
  <c r="AE141" i="7"/>
  <c r="AD141" i="7"/>
  <c r="AC141" i="7"/>
  <c r="AB141" i="7"/>
  <c r="AA141" i="7"/>
  <c r="Z141" i="7"/>
  <c r="Y141" i="7"/>
  <c r="X141" i="7"/>
  <c r="W141" i="7"/>
  <c r="V141" i="7"/>
  <c r="U141" i="7"/>
  <c r="T141" i="7"/>
  <c r="S141" i="7"/>
  <c r="R141" i="7"/>
  <c r="Q141" i="7"/>
  <c r="P141" i="7"/>
  <c r="O141" i="7"/>
  <c r="N141" i="7"/>
  <c r="M141" i="7"/>
  <c r="L141" i="7"/>
  <c r="K141" i="7"/>
  <c r="J141" i="7"/>
  <c r="I141" i="7"/>
  <c r="H141" i="7"/>
  <c r="G141" i="7"/>
  <c r="F141" i="7"/>
  <c r="E141" i="7"/>
  <c r="D141" i="7"/>
  <c r="C141" i="7"/>
  <c r="AK140" i="7"/>
  <c r="AJ140" i="7"/>
  <c r="AI140" i="7"/>
  <c r="AH140" i="7"/>
  <c r="AG140" i="7"/>
  <c r="AF140" i="7"/>
  <c r="AE140" i="7"/>
  <c r="AD140" i="7"/>
  <c r="AC140" i="7"/>
  <c r="AB140" i="7"/>
  <c r="AA140" i="7"/>
  <c r="Z140" i="7"/>
  <c r="Y140" i="7"/>
  <c r="X140" i="7"/>
  <c r="W140" i="7"/>
  <c r="V140" i="7"/>
  <c r="U140" i="7"/>
  <c r="T140" i="7"/>
  <c r="S140" i="7"/>
  <c r="R140" i="7"/>
  <c r="Q140" i="7"/>
  <c r="P140" i="7"/>
  <c r="O140" i="7"/>
  <c r="N140" i="7"/>
  <c r="M140" i="7"/>
  <c r="L140" i="7"/>
  <c r="K140" i="7"/>
  <c r="J140" i="7"/>
  <c r="I140" i="7"/>
  <c r="H140" i="7"/>
  <c r="G140" i="7"/>
  <c r="F140" i="7"/>
  <c r="E140" i="7"/>
  <c r="D140" i="7"/>
  <c r="C140" i="7"/>
  <c r="AK139" i="7"/>
  <c r="AJ139" i="7"/>
  <c r="AI139" i="7"/>
  <c r="AH139" i="7"/>
  <c r="AG139" i="7"/>
  <c r="AF139" i="7"/>
  <c r="AE139" i="7"/>
  <c r="AD139" i="7"/>
  <c r="AC139" i="7"/>
  <c r="AB139" i="7"/>
  <c r="AA139" i="7"/>
  <c r="Z139" i="7"/>
  <c r="Y139" i="7"/>
  <c r="X139" i="7"/>
  <c r="W139" i="7"/>
  <c r="V139" i="7"/>
  <c r="U139" i="7"/>
  <c r="T139" i="7"/>
  <c r="S139" i="7"/>
  <c r="R139" i="7"/>
  <c r="Q139" i="7"/>
  <c r="P139" i="7"/>
  <c r="O139" i="7"/>
  <c r="N139" i="7"/>
  <c r="M139" i="7"/>
  <c r="L139" i="7"/>
  <c r="K139" i="7"/>
  <c r="J139" i="7"/>
  <c r="I139" i="7"/>
  <c r="H139" i="7"/>
  <c r="G139" i="7"/>
  <c r="F139" i="7"/>
  <c r="E139" i="7"/>
  <c r="D139" i="7"/>
  <c r="C139" i="7"/>
  <c r="AK138" i="7"/>
  <c r="AJ138" i="7"/>
  <c r="AI138" i="7"/>
  <c r="AH138" i="7"/>
  <c r="AG138" i="7"/>
  <c r="AF138" i="7"/>
  <c r="AE138" i="7"/>
  <c r="AD138" i="7"/>
  <c r="AC138" i="7"/>
  <c r="AB138" i="7"/>
  <c r="AA138" i="7"/>
  <c r="Z138" i="7"/>
  <c r="Y138" i="7"/>
  <c r="X138" i="7"/>
  <c r="W138" i="7"/>
  <c r="V138" i="7"/>
  <c r="U138" i="7"/>
  <c r="T138" i="7"/>
  <c r="S138" i="7"/>
  <c r="R138" i="7"/>
  <c r="Q138" i="7"/>
  <c r="P138" i="7"/>
  <c r="O138" i="7"/>
  <c r="N138" i="7"/>
  <c r="M138" i="7"/>
  <c r="L138" i="7"/>
  <c r="K138" i="7"/>
  <c r="J138" i="7"/>
  <c r="I138" i="7"/>
  <c r="H138" i="7"/>
  <c r="G138" i="7"/>
  <c r="F138" i="7"/>
  <c r="E138" i="7"/>
  <c r="D138" i="7"/>
  <c r="C138" i="7"/>
  <c r="AK137" i="7"/>
  <c r="AJ137" i="7"/>
  <c r="AI137" i="7"/>
  <c r="AH137" i="7"/>
  <c r="AG137" i="7"/>
  <c r="AF137" i="7"/>
  <c r="AE137" i="7"/>
  <c r="AD137" i="7"/>
  <c r="AC137" i="7"/>
  <c r="AB137" i="7"/>
  <c r="AA137" i="7"/>
  <c r="Z137" i="7"/>
  <c r="Y137" i="7"/>
  <c r="X137" i="7"/>
  <c r="W137" i="7"/>
  <c r="V137" i="7"/>
  <c r="U137" i="7"/>
  <c r="T137" i="7"/>
  <c r="S137" i="7"/>
  <c r="R137" i="7"/>
  <c r="Q137" i="7"/>
  <c r="P137" i="7"/>
  <c r="O137" i="7"/>
  <c r="N137" i="7"/>
  <c r="M137" i="7"/>
  <c r="L137" i="7"/>
  <c r="K137" i="7"/>
  <c r="J137" i="7"/>
  <c r="I137" i="7"/>
  <c r="H137" i="7"/>
  <c r="G137" i="7"/>
  <c r="F137" i="7"/>
  <c r="E137" i="7"/>
  <c r="D137" i="7"/>
  <c r="C137" i="7"/>
  <c r="AK136" i="7"/>
  <c r="AJ136" i="7"/>
  <c r="AI136" i="7"/>
  <c r="AH136" i="7"/>
  <c r="AG136" i="7"/>
  <c r="AF136" i="7"/>
  <c r="AE136" i="7"/>
  <c r="AD136" i="7"/>
  <c r="AC136" i="7"/>
  <c r="AB136" i="7"/>
  <c r="AA136" i="7"/>
  <c r="Z136" i="7"/>
  <c r="Y136" i="7"/>
  <c r="X136" i="7"/>
  <c r="W136" i="7"/>
  <c r="V136" i="7"/>
  <c r="U136" i="7"/>
  <c r="T136" i="7"/>
  <c r="S136" i="7"/>
  <c r="R136" i="7"/>
  <c r="Q136" i="7"/>
  <c r="P136" i="7"/>
  <c r="O136" i="7"/>
  <c r="N136" i="7"/>
  <c r="M136" i="7"/>
  <c r="L136" i="7"/>
  <c r="K136" i="7"/>
  <c r="J136" i="7"/>
  <c r="I136" i="7"/>
  <c r="H136" i="7"/>
  <c r="G136" i="7"/>
  <c r="F136" i="7"/>
  <c r="E136" i="7"/>
  <c r="D136" i="7"/>
  <c r="C136" i="7"/>
  <c r="AK135" i="7"/>
  <c r="AJ135" i="7"/>
  <c r="AI135" i="7"/>
  <c r="AH135" i="7"/>
  <c r="AG135" i="7"/>
  <c r="AF135" i="7"/>
  <c r="AE135" i="7"/>
  <c r="AD135" i="7"/>
  <c r="AC135" i="7"/>
  <c r="AB135" i="7"/>
  <c r="AA135" i="7"/>
  <c r="Z135" i="7"/>
  <c r="Y135" i="7"/>
  <c r="X135" i="7"/>
  <c r="W135" i="7"/>
  <c r="V135" i="7"/>
  <c r="U135" i="7"/>
  <c r="T135" i="7"/>
  <c r="S135" i="7"/>
  <c r="R135" i="7"/>
  <c r="Q135" i="7"/>
  <c r="P135" i="7"/>
  <c r="O135" i="7"/>
  <c r="N135" i="7"/>
  <c r="M135" i="7"/>
  <c r="L135" i="7"/>
  <c r="K135" i="7"/>
  <c r="J135" i="7"/>
  <c r="I135" i="7"/>
  <c r="H135" i="7"/>
  <c r="G135" i="7"/>
  <c r="F135" i="7"/>
  <c r="E135" i="7"/>
  <c r="D135" i="7"/>
  <c r="C135" i="7"/>
  <c r="AK132" i="7"/>
  <c r="AJ132" i="7"/>
  <c r="AI132" i="7"/>
  <c r="AH132" i="7"/>
  <c r="AG132" i="7"/>
  <c r="AF132" i="7"/>
  <c r="AE132" i="7"/>
  <c r="AD132" i="7"/>
  <c r="AC132" i="7"/>
  <c r="AB132" i="7"/>
  <c r="AA132" i="7"/>
  <c r="Z132" i="7"/>
  <c r="Y132" i="7"/>
  <c r="X132" i="7"/>
  <c r="W132" i="7"/>
  <c r="V132" i="7"/>
  <c r="U132" i="7"/>
  <c r="T132" i="7"/>
  <c r="S132" i="7"/>
  <c r="R132" i="7"/>
  <c r="Q132" i="7"/>
  <c r="P132" i="7"/>
  <c r="O132" i="7"/>
  <c r="N132" i="7"/>
  <c r="M132" i="7"/>
  <c r="L132" i="7"/>
  <c r="K132" i="7"/>
  <c r="J132" i="7"/>
  <c r="I132" i="7"/>
  <c r="H132" i="7"/>
  <c r="G132" i="7"/>
  <c r="F132" i="7"/>
  <c r="E132" i="7"/>
  <c r="D132" i="7"/>
  <c r="C132" i="7"/>
  <c r="AK131" i="7"/>
  <c r="AJ131" i="7"/>
  <c r="AI131" i="7"/>
  <c r="AH131" i="7"/>
  <c r="AG131" i="7"/>
  <c r="AF131" i="7"/>
  <c r="AE131" i="7"/>
  <c r="AD131" i="7"/>
  <c r="AC131" i="7"/>
  <c r="AB131" i="7"/>
  <c r="AA131" i="7"/>
  <c r="Z131" i="7"/>
  <c r="Y131" i="7"/>
  <c r="X131" i="7"/>
  <c r="W131" i="7"/>
  <c r="V131" i="7"/>
  <c r="U131" i="7"/>
  <c r="T131" i="7"/>
  <c r="S131" i="7"/>
  <c r="R131" i="7"/>
  <c r="Q131" i="7"/>
  <c r="P131" i="7"/>
  <c r="O131" i="7"/>
  <c r="N131" i="7"/>
  <c r="M131" i="7"/>
  <c r="L131" i="7"/>
  <c r="K131" i="7"/>
  <c r="J131" i="7"/>
  <c r="I131" i="7"/>
  <c r="H131" i="7"/>
  <c r="G131" i="7"/>
  <c r="F131" i="7"/>
  <c r="E131" i="7"/>
  <c r="D131" i="7"/>
  <c r="C131" i="7"/>
  <c r="AK130" i="7"/>
  <c r="AJ130" i="7"/>
  <c r="AI130" i="7"/>
  <c r="AH130" i="7"/>
  <c r="AG130" i="7"/>
  <c r="AF130" i="7"/>
  <c r="AE130" i="7"/>
  <c r="AD130" i="7"/>
  <c r="AC130" i="7"/>
  <c r="AB130" i="7"/>
  <c r="AA130" i="7"/>
  <c r="Z130" i="7"/>
  <c r="Y130" i="7"/>
  <c r="X130" i="7"/>
  <c r="W130" i="7"/>
  <c r="V130" i="7"/>
  <c r="U130" i="7"/>
  <c r="T130" i="7"/>
  <c r="S130" i="7"/>
  <c r="R130" i="7"/>
  <c r="Q130" i="7"/>
  <c r="P130" i="7"/>
  <c r="O130" i="7"/>
  <c r="N130" i="7"/>
  <c r="M130" i="7"/>
  <c r="L130" i="7"/>
  <c r="K130" i="7"/>
  <c r="J130" i="7"/>
  <c r="I130" i="7"/>
  <c r="H130" i="7"/>
  <c r="G130" i="7"/>
  <c r="F130" i="7"/>
  <c r="E130" i="7"/>
  <c r="D130" i="7"/>
  <c r="C130" i="7"/>
  <c r="AK129" i="7"/>
  <c r="AJ129" i="7"/>
  <c r="AI129" i="7"/>
  <c r="AH129" i="7"/>
  <c r="AG129" i="7"/>
  <c r="AF129" i="7"/>
  <c r="AE129" i="7"/>
  <c r="AD129" i="7"/>
  <c r="AC129" i="7"/>
  <c r="AB129" i="7"/>
  <c r="AA129" i="7"/>
  <c r="Z129" i="7"/>
  <c r="Y129" i="7"/>
  <c r="X129" i="7"/>
  <c r="W129" i="7"/>
  <c r="V129" i="7"/>
  <c r="U129" i="7"/>
  <c r="T129" i="7"/>
  <c r="S129" i="7"/>
  <c r="R129" i="7"/>
  <c r="Q129" i="7"/>
  <c r="P129" i="7"/>
  <c r="O129" i="7"/>
  <c r="N129" i="7"/>
  <c r="M129" i="7"/>
  <c r="L129" i="7"/>
  <c r="K129" i="7"/>
  <c r="J129" i="7"/>
  <c r="I129" i="7"/>
  <c r="H129" i="7"/>
  <c r="G129" i="7"/>
  <c r="F129" i="7"/>
  <c r="E129" i="7"/>
  <c r="D129" i="7"/>
  <c r="C129" i="7"/>
  <c r="AK128" i="7"/>
  <c r="AJ128" i="7"/>
  <c r="AI128" i="7"/>
  <c r="AH128" i="7"/>
  <c r="AG128" i="7"/>
  <c r="AF128" i="7"/>
  <c r="AE128" i="7"/>
  <c r="AD128" i="7"/>
  <c r="AC128" i="7"/>
  <c r="AB128" i="7"/>
  <c r="AA128" i="7"/>
  <c r="Z128" i="7"/>
  <c r="Y128" i="7"/>
  <c r="X128" i="7"/>
  <c r="W128" i="7"/>
  <c r="V128" i="7"/>
  <c r="U128" i="7"/>
  <c r="T128" i="7"/>
  <c r="S128" i="7"/>
  <c r="R128" i="7"/>
  <c r="Q128" i="7"/>
  <c r="P128" i="7"/>
  <c r="O128" i="7"/>
  <c r="N128" i="7"/>
  <c r="M128" i="7"/>
  <c r="L128" i="7"/>
  <c r="K128" i="7"/>
  <c r="J128" i="7"/>
  <c r="I128" i="7"/>
  <c r="H128" i="7"/>
  <c r="G128" i="7"/>
  <c r="F128" i="7"/>
  <c r="E128" i="7"/>
  <c r="D128" i="7"/>
  <c r="AK127" i="7"/>
  <c r="AJ127" i="7"/>
  <c r="AI127" i="7"/>
  <c r="AH127" i="7"/>
  <c r="AG127" i="7"/>
  <c r="AF127" i="7"/>
  <c r="AE127" i="7"/>
  <c r="AD127" i="7"/>
  <c r="AC127" i="7"/>
  <c r="AB127" i="7"/>
  <c r="AA127" i="7"/>
  <c r="Z127" i="7"/>
  <c r="Y127" i="7"/>
  <c r="X127" i="7"/>
  <c r="W127" i="7"/>
  <c r="V127" i="7"/>
  <c r="U127" i="7"/>
  <c r="T127" i="7"/>
  <c r="S127" i="7"/>
  <c r="R127" i="7"/>
  <c r="Q127" i="7"/>
  <c r="P127" i="7"/>
  <c r="O127" i="7"/>
  <c r="N127" i="7"/>
  <c r="M127" i="7"/>
  <c r="L127" i="7"/>
  <c r="K127" i="7"/>
  <c r="J127" i="7"/>
  <c r="I127" i="7"/>
  <c r="H127" i="7"/>
  <c r="G127" i="7"/>
  <c r="F127" i="7"/>
  <c r="E127" i="7"/>
  <c r="D127" i="7"/>
  <c r="C127" i="7"/>
  <c r="AK126" i="7"/>
  <c r="AJ126" i="7"/>
  <c r="AI126" i="7"/>
  <c r="AH126" i="7"/>
  <c r="AG126" i="7"/>
  <c r="AF126" i="7"/>
  <c r="AE126" i="7"/>
  <c r="AD126" i="7"/>
  <c r="AC126" i="7"/>
  <c r="AB126" i="7"/>
  <c r="AA126" i="7"/>
  <c r="Z126" i="7"/>
  <c r="Y126" i="7"/>
  <c r="X126" i="7"/>
  <c r="W126" i="7"/>
  <c r="V126" i="7"/>
  <c r="U126" i="7"/>
  <c r="T126" i="7"/>
  <c r="S126" i="7"/>
  <c r="R126" i="7"/>
  <c r="Q126" i="7"/>
  <c r="P126" i="7"/>
  <c r="O126" i="7"/>
  <c r="N126" i="7"/>
  <c r="M126" i="7"/>
  <c r="L126" i="7"/>
  <c r="K126" i="7"/>
  <c r="J126" i="7"/>
  <c r="I126" i="7"/>
  <c r="H126" i="7"/>
  <c r="G126" i="7"/>
  <c r="F126" i="7"/>
  <c r="E126" i="7"/>
  <c r="D126" i="7"/>
  <c r="C126" i="7"/>
  <c r="AK125" i="7"/>
  <c r="AJ125" i="7"/>
  <c r="AI125" i="7"/>
  <c r="AH125" i="7"/>
  <c r="AG125" i="7"/>
  <c r="AF125" i="7"/>
  <c r="AE125" i="7"/>
  <c r="AD125" i="7"/>
  <c r="AC125" i="7"/>
  <c r="AB125" i="7"/>
  <c r="AA125" i="7"/>
  <c r="Z125" i="7"/>
  <c r="Y125" i="7"/>
  <c r="X125" i="7"/>
  <c r="W125" i="7"/>
  <c r="V125" i="7"/>
  <c r="U125" i="7"/>
  <c r="T125" i="7"/>
  <c r="S125" i="7"/>
  <c r="R125" i="7"/>
  <c r="Q125" i="7"/>
  <c r="P125" i="7"/>
  <c r="O125" i="7"/>
  <c r="N125" i="7"/>
  <c r="M125" i="7"/>
  <c r="L125" i="7"/>
  <c r="K125" i="7"/>
  <c r="J125" i="7"/>
  <c r="I125" i="7"/>
  <c r="H125" i="7"/>
  <c r="G125" i="7"/>
  <c r="F125" i="7"/>
  <c r="E125" i="7"/>
  <c r="D125" i="7"/>
  <c r="C125" i="7"/>
  <c r="AK122" i="7"/>
  <c r="AJ122" i="7"/>
  <c r="AI122" i="7"/>
  <c r="AH122" i="7"/>
  <c r="AG122" i="7"/>
  <c r="AF122" i="7"/>
  <c r="AE122" i="7"/>
  <c r="AD122" i="7"/>
  <c r="AC122" i="7"/>
  <c r="AB122" i="7"/>
  <c r="AA122" i="7"/>
  <c r="Z122" i="7"/>
  <c r="Y122" i="7"/>
  <c r="X122" i="7"/>
  <c r="W122" i="7"/>
  <c r="V122" i="7"/>
  <c r="U122" i="7"/>
  <c r="T122" i="7"/>
  <c r="S122" i="7"/>
  <c r="R122" i="7"/>
  <c r="Q122" i="7"/>
  <c r="P122" i="7"/>
  <c r="O122" i="7"/>
  <c r="N122" i="7"/>
  <c r="M122" i="7"/>
  <c r="L122" i="7"/>
  <c r="K122" i="7"/>
  <c r="J122" i="7"/>
  <c r="I122" i="7"/>
  <c r="H122" i="7"/>
  <c r="G122" i="7"/>
  <c r="F122" i="7"/>
  <c r="E122" i="7"/>
  <c r="D122" i="7"/>
  <c r="C122" i="7"/>
  <c r="AK121" i="7"/>
  <c r="AJ121" i="7"/>
  <c r="AI121" i="7"/>
  <c r="AH121" i="7"/>
  <c r="AG121" i="7"/>
  <c r="AF121" i="7"/>
  <c r="AE121" i="7"/>
  <c r="AD121" i="7"/>
  <c r="AC121" i="7"/>
  <c r="AB121" i="7"/>
  <c r="AA121" i="7"/>
  <c r="Z121" i="7"/>
  <c r="Y121" i="7"/>
  <c r="X121" i="7"/>
  <c r="W121" i="7"/>
  <c r="V121" i="7"/>
  <c r="U121" i="7"/>
  <c r="T121" i="7"/>
  <c r="S121" i="7"/>
  <c r="R121" i="7"/>
  <c r="Q121" i="7"/>
  <c r="P121" i="7"/>
  <c r="O121" i="7"/>
  <c r="N121" i="7"/>
  <c r="M121" i="7"/>
  <c r="L121" i="7"/>
  <c r="K121" i="7"/>
  <c r="J121" i="7"/>
  <c r="I121" i="7"/>
  <c r="H121" i="7"/>
  <c r="G121" i="7"/>
  <c r="F121" i="7"/>
  <c r="E121" i="7"/>
  <c r="D121" i="7"/>
  <c r="C121" i="7"/>
  <c r="AK120" i="7"/>
  <c r="AJ120" i="7"/>
  <c r="AI120" i="7"/>
  <c r="AH120" i="7"/>
  <c r="AG120" i="7"/>
  <c r="AF120" i="7"/>
  <c r="AE120" i="7"/>
  <c r="AD120" i="7"/>
  <c r="AC120" i="7"/>
  <c r="AB120" i="7"/>
  <c r="AA120" i="7"/>
  <c r="Z120" i="7"/>
  <c r="Y120" i="7"/>
  <c r="X120" i="7"/>
  <c r="W120" i="7"/>
  <c r="V120" i="7"/>
  <c r="U120" i="7"/>
  <c r="T120" i="7"/>
  <c r="S120" i="7"/>
  <c r="R120" i="7"/>
  <c r="Q120" i="7"/>
  <c r="P120" i="7"/>
  <c r="O120" i="7"/>
  <c r="N120" i="7"/>
  <c r="M120" i="7"/>
  <c r="L120" i="7"/>
  <c r="K120" i="7"/>
  <c r="J120" i="7"/>
  <c r="I120" i="7"/>
  <c r="H120" i="7"/>
  <c r="G120" i="7"/>
  <c r="F120" i="7"/>
  <c r="E120" i="7"/>
  <c r="D120" i="7"/>
  <c r="C120" i="7"/>
  <c r="AK119" i="7"/>
  <c r="AJ119" i="7"/>
  <c r="AI119" i="7"/>
  <c r="AH119" i="7"/>
  <c r="AG119" i="7"/>
  <c r="AF119" i="7"/>
  <c r="AE119" i="7"/>
  <c r="AD119" i="7"/>
  <c r="AC119" i="7"/>
  <c r="AB119" i="7"/>
  <c r="AA119" i="7"/>
  <c r="Z119" i="7"/>
  <c r="Y119" i="7"/>
  <c r="X119" i="7"/>
  <c r="W119" i="7"/>
  <c r="V119" i="7"/>
  <c r="U119" i="7"/>
  <c r="T119" i="7"/>
  <c r="S119" i="7"/>
  <c r="R119" i="7"/>
  <c r="Q119" i="7"/>
  <c r="P119" i="7"/>
  <c r="O119" i="7"/>
  <c r="N119" i="7"/>
  <c r="M119" i="7"/>
  <c r="L119" i="7"/>
  <c r="K119" i="7"/>
  <c r="J119" i="7"/>
  <c r="I119" i="7"/>
  <c r="H119" i="7"/>
  <c r="G119" i="7"/>
  <c r="F119" i="7"/>
  <c r="E119" i="7"/>
  <c r="D119" i="7"/>
  <c r="C119" i="7"/>
  <c r="AK118" i="7"/>
  <c r="AJ118" i="7"/>
  <c r="AI118" i="7"/>
  <c r="AH118" i="7"/>
  <c r="AG118" i="7"/>
  <c r="AF118" i="7"/>
  <c r="AE118" i="7"/>
  <c r="AD118" i="7"/>
  <c r="AC118" i="7"/>
  <c r="AB118" i="7"/>
  <c r="AA118" i="7"/>
  <c r="Z118" i="7"/>
  <c r="Y118" i="7"/>
  <c r="X118" i="7"/>
  <c r="W118" i="7"/>
  <c r="V118" i="7"/>
  <c r="U118" i="7"/>
  <c r="T118" i="7"/>
  <c r="S118" i="7"/>
  <c r="R118" i="7"/>
  <c r="Q118" i="7"/>
  <c r="P118" i="7"/>
  <c r="O118" i="7"/>
  <c r="N118" i="7"/>
  <c r="M118" i="7"/>
  <c r="L118" i="7"/>
  <c r="K118" i="7"/>
  <c r="J118" i="7"/>
  <c r="I118" i="7"/>
  <c r="H118" i="7"/>
  <c r="G118" i="7"/>
  <c r="F118" i="7"/>
  <c r="E118" i="7"/>
  <c r="D118" i="7"/>
  <c r="C118" i="7"/>
  <c r="AK117" i="7"/>
  <c r="AJ117" i="7"/>
  <c r="AI117" i="7"/>
  <c r="AH117" i="7"/>
  <c r="AG117" i="7"/>
  <c r="AF117" i="7"/>
  <c r="AE117" i="7"/>
  <c r="AD117" i="7"/>
  <c r="AC117" i="7"/>
  <c r="AB117" i="7"/>
  <c r="AA117" i="7"/>
  <c r="Z117" i="7"/>
  <c r="Y117" i="7"/>
  <c r="X117" i="7"/>
  <c r="W117" i="7"/>
  <c r="V117" i="7"/>
  <c r="U117" i="7"/>
  <c r="T117" i="7"/>
  <c r="S117" i="7"/>
  <c r="R117" i="7"/>
  <c r="Q117" i="7"/>
  <c r="P117" i="7"/>
  <c r="O117" i="7"/>
  <c r="N117" i="7"/>
  <c r="M117" i="7"/>
  <c r="L117" i="7"/>
  <c r="K117" i="7"/>
  <c r="J117" i="7"/>
  <c r="I117" i="7"/>
  <c r="H117" i="7"/>
  <c r="G117" i="7"/>
  <c r="F117" i="7"/>
  <c r="E117" i="7"/>
  <c r="D117" i="7"/>
  <c r="C117" i="7"/>
  <c r="AK116" i="7"/>
  <c r="AJ116" i="7"/>
  <c r="AI116" i="7"/>
  <c r="AH116" i="7"/>
  <c r="AG116" i="7"/>
  <c r="AF116" i="7"/>
  <c r="AE116" i="7"/>
  <c r="AD116" i="7"/>
  <c r="AC116" i="7"/>
  <c r="AB116" i="7"/>
  <c r="AA116" i="7"/>
  <c r="Z116" i="7"/>
  <c r="Y116" i="7"/>
  <c r="X116" i="7"/>
  <c r="W116" i="7"/>
  <c r="V116" i="7"/>
  <c r="U116" i="7"/>
  <c r="T116" i="7"/>
  <c r="S116" i="7"/>
  <c r="R116" i="7"/>
  <c r="Q116" i="7"/>
  <c r="P116" i="7"/>
  <c r="O116" i="7"/>
  <c r="N116" i="7"/>
  <c r="M116" i="7"/>
  <c r="L116" i="7"/>
  <c r="K116" i="7"/>
  <c r="J116" i="7"/>
  <c r="I116" i="7"/>
  <c r="H116" i="7"/>
  <c r="G116" i="7"/>
  <c r="F116" i="7"/>
  <c r="E116" i="7"/>
  <c r="D116" i="7"/>
  <c r="C116" i="7"/>
  <c r="AK115" i="7"/>
  <c r="AJ115" i="7"/>
  <c r="AI115" i="7"/>
  <c r="AH115" i="7"/>
  <c r="AG115" i="7"/>
  <c r="AF115" i="7"/>
  <c r="AE115" i="7"/>
  <c r="AD115" i="7"/>
  <c r="AC115" i="7"/>
  <c r="AB115" i="7"/>
  <c r="AA115" i="7"/>
  <c r="Z115" i="7"/>
  <c r="Y115" i="7"/>
  <c r="X115" i="7"/>
  <c r="W115" i="7"/>
  <c r="V115" i="7"/>
  <c r="U115" i="7"/>
  <c r="T115" i="7"/>
  <c r="S115" i="7"/>
  <c r="R115" i="7"/>
  <c r="Q115" i="7"/>
  <c r="P115" i="7"/>
  <c r="O115" i="7"/>
  <c r="N115" i="7"/>
  <c r="M115" i="7"/>
  <c r="L115" i="7"/>
  <c r="K115" i="7"/>
  <c r="J115" i="7"/>
  <c r="I115" i="7"/>
  <c r="H115" i="7"/>
  <c r="G115" i="7"/>
  <c r="F115" i="7"/>
  <c r="E115" i="7"/>
  <c r="D115" i="7"/>
  <c r="C115" i="7"/>
  <c r="AK112" i="7"/>
  <c r="AJ112" i="7"/>
  <c r="AI112" i="7"/>
  <c r="AH112" i="7"/>
  <c r="AG112" i="7"/>
  <c r="AF112" i="7"/>
  <c r="AE112" i="7"/>
  <c r="AD112" i="7"/>
  <c r="AC112" i="7"/>
  <c r="AB112" i="7"/>
  <c r="AA112" i="7"/>
  <c r="Z112" i="7"/>
  <c r="Y112" i="7"/>
  <c r="X112" i="7"/>
  <c r="W112" i="7"/>
  <c r="V112" i="7"/>
  <c r="U112" i="7"/>
  <c r="T112" i="7"/>
  <c r="S112" i="7"/>
  <c r="R112" i="7"/>
  <c r="Q112" i="7"/>
  <c r="P112" i="7"/>
  <c r="O112" i="7"/>
  <c r="N112" i="7"/>
  <c r="M112" i="7"/>
  <c r="L112" i="7"/>
  <c r="K112" i="7"/>
  <c r="J112" i="7"/>
  <c r="I112" i="7"/>
  <c r="H112" i="7"/>
  <c r="G112" i="7"/>
  <c r="F112" i="7"/>
  <c r="E112" i="7"/>
  <c r="D112" i="7"/>
  <c r="C112" i="7"/>
  <c r="AK111" i="7"/>
  <c r="AJ111" i="7"/>
  <c r="AI111" i="7"/>
  <c r="AH111" i="7"/>
  <c r="AG111" i="7"/>
  <c r="AF111" i="7"/>
  <c r="AE111" i="7"/>
  <c r="AD111" i="7"/>
  <c r="AC111" i="7"/>
  <c r="AB111" i="7"/>
  <c r="AA111" i="7"/>
  <c r="Z111" i="7"/>
  <c r="Y111" i="7"/>
  <c r="X111" i="7"/>
  <c r="W111" i="7"/>
  <c r="V111" i="7"/>
  <c r="U111" i="7"/>
  <c r="T111" i="7"/>
  <c r="S111" i="7"/>
  <c r="R111" i="7"/>
  <c r="Q111" i="7"/>
  <c r="P111" i="7"/>
  <c r="O111" i="7"/>
  <c r="N111" i="7"/>
  <c r="M111" i="7"/>
  <c r="L111" i="7"/>
  <c r="K111" i="7"/>
  <c r="J111" i="7"/>
  <c r="I111" i="7"/>
  <c r="H111" i="7"/>
  <c r="G111" i="7"/>
  <c r="F111" i="7"/>
  <c r="E111" i="7"/>
  <c r="D111" i="7"/>
  <c r="C111" i="7"/>
  <c r="AK110" i="7"/>
  <c r="AJ110" i="7"/>
  <c r="AI110" i="7"/>
  <c r="AH110" i="7"/>
  <c r="AG110" i="7"/>
  <c r="AF110" i="7"/>
  <c r="AE110" i="7"/>
  <c r="AD110" i="7"/>
  <c r="AC110" i="7"/>
  <c r="AB110" i="7"/>
  <c r="AA110" i="7"/>
  <c r="Z110" i="7"/>
  <c r="Y110" i="7"/>
  <c r="X110" i="7"/>
  <c r="W110" i="7"/>
  <c r="V110" i="7"/>
  <c r="U110" i="7"/>
  <c r="T110" i="7"/>
  <c r="S110" i="7"/>
  <c r="R110" i="7"/>
  <c r="Q110" i="7"/>
  <c r="P110" i="7"/>
  <c r="O110" i="7"/>
  <c r="N110" i="7"/>
  <c r="M110" i="7"/>
  <c r="L110" i="7"/>
  <c r="K110" i="7"/>
  <c r="J110" i="7"/>
  <c r="I110" i="7"/>
  <c r="H110" i="7"/>
  <c r="G110" i="7"/>
  <c r="F110" i="7"/>
  <c r="E110" i="7"/>
  <c r="D110" i="7"/>
  <c r="C110" i="7"/>
  <c r="AK109" i="7"/>
  <c r="AJ109" i="7"/>
  <c r="AI109" i="7"/>
  <c r="AH109" i="7"/>
  <c r="AG109" i="7"/>
  <c r="AF109" i="7"/>
  <c r="AE109" i="7"/>
  <c r="AD109" i="7"/>
  <c r="AC109" i="7"/>
  <c r="AB109" i="7"/>
  <c r="AA109" i="7"/>
  <c r="Z109" i="7"/>
  <c r="Y109" i="7"/>
  <c r="X109" i="7"/>
  <c r="W109" i="7"/>
  <c r="V109" i="7"/>
  <c r="U109" i="7"/>
  <c r="T109" i="7"/>
  <c r="S109" i="7"/>
  <c r="R109" i="7"/>
  <c r="Q109" i="7"/>
  <c r="P109" i="7"/>
  <c r="O109" i="7"/>
  <c r="N109" i="7"/>
  <c r="M109" i="7"/>
  <c r="L109" i="7"/>
  <c r="K109" i="7"/>
  <c r="J109" i="7"/>
  <c r="I109" i="7"/>
  <c r="H109" i="7"/>
  <c r="G109" i="7"/>
  <c r="F109" i="7"/>
  <c r="E109" i="7"/>
  <c r="D109" i="7"/>
  <c r="C109" i="7"/>
  <c r="AK108" i="7"/>
  <c r="AJ108" i="7"/>
  <c r="AI108" i="7"/>
  <c r="AH108" i="7"/>
  <c r="AG108" i="7"/>
  <c r="AF108" i="7"/>
  <c r="AE108" i="7"/>
  <c r="AD108" i="7"/>
  <c r="AC108" i="7"/>
  <c r="AB108" i="7"/>
  <c r="AA108" i="7"/>
  <c r="Z108" i="7"/>
  <c r="Y108" i="7"/>
  <c r="X108" i="7"/>
  <c r="W108" i="7"/>
  <c r="V108" i="7"/>
  <c r="U108" i="7"/>
  <c r="T108" i="7"/>
  <c r="S108" i="7"/>
  <c r="R108" i="7"/>
  <c r="Q108" i="7"/>
  <c r="P108" i="7"/>
  <c r="O108" i="7"/>
  <c r="N108" i="7"/>
  <c r="M108" i="7"/>
  <c r="L108" i="7"/>
  <c r="K108" i="7"/>
  <c r="J108" i="7"/>
  <c r="I108" i="7"/>
  <c r="H108" i="7"/>
  <c r="G108" i="7"/>
  <c r="F108" i="7"/>
  <c r="E108" i="7"/>
  <c r="D108" i="7"/>
  <c r="C108" i="7"/>
  <c r="AK107" i="7"/>
  <c r="AJ107" i="7"/>
  <c r="AI107" i="7"/>
  <c r="AH107" i="7"/>
  <c r="AG107" i="7"/>
  <c r="AF107" i="7"/>
  <c r="AE107" i="7"/>
  <c r="AD107" i="7"/>
  <c r="AC107" i="7"/>
  <c r="AB107" i="7"/>
  <c r="AA107" i="7"/>
  <c r="Z107" i="7"/>
  <c r="Y107" i="7"/>
  <c r="X107" i="7"/>
  <c r="W107" i="7"/>
  <c r="V107" i="7"/>
  <c r="U107" i="7"/>
  <c r="T107" i="7"/>
  <c r="S107" i="7"/>
  <c r="R107" i="7"/>
  <c r="Q107" i="7"/>
  <c r="P107" i="7"/>
  <c r="O107" i="7"/>
  <c r="N107" i="7"/>
  <c r="M107" i="7"/>
  <c r="L107" i="7"/>
  <c r="K107" i="7"/>
  <c r="J107" i="7"/>
  <c r="I107" i="7"/>
  <c r="H107" i="7"/>
  <c r="G107" i="7"/>
  <c r="F107" i="7"/>
  <c r="E107" i="7"/>
  <c r="D107" i="7"/>
  <c r="C107" i="7"/>
  <c r="AK106" i="7"/>
  <c r="AJ106" i="7"/>
  <c r="AI106" i="7"/>
  <c r="AH106" i="7"/>
  <c r="AG106" i="7"/>
  <c r="AF106" i="7"/>
  <c r="AE106" i="7"/>
  <c r="AD106" i="7"/>
  <c r="AC106" i="7"/>
  <c r="AB106" i="7"/>
  <c r="AA106" i="7"/>
  <c r="Z106" i="7"/>
  <c r="Y106" i="7"/>
  <c r="X106" i="7"/>
  <c r="W106" i="7"/>
  <c r="V106" i="7"/>
  <c r="U106" i="7"/>
  <c r="T106" i="7"/>
  <c r="S106" i="7"/>
  <c r="R106" i="7"/>
  <c r="Q106" i="7"/>
  <c r="P106" i="7"/>
  <c r="O106" i="7"/>
  <c r="N106" i="7"/>
  <c r="M106" i="7"/>
  <c r="L106" i="7"/>
  <c r="K106" i="7"/>
  <c r="J106" i="7"/>
  <c r="I106" i="7"/>
  <c r="H106" i="7"/>
  <c r="G106" i="7"/>
  <c r="F106" i="7"/>
  <c r="E106" i="7"/>
  <c r="D106" i="7"/>
  <c r="C106" i="7"/>
  <c r="AK105" i="7"/>
  <c r="AJ105" i="7"/>
  <c r="AI105" i="7"/>
  <c r="AH105" i="7"/>
  <c r="AG105" i="7"/>
  <c r="AF105" i="7"/>
  <c r="AE105" i="7"/>
  <c r="AD105" i="7"/>
  <c r="AC105" i="7"/>
  <c r="AB105" i="7"/>
  <c r="AA105" i="7"/>
  <c r="Z105" i="7"/>
  <c r="Y105" i="7"/>
  <c r="X105" i="7"/>
  <c r="W105" i="7"/>
  <c r="V105" i="7"/>
  <c r="U105" i="7"/>
  <c r="T105" i="7"/>
  <c r="S105" i="7"/>
  <c r="R105" i="7"/>
  <c r="Q105" i="7"/>
  <c r="P105" i="7"/>
  <c r="O105" i="7"/>
  <c r="N105" i="7"/>
  <c r="M105" i="7"/>
  <c r="L105" i="7"/>
  <c r="K105" i="7"/>
  <c r="J105" i="7"/>
  <c r="I105" i="7"/>
  <c r="H105" i="7"/>
  <c r="G105" i="7"/>
  <c r="F105" i="7"/>
  <c r="E105" i="7"/>
  <c r="D105" i="7"/>
  <c r="C105" i="7"/>
  <c r="AK102" i="7"/>
  <c r="AJ102" i="7"/>
  <c r="AI102" i="7"/>
  <c r="AH102" i="7"/>
  <c r="AG102" i="7"/>
  <c r="AF102" i="7"/>
  <c r="AE102" i="7"/>
  <c r="AD102" i="7"/>
  <c r="AC102" i="7"/>
  <c r="AB102" i="7"/>
  <c r="AA102" i="7"/>
  <c r="Z102" i="7"/>
  <c r="Y102" i="7"/>
  <c r="X102" i="7"/>
  <c r="W102" i="7"/>
  <c r="V102" i="7"/>
  <c r="U102" i="7"/>
  <c r="T102" i="7"/>
  <c r="S102" i="7"/>
  <c r="R102" i="7"/>
  <c r="Q102" i="7"/>
  <c r="P102" i="7"/>
  <c r="O102" i="7"/>
  <c r="N102" i="7"/>
  <c r="M102" i="7"/>
  <c r="L102" i="7"/>
  <c r="K102" i="7"/>
  <c r="J102" i="7"/>
  <c r="I102" i="7"/>
  <c r="H102" i="7"/>
  <c r="G102" i="7"/>
  <c r="F102" i="7"/>
  <c r="E102" i="7"/>
  <c r="D102" i="7"/>
  <c r="C102" i="7"/>
  <c r="AK101" i="7"/>
  <c r="AJ101" i="7"/>
  <c r="AI101" i="7"/>
  <c r="AH101" i="7"/>
  <c r="AG101" i="7"/>
  <c r="AF101" i="7"/>
  <c r="AE101" i="7"/>
  <c r="AD101" i="7"/>
  <c r="AC101" i="7"/>
  <c r="AB101" i="7"/>
  <c r="AA101" i="7"/>
  <c r="Z101" i="7"/>
  <c r="Y101" i="7"/>
  <c r="X101" i="7"/>
  <c r="W101" i="7"/>
  <c r="V101" i="7"/>
  <c r="U101" i="7"/>
  <c r="T101" i="7"/>
  <c r="S101" i="7"/>
  <c r="R101" i="7"/>
  <c r="Q101" i="7"/>
  <c r="P101" i="7"/>
  <c r="O101" i="7"/>
  <c r="N101" i="7"/>
  <c r="M101" i="7"/>
  <c r="L101" i="7"/>
  <c r="K101" i="7"/>
  <c r="J101" i="7"/>
  <c r="I101" i="7"/>
  <c r="H101" i="7"/>
  <c r="G101" i="7"/>
  <c r="F101" i="7"/>
  <c r="E101" i="7"/>
  <c r="D101" i="7"/>
  <c r="C101" i="7"/>
  <c r="AK100" i="7"/>
  <c r="AJ100" i="7"/>
  <c r="AI100" i="7"/>
  <c r="AH100" i="7"/>
  <c r="AG100" i="7"/>
  <c r="AF100" i="7"/>
  <c r="AE100" i="7"/>
  <c r="AD100" i="7"/>
  <c r="AC100" i="7"/>
  <c r="AB100" i="7"/>
  <c r="AA100" i="7"/>
  <c r="Z100" i="7"/>
  <c r="Y100" i="7"/>
  <c r="X100" i="7"/>
  <c r="W100" i="7"/>
  <c r="V100" i="7"/>
  <c r="U100" i="7"/>
  <c r="T100" i="7"/>
  <c r="S100" i="7"/>
  <c r="R100" i="7"/>
  <c r="Q100" i="7"/>
  <c r="P100" i="7"/>
  <c r="O100" i="7"/>
  <c r="N100" i="7"/>
  <c r="M100" i="7"/>
  <c r="L100" i="7"/>
  <c r="K100" i="7"/>
  <c r="J100" i="7"/>
  <c r="I100" i="7"/>
  <c r="H100" i="7"/>
  <c r="G100" i="7"/>
  <c r="F100" i="7"/>
  <c r="E100" i="7"/>
  <c r="D100" i="7"/>
  <c r="C100" i="7"/>
  <c r="AK99" i="7"/>
  <c r="AJ99" i="7"/>
  <c r="AI99" i="7"/>
  <c r="AH99" i="7"/>
  <c r="AG99" i="7"/>
  <c r="AF99" i="7"/>
  <c r="AE99" i="7"/>
  <c r="AD99" i="7"/>
  <c r="AC99" i="7"/>
  <c r="AB99" i="7"/>
  <c r="AA99" i="7"/>
  <c r="Z99" i="7"/>
  <c r="Y99" i="7"/>
  <c r="X99" i="7"/>
  <c r="W99" i="7"/>
  <c r="V99" i="7"/>
  <c r="U99" i="7"/>
  <c r="T99" i="7"/>
  <c r="S99" i="7"/>
  <c r="R99" i="7"/>
  <c r="Q99" i="7"/>
  <c r="P99" i="7"/>
  <c r="O99" i="7"/>
  <c r="N99" i="7"/>
  <c r="M99" i="7"/>
  <c r="L99" i="7"/>
  <c r="K99" i="7"/>
  <c r="J99" i="7"/>
  <c r="I99" i="7"/>
  <c r="H99" i="7"/>
  <c r="G99" i="7"/>
  <c r="F99" i="7"/>
  <c r="E99" i="7"/>
  <c r="D99" i="7"/>
  <c r="C99" i="7"/>
  <c r="AK98" i="7"/>
  <c r="AJ98" i="7"/>
  <c r="AI98" i="7"/>
  <c r="AH98" i="7"/>
  <c r="AG98" i="7"/>
  <c r="AF98" i="7"/>
  <c r="AE98" i="7"/>
  <c r="AD98" i="7"/>
  <c r="AC98" i="7"/>
  <c r="AB98" i="7"/>
  <c r="AA98" i="7"/>
  <c r="Z98" i="7"/>
  <c r="Y98" i="7"/>
  <c r="X98" i="7"/>
  <c r="W98" i="7"/>
  <c r="V98" i="7"/>
  <c r="U98" i="7"/>
  <c r="T98" i="7"/>
  <c r="S98" i="7"/>
  <c r="R98" i="7"/>
  <c r="Q98" i="7"/>
  <c r="P98" i="7"/>
  <c r="O98" i="7"/>
  <c r="N98" i="7"/>
  <c r="M98" i="7"/>
  <c r="L98" i="7"/>
  <c r="K98" i="7"/>
  <c r="J98" i="7"/>
  <c r="I98" i="7"/>
  <c r="H98" i="7"/>
  <c r="G98" i="7"/>
  <c r="F98" i="7"/>
  <c r="E98" i="7"/>
  <c r="D98" i="7"/>
  <c r="C98" i="7"/>
  <c r="AK97" i="7"/>
  <c r="AJ97" i="7"/>
  <c r="AI97" i="7"/>
  <c r="AH97" i="7"/>
  <c r="AG97" i="7"/>
  <c r="AF97" i="7"/>
  <c r="AE97" i="7"/>
  <c r="AD97" i="7"/>
  <c r="AC97" i="7"/>
  <c r="AB97" i="7"/>
  <c r="AA97" i="7"/>
  <c r="Z97" i="7"/>
  <c r="Y97" i="7"/>
  <c r="X97" i="7"/>
  <c r="W97" i="7"/>
  <c r="V97" i="7"/>
  <c r="U97" i="7"/>
  <c r="T97" i="7"/>
  <c r="S97" i="7"/>
  <c r="R97" i="7"/>
  <c r="Q97" i="7"/>
  <c r="P97" i="7"/>
  <c r="O97" i="7"/>
  <c r="N97" i="7"/>
  <c r="M97" i="7"/>
  <c r="L97" i="7"/>
  <c r="K97" i="7"/>
  <c r="J97" i="7"/>
  <c r="I97" i="7"/>
  <c r="H97" i="7"/>
  <c r="G97" i="7"/>
  <c r="F97" i="7"/>
  <c r="E97" i="7"/>
  <c r="D97" i="7"/>
  <c r="C97" i="7"/>
  <c r="AK96" i="7"/>
  <c r="AJ96" i="7"/>
  <c r="AI96" i="7"/>
  <c r="AH96" i="7"/>
  <c r="AG96" i="7"/>
  <c r="AF96" i="7"/>
  <c r="AE96" i="7"/>
  <c r="AD96" i="7"/>
  <c r="AC96" i="7"/>
  <c r="AB96" i="7"/>
  <c r="AA96" i="7"/>
  <c r="Z96" i="7"/>
  <c r="Y96" i="7"/>
  <c r="X96" i="7"/>
  <c r="W96" i="7"/>
  <c r="V96" i="7"/>
  <c r="U96" i="7"/>
  <c r="T96" i="7"/>
  <c r="S96" i="7"/>
  <c r="R96" i="7"/>
  <c r="Q96" i="7"/>
  <c r="P96" i="7"/>
  <c r="O96" i="7"/>
  <c r="N96" i="7"/>
  <c r="M96" i="7"/>
  <c r="L96" i="7"/>
  <c r="K96" i="7"/>
  <c r="J96" i="7"/>
  <c r="I96" i="7"/>
  <c r="H96" i="7"/>
  <c r="G96" i="7"/>
  <c r="F96" i="7"/>
  <c r="E96" i="7"/>
  <c r="D96" i="7"/>
  <c r="C96" i="7"/>
  <c r="AK95" i="7"/>
  <c r="AJ95" i="7"/>
  <c r="AI95" i="7"/>
  <c r="AH95" i="7"/>
  <c r="AG95" i="7"/>
  <c r="AF95" i="7"/>
  <c r="AE95" i="7"/>
  <c r="AD95" i="7"/>
  <c r="AC95" i="7"/>
  <c r="AB95" i="7"/>
  <c r="AA95" i="7"/>
  <c r="Z95" i="7"/>
  <c r="Y95" i="7"/>
  <c r="X95" i="7"/>
  <c r="W95" i="7"/>
  <c r="V95" i="7"/>
  <c r="U95" i="7"/>
  <c r="T95" i="7"/>
  <c r="S95" i="7"/>
  <c r="R95" i="7"/>
  <c r="Q95" i="7"/>
  <c r="P95" i="7"/>
  <c r="O95" i="7"/>
  <c r="N95" i="7"/>
  <c r="M95" i="7"/>
  <c r="L95" i="7"/>
  <c r="K95" i="7"/>
  <c r="J95" i="7"/>
  <c r="I95" i="7"/>
  <c r="H95" i="7"/>
  <c r="G95" i="7"/>
  <c r="F95" i="7"/>
  <c r="E95" i="7"/>
  <c r="D95" i="7"/>
  <c r="C95" i="7"/>
  <c r="AM91" i="7"/>
  <c r="AL91" i="7"/>
  <c r="AM90" i="7"/>
  <c r="AL90" i="7"/>
  <c r="AM89" i="7"/>
  <c r="AL89" i="7"/>
  <c r="AM88" i="7"/>
  <c r="AL88" i="7"/>
  <c r="AM87" i="7"/>
  <c r="AL87" i="7"/>
  <c r="AM86" i="7"/>
  <c r="AL86" i="7"/>
  <c r="AM85" i="7"/>
  <c r="AL85" i="7"/>
  <c r="AM84" i="7"/>
  <c r="AL84" i="7"/>
  <c r="AM83" i="7"/>
  <c r="AL83" i="7"/>
  <c r="AM82" i="7"/>
  <c r="AL82" i="7"/>
  <c r="AM81" i="7"/>
  <c r="AL81" i="7"/>
  <c r="AM80" i="7"/>
  <c r="AL80" i="7"/>
  <c r="AM79" i="7"/>
  <c r="AL79" i="7"/>
  <c r="AM78" i="7"/>
  <c r="AL78" i="7"/>
  <c r="AM77" i="7"/>
  <c r="AL77" i="7"/>
  <c r="AM76" i="7"/>
  <c r="AL76" i="7"/>
  <c r="AM75" i="7"/>
  <c r="AL75" i="7"/>
  <c r="AM74" i="7"/>
  <c r="AL74" i="7"/>
  <c r="AM73" i="7"/>
  <c r="AL73" i="7"/>
  <c r="AM72" i="7"/>
  <c r="AL72" i="7"/>
  <c r="AM71" i="7"/>
  <c r="AL71" i="7"/>
  <c r="AM70" i="7"/>
  <c r="AL70" i="7"/>
  <c r="AM69" i="7"/>
  <c r="AL69" i="7"/>
  <c r="AM68" i="7"/>
  <c r="AL68" i="7"/>
  <c r="AM67" i="7"/>
  <c r="AL67" i="7"/>
  <c r="AM66" i="7"/>
  <c r="AL66" i="7"/>
  <c r="AM65" i="7"/>
  <c r="AL65" i="7"/>
  <c r="AM64" i="7"/>
  <c r="AL64" i="7"/>
  <c r="AM63" i="7"/>
  <c r="AL63" i="7"/>
  <c r="AM62" i="7"/>
  <c r="AL62" i="7"/>
  <c r="AM61" i="7"/>
  <c r="AL61" i="7"/>
  <c r="AM60" i="7"/>
  <c r="AL60" i="7"/>
  <c r="AM59" i="7"/>
  <c r="AL59" i="7"/>
  <c r="AM58" i="7"/>
  <c r="AL58" i="7"/>
  <c r="AM57" i="7"/>
  <c r="AL57" i="7"/>
  <c r="AM56" i="7"/>
  <c r="AL56" i="7"/>
  <c r="AM55" i="7"/>
  <c r="AL55" i="7"/>
  <c r="AM54" i="7"/>
  <c r="AL54" i="7"/>
  <c r="AM53" i="7"/>
  <c r="AL53" i="7"/>
  <c r="AM52" i="7"/>
  <c r="AL52" i="7"/>
  <c r="AM51" i="7"/>
  <c r="AL51" i="7"/>
  <c r="AM50" i="7"/>
  <c r="AL50" i="7"/>
  <c r="AM49" i="7"/>
  <c r="AL49" i="7"/>
  <c r="AM48" i="7"/>
  <c r="AL48" i="7"/>
  <c r="AM47" i="7"/>
  <c r="AL47" i="7"/>
  <c r="AM45" i="7"/>
  <c r="AL45" i="7"/>
  <c r="AM44" i="7"/>
  <c r="AL44" i="7"/>
  <c r="AM43" i="7"/>
  <c r="AL43" i="7"/>
  <c r="AM42" i="7"/>
  <c r="AL42" i="7"/>
  <c r="AM41" i="7"/>
  <c r="AL41" i="7"/>
  <c r="AM40" i="7"/>
  <c r="AL40" i="7"/>
  <c r="AM39" i="7"/>
  <c r="AL39" i="7"/>
  <c r="AM38" i="7"/>
  <c r="AL38" i="7"/>
  <c r="AM37" i="7"/>
  <c r="AL37" i="7"/>
  <c r="AM36" i="7"/>
  <c r="AL36" i="7"/>
  <c r="AM35" i="7"/>
  <c r="AL35" i="7"/>
  <c r="AM34" i="7"/>
  <c r="AL34" i="7"/>
  <c r="AM33" i="7"/>
  <c r="AL33" i="7"/>
  <c r="AM32" i="7"/>
  <c r="AL32" i="7"/>
  <c r="AM31" i="7"/>
  <c r="AL31" i="7"/>
  <c r="AM30" i="7"/>
  <c r="AL30" i="7"/>
  <c r="AM29" i="7"/>
  <c r="AL29" i="7"/>
  <c r="AM28" i="7"/>
  <c r="AL28" i="7"/>
  <c r="AM27" i="7"/>
  <c r="AL27" i="7"/>
  <c r="AM26" i="7"/>
  <c r="AL26" i="7"/>
  <c r="AM25" i="7"/>
  <c r="AL25" i="7"/>
  <c r="AM24" i="7"/>
  <c r="AL24" i="7"/>
  <c r="AM23" i="7"/>
  <c r="AL23" i="7"/>
  <c r="AM22" i="7"/>
  <c r="AL22" i="7"/>
  <c r="AM21" i="7"/>
  <c r="AL21" i="7"/>
  <c r="AM20" i="7"/>
  <c r="AL20" i="7"/>
  <c r="AM19" i="7"/>
  <c r="AL19" i="7"/>
  <c r="AM18" i="7"/>
  <c r="AL18" i="7"/>
  <c r="AM17" i="7"/>
  <c r="AL17" i="7"/>
  <c r="AM16" i="7"/>
  <c r="AL16" i="7"/>
  <c r="AM15" i="7"/>
  <c r="AL15" i="7"/>
  <c r="AM14" i="7"/>
  <c r="AL14" i="7"/>
  <c r="AM13" i="7"/>
  <c r="AL13" i="7"/>
  <c r="AM12" i="7"/>
  <c r="AL12" i="7"/>
  <c r="AM11" i="7"/>
  <c r="AL11" i="7"/>
  <c r="AM10" i="7"/>
  <c r="AL10" i="7"/>
  <c r="AM9" i="7"/>
  <c r="AL9" i="7"/>
  <c r="AM8" i="7"/>
  <c r="AL8" i="7"/>
  <c r="AM7" i="7"/>
  <c r="AL7" i="7"/>
  <c r="AM6" i="7"/>
  <c r="AL6" i="7"/>
  <c r="AM5" i="7"/>
  <c r="AL5" i="7"/>
  <c r="AM4" i="7"/>
  <c r="AL4" i="7"/>
  <c r="AM3" i="7"/>
  <c r="AL3" i="7"/>
  <c r="AM2" i="7"/>
  <c r="AL2" i="7"/>
  <c r="BF227" i="10"/>
  <c r="BE227" i="10"/>
  <c r="BD227" i="10"/>
  <c r="BC227" i="10"/>
  <c r="BB227" i="10"/>
  <c r="BA227" i="10"/>
  <c r="AZ227" i="10"/>
  <c r="AY227" i="10"/>
  <c r="AX227" i="10"/>
  <c r="AW227" i="10"/>
  <c r="AV227" i="10"/>
  <c r="AU227" i="10"/>
  <c r="AT227" i="10"/>
  <c r="AS227" i="10"/>
  <c r="AR227" i="10"/>
  <c r="AQ227" i="10"/>
  <c r="AP227" i="10"/>
  <c r="AO227" i="10"/>
  <c r="AN227" i="10"/>
  <c r="AM227" i="10"/>
  <c r="AL227" i="10"/>
  <c r="AK227" i="10"/>
  <c r="AJ227" i="10"/>
  <c r="AI227" i="10"/>
  <c r="AH227" i="10"/>
  <c r="AF227" i="10"/>
  <c r="BF226" i="10"/>
  <c r="BE226" i="10"/>
  <c r="BD226" i="10"/>
  <c r="BC226" i="10"/>
  <c r="BB226" i="10"/>
  <c r="BA226" i="10"/>
  <c r="AZ226" i="10"/>
  <c r="AY226" i="10"/>
  <c r="AX226" i="10"/>
  <c r="AW226" i="10"/>
  <c r="AV226" i="10"/>
  <c r="AU226" i="10"/>
  <c r="AT226" i="10"/>
  <c r="AS226" i="10"/>
  <c r="AR226" i="10"/>
  <c r="AQ226" i="10"/>
  <c r="AP226" i="10"/>
  <c r="AO226" i="10"/>
  <c r="AN226" i="10"/>
  <c r="AM226" i="10"/>
  <c r="AL226" i="10"/>
  <c r="AK226" i="10"/>
  <c r="AJ226" i="10"/>
  <c r="AI226" i="10"/>
  <c r="AH226" i="10"/>
  <c r="AF226" i="10"/>
  <c r="BF225" i="10"/>
  <c r="BE225" i="10"/>
  <c r="BD225" i="10"/>
  <c r="BC225" i="10"/>
  <c r="BB225" i="10"/>
  <c r="BA225" i="10"/>
  <c r="AZ225" i="10"/>
  <c r="AY225" i="10"/>
  <c r="AX225" i="10"/>
  <c r="AW225" i="10"/>
  <c r="AV225" i="10"/>
  <c r="AU225" i="10"/>
  <c r="AT225" i="10"/>
  <c r="AS225" i="10"/>
  <c r="AR225" i="10"/>
  <c r="AQ225" i="10"/>
  <c r="AP225" i="10"/>
  <c r="AO225" i="10"/>
  <c r="AN225" i="10"/>
  <c r="AM225" i="10"/>
  <c r="AL225" i="10"/>
  <c r="AK225" i="10"/>
  <c r="AJ225" i="10"/>
  <c r="AI225" i="10"/>
  <c r="AH225" i="10"/>
  <c r="AF225" i="10"/>
  <c r="BF224" i="10"/>
  <c r="BE224" i="10"/>
  <c r="BD224" i="10"/>
  <c r="BC224" i="10"/>
  <c r="BB224" i="10"/>
  <c r="BA224" i="10"/>
  <c r="AZ224" i="10"/>
  <c r="AY224" i="10"/>
  <c r="AX224" i="10"/>
  <c r="AW224" i="10"/>
  <c r="AV224" i="10"/>
  <c r="AU224" i="10"/>
  <c r="AT224" i="10"/>
  <c r="AS224" i="10"/>
  <c r="AR224" i="10"/>
  <c r="AQ224" i="10"/>
  <c r="AP224" i="10"/>
  <c r="AO224" i="10"/>
  <c r="AN224" i="10"/>
  <c r="AM224" i="10"/>
  <c r="AL224" i="10"/>
  <c r="AK224" i="10"/>
  <c r="AJ224" i="10"/>
  <c r="AI224" i="10"/>
  <c r="AH224" i="10"/>
  <c r="AF224" i="10"/>
  <c r="BF223" i="10"/>
  <c r="BE223" i="10"/>
  <c r="BD223" i="10"/>
  <c r="BC223" i="10"/>
  <c r="BB223" i="10"/>
  <c r="BA223" i="10"/>
  <c r="AZ223" i="10"/>
  <c r="AY223" i="10"/>
  <c r="AX223" i="10"/>
  <c r="AW223" i="10"/>
  <c r="AV223" i="10"/>
  <c r="AU223" i="10"/>
  <c r="AT223" i="10"/>
  <c r="AS223" i="10"/>
  <c r="AR223" i="10"/>
  <c r="AQ223" i="10"/>
  <c r="AP223" i="10"/>
  <c r="AO223" i="10"/>
  <c r="AN223" i="10"/>
  <c r="AM223" i="10"/>
  <c r="AL223" i="10"/>
  <c r="AK223" i="10"/>
  <c r="AJ223" i="10"/>
  <c r="AI223" i="10"/>
  <c r="AH223" i="10"/>
  <c r="AF223" i="10"/>
  <c r="BF222" i="10"/>
  <c r="BE222" i="10"/>
  <c r="BD222" i="10"/>
  <c r="BC222" i="10"/>
  <c r="BB222" i="10"/>
  <c r="BA222" i="10"/>
  <c r="AZ222" i="10"/>
  <c r="AY222" i="10"/>
  <c r="AX222" i="10"/>
  <c r="AW222" i="10"/>
  <c r="AV222" i="10"/>
  <c r="AU222" i="10"/>
  <c r="AT222" i="10"/>
  <c r="AS222" i="10"/>
  <c r="AR222" i="10"/>
  <c r="AQ222" i="10"/>
  <c r="AP222" i="10"/>
  <c r="AO222" i="10"/>
  <c r="AN222" i="10"/>
  <c r="AM222" i="10"/>
  <c r="AL222" i="10"/>
  <c r="AK222" i="10"/>
  <c r="AJ222" i="10"/>
  <c r="AI222" i="10"/>
  <c r="AH222" i="10"/>
  <c r="AF222" i="10"/>
  <c r="BF221" i="10"/>
  <c r="BE221" i="10"/>
  <c r="BD221" i="10"/>
  <c r="BC221" i="10"/>
  <c r="BB221" i="10"/>
  <c r="BA221" i="10"/>
  <c r="AZ221" i="10"/>
  <c r="AY221" i="10"/>
  <c r="AX221" i="10"/>
  <c r="AW221" i="10"/>
  <c r="AV221" i="10"/>
  <c r="AU221" i="10"/>
  <c r="AT221" i="10"/>
  <c r="AS221" i="10"/>
  <c r="AR221" i="10"/>
  <c r="AQ221" i="10"/>
  <c r="AP221" i="10"/>
  <c r="AO221" i="10"/>
  <c r="AN221" i="10"/>
  <c r="AM221" i="10"/>
  <c r="AL221" i="10"/>
  <c r="AK221" i="10"/>
  <c r="AJ221" i="10"/>
  <c r="AI221" i="10"/>
  <c r="AH221" i="10"/>
  <c r="AF221" i="10"/>
  <c r="BF220" i="10"/>
  <c r="BE220" i="10"/>
  <c r="BD220" i="10"/>
  <c r="BC220" i="10"/>
  <c r="BB220" i="10"/>
  <c r="BA220" i="10"/>
  <c r="AZ220" i="10"/>
  <c r="AY220" i="10"/>
  <c r="AX220" i="10"/>
  <c r="AW220" i="10"/>
  <c r="AV220" i="10"/>
  <c r="AU220" i="10"/>
  <c r="AT220" i="10"/>
  <c r="AS220" i="10"/>
  <c r="AR220" i="10"/>
  <c r="AQ220" i="10"/>
  <c r="AP220" i="10"/>
  <c r="AO220" i="10"/>
  <c r="AN220" i="10"/>
  <c r="AM220" i="10"/>
  <c r="AL220" i="10"/>
  <c r="AK220" i="10"/>
  <c r="AJ220" i="10"/>
  <c r="AI220" i="10"/>
  <c r="AH220" i="10"/>
  <c r="AF220" i="10"/>
  <c r="BF219" i="10"/>
  <c r="BE219" i="10"/>
  <c r="BD219" i="10"/>
  <c r="BC219" i="10"/>
  <c r="BB219" i="10"/>
  <c r="BA219" i="10"/>
  <c r="AZ219" i="10"/>
  <c r="AY219" i="10"/>
  <c r="AX219" i="10"/>
  <c r="AW219" i="10"/>
  <c r="AV219" i="10"/>
  <c r="AU219" i="10"/>
  <c r="AT219" i="10"/>
  <c r="AS219" i="10"/>
  <c r="AR219" i="10"/>
  <c r="AQ219" i="10"/>
  <c r="AP219" i="10"/>
  <c r="AO219" i="10"/>
  <c r="AN219" i="10"/>
  <c r="AM219" i="10"/>
  <c r="AL219" i="10"/>
  <c r="AK219" i="10"/>
  <c r="AJ219" i="10"/>
  <c r="AI219" i="10"/>
  <c r="AH219" i="10"/>
  <c r="AF219" i="10"/>
  <c r="BF218" i="10"/>
  <c r="BE218" i="10"/>
  <c r="BD218" i="10"/>
  <c r="BC218" i="10"/>
  <c r="BB218" i="10"/>
  <c r="BA218" i="10"/>
  <c r="AZ218" i="10"/>
  <c r="AY218" i="10"/>
  <c r="AX218" i="10"/>
  <c r="AW218" i="10"/>
  <c r="AV218" i="10"/>
  <c r="AU218" i="10"/>
  <c r="AT218" i="10"/>
  <c r="AS218" i="10"/>
  <c r="AR218" i="10"/>
  <c r="AQ218" i="10"/>
  <c r="AP218" i="10"/>
  <c r="AO218" i="10"/>
  <c r="AN218" i="10"/>
  <c r="AM218" i="10"/>
  <c r="AL218" i="10"/>
  <c r="AK218" i="10"/>
  <c r="AJ218" i="10"/>
  <c r="AI218" i="10"/>
  <c r="AH218" i="10"/>
  <c r="AF218" i="10"/>
  <c r="BF217" i="10"/>
  <c r="BE217" i="10"/>
  <c r="BD217" i="10"/>
  <c r="BC217" i="10"/>
  <c r="BB217" i="10"/>
  <c r="BA217" i="10"/>
  <c r="AZ217" i="10"/>
  <c r="AY217" i="10"/>
  <c r="AX217" i="10"/>
  <c r="AW217" i="10"/>
  <c r="AV217" i="10"/>
  <c r="AU217" i="10"/>
  <c r="AT217" i="10"/>
  <c r="AS217" i="10"/>
  <c r="AR217" i="10"/>
  <c r="AQ217" i="10"/>
  <c r="AP217" i="10"/>
  <c r="AO217" i="10"/>
  <c r="AN217" i="10"/>
  <c r="AM217" i="10"/>
  <c r="AL217" i="10"/>
  <c r="AK217" i="10"/>
  <c r="AJ217" i="10"/>
  <c r="AI217" i="10"/>
  <c r="AH217" i="10"/>
  <c r="AF217" i="10"/>
  <c r="BF216" i="10"/>
  <c r="BE216" i="10"/>
  <c r="BD216" i="10"/>
  <c r="BC216" i="10"/>
  <c r="BB216" i="10"/>
  <c r="BA216" i="10"/>
  <c r="AZ216" i="10"/>
  <c r="AY216" i="10"/>
  <c r="AX216" i="10"/>
  <c r="AW216" i="10"/>
  <c r="AV216" i="10"/>
  <c r="AU216" i="10"/>
  <c r="AT216" i="10"/>
  <c r="AS216" i="10"/>
  <c r="AR216" i="10"/>
  <c r="AQ216" i="10"/>
  <c r="AP216" i="10"/>
  <c r="AO216" i="10"/>
  <c r="AN216" i="10"/>
  <c r="AM216" i="10"/>
  <c r="AL216" i="10"/>
  <c r="AK216" i="10"/>
  <c r="AJ216" i="10"/>
  <c r="AI216" i="10"/>
  <c r="AH216" i="10"/>
  <c r="AF216" i="10"/>
  <c r="BF215" i="10"/>
  <c r="BE215" i="10"/>
  <c r="BD215" i="10"/>
  <c r="BC215" i="10"/>
  <c r="BB215" i="10"/>
  <c r="BA215" i="10"/>
  <c r="AZ215" i="10"/>
  <c r="AY215" i="10"/>
  <c r="AX215" i="10"/>
  <c r="AW215" i="10"/>
  <c r="AV215" i="10"/>
  <c r="AU215" i="10"/>
  <c r="AT215" i="10"/>
  <c r="AS215" i="10"/>
  <c r="AR215" i="10"/>
  <c r="AQ215" i="10"/>
  <c r="AP215" i="10"/>
  <c r="AO215" i="10"/>
  <c r="AN215" i="10"/>
  <c r="AM215" i="10"/>
  <c r="AL215" i="10"/>
  <c r="AK215" i="10"/>
  <c r="AJ215" i="10"/>
  <c r="AI215" i="10"/>
  <c r="AH215" i="10"/>
  <c r="AF215" i="10"/>
  <c r="BF214" i="10"/>
  <c r="BE214" i="10"/>
  <c r="BD214" i="10"/>
  <c r="BC214" i="10"/>
  <c r="BB214" i="10"/>
  <c r="BA214" i="10"/>
  <c r="AZ214" i="10"/>
  <c r="AY214" i="10"/>
  <c r="AX214" i="10"/>
  <c r="AW214" i="10"/>
  <c r="AV214" i="10"/>
  <c r="AU214" i="10"/>
  <c r="AT214" i="10"/>
  <c r="AS214" i="10"/>
  <c r="AR214" i="10"/>
  <c r="AQ214" i="10"/>
  <c r="AP214" i="10"/>
  <c r="AO214" i="10"/>
  <c r="AN214" i="10"/>
  <c r="AM214" i="10"/>
  <c r="AL214" i="10"/>
  <c r="AK214" i="10"/>
  <c r="AJ214" i="10"/>
  <c r="AI214" i="10"/>
  <c r="AH214" i="10"/>
  <c r="AF214" i="10"/>
  <c r="BF213" i="10"/>
  <c r="BE213" i="10"/>
  <c r="BD213" i="10"/>
  <c r="BC213" i="10"/>
  <c r="BB213" i="10"/>
  <c r="BA213" i="10"/>
  <c r="AZ213" i="10"/>
  <c r="AY213" i="10"/>
  <c r="AX213" i="10"/>
  <c r="AW213" i="10"/>
  <c r="AV213" i="10"/>
  <c r="AU213" i="10"/>
  <c r="AT213" i="10"/>
  <c r="AS213" i="10"/>
  <c r="AR213" i="10"/>
  <c r="AQ213" i="10"/>
  <c r="AP213" i="10"/>
  <c r="AO213" i="10"/>
  <c r="AN213" i="10"/>
  <c r="AM213" i="10"/>
  <c r="AL213" i="10"/>
  <c r="AK213" i="10"/>
  <c r="AJ213" i="10"/>
  <c r="AI213" i="10"/>
  <c r="AH213" i="10"/>
  <c r="AF213" i="10"/>
  <c r="BF212" i="10"/>
  <c r="BE212" i="10"/>
  <c r="BD212" i="10"/>
  <c r="BC212" i="10"/>
  <c r="BB212" i="10"/>
  <c r="BA212" i="10"/>
  <c r="AZ212" i="10"/>
  <c r="AY212" i="10"/>
  <c r="AX212" i="10"/>
  <c r="AW212" i="10"/>
  <c r="AV212" i="10"/>
  <c r="AU212" i="10"/>
  <c r="AT212" i="10"/>
  <c r="AS212" i="10"/>
  <c r="AR212" i="10"/>
  <c r="AQ212" i="10"/>
  <c r="AP212" i="10"/>
  <c r="AO212" i="10"/>
  <c r="AN212" i="10"/>
  <c r="AM212" i="10"/>
  <c r="AL212" i="10"/>
  <c r="AK212" i="10"/>
  <c r="AJ212" i="10"/>
  <c r="AI212" i="10"/>
  <c r="AH212" i="10"/>
  <c r="AF212" i="10"/>
  <c r="BF211" i="10"/>
  <c r="BE211" i="10"/>
  <c r="BD211" i="10"/>
  <c r="BC211" i="10"/>
  <c r="BB211" i="10"/>
  <c r="BA211" i="10"/>
  <c r="AZ211" i="10"/>
  <c r="AY211" i="10"/>
  <c r="AX211" i="10"/>
  <c r="AW211" i="10"/>
  <c r="AV211" i="10"/>
  <c r="AU211" i="10"/>
  <c r="AT211" i="10"/>
  <c r="AS211" i="10"/>
  <c r="AR211" i="10"/>
  <c r="AQ211" i="10"/>
  <c r="AP211" i="10"/>
  <c r="AO211" i="10"/>
  <c r="AN211" i="10"/>
  <c r="AM211" i="10"/>
  <c r="AL211" i="10"/>
  <c r="AK211" i="10"/>
  <c r="AJ211" i="10"/>
  <c r="AI211" i="10"/>
  <c r="AH211" i="10"/>
  <c r="AF211" i="10"/>
  <c r="BF210" i="10"/>
  <c r="BE210" i="10"/>
  <c r="BD210" i="10"/>
  <c r="BC210" i="10"/>
  <c r="BB210" i="10"/>
  <c r="BA210" i="10"/>
  <c r="AZ210" i="10"/>
  <c r="AY210" i="10"/>
  <c r="AX210" i="10"/>
  <c r="AW210" i="10"/>
  <c r="AV210" i="10"/>
  <c r="AU210" i="10"/>
  <c r="AT210" i="10"/>
  <c r="AS210" i="10"/>
  <c r="AR210" i="10"/>
  <c r="AQ210" i="10"/>
  <c r="AP210" i="10"/>
  <c r="AO210" i="10"/>
  <c r="AN210" i="10"/>
  <c r="AM210" i="10"/>
  <c r="AL210" i="10"/>
  <c r="AK210" i="10"/>
  <c r="AJ210" i="10"/>
  <c r="AI210" i="10"/>
  <c r="AH210" i="10"/>
  <c r="AF210" i="10"/>
  <c r="BF209" i="10"/>
  <c r="BE209" i="10"/>
  <c r="BD209" i="10"/>
  <c r="BC209" i="10"/>
  <c r="BB209" i="10"/>
  <c r="BA209" i="10"/>
  <c r="AZ209" i="10"/>
  <c r="AY209" i="10"/>
  <c r="AX209" i="10"/>
  <c r="AW209" i="10"/>
  <c r="AV209" i="10"/>
  <c r="AU209" i="10"/>
  <c r="AT209" i="10"/>
  <c r="AS209" i="10"/>
  <c r="AR209" i="10"/>
  <c r="AQ209" i="10"/>
  <c r="AP209" i="10"/>
  <c r="AO209" i="10"/>
  <c r="AN209" i="10"/>
  <c r="AM209" i="10"/>
  <c r="AL209" i="10"/>
  <c r="AK209" i="10"/>
  <c r="AJ209" i="10"/>
  <c r="AI209" i="10"/>
  <c r="AH209" i="10"/>
  <c r="AF209" i="10"/>
  <c r="BF208" i="10"/>
  <c r="BE208" i="10"/>
  <c r="BD208" i="10"/>
  <c r="BC208" i="10"/>
  <c r="BB208" i="10"/>
  <c r="BA208" i="10"/>
  <c r="AZ208" i="10"/>
  <c r="AY208" i="10"/>
  <c r="AX208" i="10"/>
  <c r="AW208" i="10"/>
  <c r="AV208" i="10"/>
  <c r="AU208" i="10"/>
  <c r="AT208" i="10"/>
  <c r="AS208" i="10"/>
  <c r="AR208" i="10"/>
  <c r="AQ208" i="10"/>
  <c r="AP208" i="10"/>
  <c r="AO208" i="10"/>
  <c r="AN208" i="10"/>
  <c r="AM208" i="10"/>
  <c r="AL208" i="10"/>
  <c r="AK208" i="10"/>
  <c r="AJ208" i="10"/>
  <c r="AI208" i="10"/>
  <c r="AH208" i="10"/>
  <c r="AF208" i="10"/>
  <c r="BF207" i="10"/>
  <c r="BE207" i="10"/>
  <c r="BD207" i="10"/>
  <c r="BC207" i="10"/>
  <c r="BB207" i="10"/>
  <c r="BA207" i="10"/>
  <c r="AZ207" i="10"/>
  <c r="AY207" i="10"/>
  <c r="AX207" i="10"/>
  <c r="AW207" i="10"/>
  <c r="AV207" i="10"/>
  <c r="AU207" i="10"/>
  <c r="AT207" i="10"/>
  <c r="AS207" i="10"/>
  <c r="AR207" i="10"/>
  <c r="AQ207" i="10"/>
  <c r="AP207" i="10"/>
  <c r="AO207" i="10"/>
  <c r="AN207" i="10"/>
  <c r="AM207" i="10"/>
  <c r="AL207" i="10"/>
  <c r="AK207" i="10"/>
  <c r="AJ207" i="10"/>
  <c r="AI207" i="10"/>
  <c r="AH207" i="10"/>
  <c r="AF207" i="10"/>
  <c r="BF206" i="10"/>
  <c r="BE206" i="10"/>
  <c r="BD206" i="10"/>
  <c r="BC206" i="10"/>
  <c r="BB206" i="10"/>
  <c r="BA206" i="10"/>
  <c r="AZ206" i="10"/>
  <c r="AY206" i="10"/>
  <c r="AX206" i="10"/>
  <c r="AW206" i="10"/>
  <c r="AV206" i="10"/>
  <c r="AU206" i="10"/>
  <c r="AT206" i="10"/>
  <c r="AS206" i="10"/>
  <c r="AR206" i="10"/>
  <c r="AQ206" i="10"/>
  <c r="AP206" i="10"/>
  <c r="AO206" i="10"/>
  <c r="AN206" i="10"/>
  <c r="AM206" i="10"/>
  <c r="AL206" i="10"/>
  <c r="AK206" i="10"/>
  <c r="AJ206" i="10"/>
  <c r="AI206" i="10"/>
  <c r="AH206" i="10"/>
  <c r="AF206" i="10"/>
  <c r="BF205" i="10"/>
  <c r="BE205" i="10"/>
  <c r="BD205" i="10"/>
  <c r="BC205" i="10"/>
  <c r="BB205" i="10"/>
  <c r="BA205" i="10"/>
  <c r="AZ205" i="10"/>
  <c r="AY205" i="10"/>
  <c r="AX205" i="10"/>
  <c r="AW205" i="10"/>
  <c r="AV205" i="10"/>
  <c r="AU205" i="10"/>
  <c r="AT205" i="10"/>
  <c r="AS205" i="10"/>
  <c r="AR205" i="10"/>
  <c r="AQ205" i="10"/>
  <c r="AP205" i="10"/>
  <c r="AO205" i="10"/>
  <c r="AN205" i="10"/>
  <c r="AM205" i="10"/>
  <c r="AL205" i="10"/>
  <c r="AK205" i="10"/>
  <c r="AJ205" i="10"/>
  <c r="AI205" i="10"/>
  <c r="AH205" i="10"/>
  <c r="AF205" i="10"/>
  <c r="BF204" i="10"/>
  <c r="BE204" i="10"/>
  <c r="BD204" i="10"/>
  <c r="BC204" i="10"/>
  <c r="BB204" i="10"/>
  <c r="BA204" i="10"/>
  <c r="AZ204" i="10"/>
  <c r="AY204" i="10"/>
  <c r="AX204" i="10"/>
  <c r="AW204" i="10"/>
  <c r="AV204" i="10"/>
  <c r="AU204" i="10"/>
  <c r="AT204" i="10"/>
  <c r="AS204" i="10"/>
  <c r="AR204" i="10"/>
  <c r="AQ204" i="10"/>
  <c r="AP204" i="10"/>
  <c r="AO204" i="10"/>
  <c r="AN204" i="10"/>
  <c r="AM204" i="10"/>
  <c r="AL204" i="10"/>
  <c r="AK204" i="10"/>
  <c r="AJ204" i="10"/>
  <c r="AI204" i="10"/>
  <c r="AH204" i="10"/>
  <c r="AF204" i="10"/>
  <c r="BF203" i="10"/>
  <c r="BE203" i="10"/>
  <c r="BD203" i="10"/>
  <c r="BC203" i="10"/>
  <c r="BB203" i="10"/>
  <c r="BA203" i="10"/>
  <c r="AZ203" i="10"/>
  <c r="AY203" i="10"/>
  <c r="AX203" i="10"/>
  <c r="AW203" i="10"/>
  <c r="AV203" i="10"/>
  <c r="AU203" i="10"/>
  <c r="AT203" i="10"/>
  <c r="AS203" i="10"/>
  <c r="AR203" i="10"/>
  <c r="AQ203" i="10"/>
  <c r="AP203" i="10"/>
  <c r="AO203" i="10"/>
  <c r="AN203" i="10"/>
  <c r="AM203" i="10"/>
  <c r="AL203" i="10"/>
  <c r="AK203" i="10"/>
  <c r="AJ203" i="10"/>
  <c r="AI203" i="10"/>
  <c r="AH203" i="10"/>
  <c r="AF203" i="10"/>
  <c r="BF202" i="10"/>
  <c r="BE202" i="10"/>
  <c r="BD202" i="10"/>
  <c r="BC202" i="10"/>
  <c r="BB202" i="10"/>
  <c r="BA202" i="10"/>
  <c r="AZ202" i="10"/>
  <c r="AY202" i="10"/>
  <c r="AX202" i="10"/>
  <c r="AW202" i="10"/>
  <c r="AV202" i="10"/>
  <c r="AU202" i="10"/>
  <c r="AT202" i="10"/>
  <c r="AS202" i="10"/>
  <c r="AR202" i="10"/>
  <c r="AQ202" i="10"/>
  <c r="AP202" i="10"/>
  <c r="AO202" i="10"/>
  <c r="AN202" i="10"/>
  <c r="AM202" i="10"/>
  <c r="AL202" i="10"/>
  <c r="AK202" i="10"/>
  <c r="AJ202" i="10"/>
  <c r="AI202" i="10"/>
  <c r="AH202" i="10"/>
  <c r="AF202" i="10"/>
  <c r="BF201" i="10"/>
  <c r="BE201" i="10"/>
  <c r="BD201" i="10"/>
  <c r="BC201" i="10"/>
  <c r="BB201" i="10"/>
  <c r="BA201" i="10"/>
  <c r="AZ201" i="10"/>
  <c r="AY201" i="10"/>
  <c r="AX201" i="10"/>
  <c r="AW201" i="10"/>
  <c r="AV201" i="10"/>
  <c r="AU201" i="10"/>
  <c r="AT201" i="10"/>
  <c r="AS201" i="10"/>
  <c r="AR201" i="10"/>
  <c r="AQ201" i="10"/>
  <c r="AP201" i="10"/>
  <c r="AO201" i="10"/>
  <c r="AN201" i="10"/>
  <c r="AM201" i="10"/>
  <c r="AL201" i="10"/>
  <c r="AK201" i="10"/>
  <c r="AJ201" i="10"/>
  <c r="AI201" i="10"/>
  <c r="AH201" i="10"/>
  <c r="AF201" i="10"/>
  <c r="BF200" i="10"/>
  <c r="BE200" i="10"/>
  <c r="BD200" i="10"/>
  <c r="BC200" i="10"/>
  <c r="BB200" i="10"/>
  <c r="BA200" i="10"/>
  <c r="AZ200" i="10"/>
  <c r="AY200" i="10"/>
  <c r="AX200" i="10"/>
  <c r="AW200" i="10"/>
  <c r="AV200" i="10"/>
  <c r="AU200" i="10"/>
  <c r="AT200" i="10"/>
  <c r="AS200" i="10"/>
  <c r="AR200" i="10"/>
  <c r="AQ200" i="10"/>
  <c r="AP200" i="10"/>
  <c r="AO200" i="10"/>
  <c r="AN200" i="10"/>
  <c r="AM200" i="10"/>
  <c r="AL200" i="10"/>
  <c r="AK200" i="10"/>
  <c r="AJ200" i="10"/>
  <c r="AI200" i="10"/>
  <c r="AH200" i="10"/>
  <c r="AF200" i="10"/>
  <c r="BF199" i="10"/>
  <c r="BE199" i="10"/>
  <c r="BD199" i="10"/>
  <c r="BC199" i="10"/>
  <c r="BB199" i="10"/>
  <c r="BA199" i="10"/>
  <c r="AZ199" i="10"/>
  <c r="AY199" i="10"/>
  <c r="AX199" i="10"/>
  <c r="AW199" i="10"/>
  <c r="AV199" i="10"/>
  <c r="AU199" i="10"/>
  <c r="AT199" i="10"/>
  <c r="AS199" i="10"/>
  <c r="AR199" i="10"/>
  <c r="AQ199" i="10"/>
  <c r="AP199" i="10"/>
  <c r="AO199" i="10"/>
  <c r="AN199" i="10"/>
  <c r="AM199" i="10"/>
  <c r="AL199" i="10"/>
  <c r="AK199" i="10"/>
  <c r="AJ199" i="10"/>
  <c r="AI199" i="10"/>
  <c r="AH199" i="10"/>
  <c r="AF199" i="10"/>
  <c r="BF198" i="10"/>
  <c r="BE198" i="10"/>
  <c r="BD198" i="10"/>
  <c r="BC198" i="10"/>
  <c r="BB198" i="10"/>
  <c r="BA198" i="10"/>
  <c r="AZ198" i="10"/>
  <c r="AY198" i="10"/>
  <c r="AX198" i="10"/>
  <c r="AW198" i="10"/>
  <c r="AV198" i="10"/>
  <c r="AU198" i="10"/>
  <c r="AT198" i="10"/>
  <c r="AS198" i="10"/>
  <c r="AR198" i="10"/>
  <c r="AQ198" i="10"/>
  <c r="AP198" i="10"/>
  <c r="AO198" i="10"/>
  <c r="AN198" i="10"/>
  <c r="AM198" i="10"/>
  <c r="AL198" i="10"/>
  <c r="AK198" i="10"/>
  <c r="AJ198" i="10"/>
  <c r="AI198" i="10"/>
  <c r="AH198" i="10"/>
  <c r="AF198" i="10"/>
  <c r="BF197" i="10"/>
  <c r="BE197" i="10"/>
  <c r="BD197" i="10"/>
  <c r="BC197" i="10"/>
  <c r="BB197" i="10"/>
  <c r="BA197" i="10"/>
  <c r="AZ197" i="10"/>
  <c r="AY197" i="10"/>
  <c r="AX197" i="10"/>
  <c r="AW197" i="10"/>
  <c r="AV197" i="10"/>
  <c r="AU197" i="10"/>
  <c r="AT197" i="10"/>
  <c r="AS197" i="10"/>
  <c r="AR197" i="10"/>
  <c r="AQ197" i="10"/>
  <c r="AP197" i="10"/>
  <c r="AO197" i="10"/>
  <c r="AN197" i="10"/>
  <c r="AM197" i="10"/>
  <c r="AL197" i="10"/>
  <c r="AK197" i="10"/>
  <c r="AJ197" i="10"/>
  <c r="AI197" i="10"/>
  <c r="AH197" i="10"/>
  <c r="AF197" i="10"/>
  <c r="BF196" i="10"/>
  <c r="BE196" i="10"/>
  <c r="BD196" i="10"/>
  <c r="BC196" i="10"/>
  <c r="BB196" i="10"/>
  <c r="BA196" i="10"/>
  <c r="AZ196" i="10"/>
  <c r="AY196" i="10"/>
  <c r="AX196" i="10"/>
  <c r="AW196" i="10"/>
  <c r="AV196" i="10"/>
  <c r="AU196" i="10"/>
  <c r="AT196" i="10"/>
  <c r="AS196" i="10"/>
  <c r="AR196" i="10"/>
  <c r="AQ196" i="10"/>
  <c r="AP196" i="10"/>
  <c r="AO196" i="10"/>
  <c r="AN196" i="10"/>
  <c r="AM196" i="10"/>
  <c r="AL196" i="10"/>
  <c r="AK196" i="10"/>
  <c r="AJ196" i="10"/>
  <c r="AI196" i="10"/>
  <c r="AH196" i="10"/>
  <c r="AF196" i="10"/>
  <c r="BF195" i="10"/>
  <c r="BE195" i="10"/>
  <c r="BD195" i="10"/>
  <c r="BC195" i="10"/>
  <c r="BB195" i="10"/>
  <c r="BA195" i="10"/>
  <c r="AZ195" i="10"/>
  <c r="AY195" i="10"/>
  <c r="AX195" i="10"/>
  <c r="AW195" i="10"/>
  <c r="AV195" i="10"/>
  <c r="AU195" i="10"/>
  <c r="AT195" i="10"/>
  <c r="AS195" i="10"/>
  <c r="AR195" i="10"/>
  <c r="AQ195" i="10"/>
  <c r="AP195" i="10"/>
  <c r="AO195" i="10"/>
  <c r="AN195" i="10"/>
  <c r="AM195" i="10"/>
  <c r="AL195" i="10"/>
  <c r="AK195" i="10"/>
  <c r="AJ195" i="10"/>
  <c r="AI195" i="10"/>
  <c r="AH195" i="10"/>
  <c r="AF195" i="10"/>
  <c r="BF194" i="10"/>
  <c r="BE194" i="10"/>
  <c r="BD194" i="10"/>
  <c r="BC194" i="10"/>
  <c r="BB194" i="10"/>
  <c r="BA194" i="10"/>
  <c r="AZ194" i="10"/>
  <c r="AY194" i="10"/>
  <c r="AX194" i="10"/>
  <c r="AW194" i="10"/>
  <c r="AV194" i="10"/>
  <c r="AU194" i="10"/>
  <c r="AT194" i="10"/>
  <c r="AS194" i="10"/>
  <c r="AR194" i="10"/>
  <c r="AQ194" i="10"/>
  <c r="AP194" i="10"/>
  <c r="AO194" i="10"/>
  <c r="AN194" i="10"/>
  <c r="AM194" i="10"/>
  <c r="AL194" i="10"/>
  <c r="AK194" i="10"/>
  <c r="AJ194" i="10"/>
  <c r="AI194" i="10"/>
  <c r="AH194" i="10"/>
  <c r="AF194" i="10"/>
  <c r="BF193" i="10"/>
  <c r="BE193" i="10"/>
  <c r="BD193" i="10"/>
  <c r="BC193" i="10"/>
  <c r="BB193" i="10"/>
  <c r="BA193" i="10"/>
  <c r="AZ193" i="10"/>
  <c r="AY193" i="10"/>
  <c r="AX193" i="10"/>
  <c r="AW193" i="10"/>
  <c r="AV193" i="10"/>
  <c r="AU193" i="10"/>
  <c r="AT193" i="10"/>
  <c r="AS193" i="10"/>
  <c r="AR193" i="10"/>
  <c r="AQ193" i="10"/>
  <c r="AP193" i="10"/>
  <c r="AO193" i="10"/>
  <c r="AN193" i="10"/>
  <c r="AM193" i="10"/>
  <c r="AL193" i="10"/>
  <c r="AK193" i="10"/>
  <c r="AJ193" i="10"/>
  <c r="AI193" i="10"/>
  <c r="AH193" i="10"/>
  <c r="AF193" i="10"/>
  <c r="BF192" i="10"/>
  <c r="BE192" i="10"/>
  <c r="BD192" i="10"/>
  <c r="BC192" i="10"/>
  <c r="BB192" i="10"/>
  <c r="BA192" i="10"/>
  <c r="AZ192" i="10"/>
  <c r="AY192" i="10"/>
  <c r="AX192" i="10"/>
  <c r="AW192" i="10"/>
  <c r="AV192" i="10"/>
  <c r="AU192" i="10"/>
  <c r="AT192" i="10"/>
  <c r="AS192" i="10"/>
  <c r="AR192" i="10"/>
  <c r="AQ192" i="10"/>
  <c r="AP192" i="10"/>
  <c r="AO192" i="10"/>
  <c r="AN192" i="10"/>
  <c r="AM192" i="10"/>
  <c r="AL192" i="10"/>
  <c r="AK192" i="10"/>
  <c r="AJ192" i="10"/>
  <c r="AI192" i="10"/>
  <c r="AH192" i="10"/>
  <c r="AF192" i="10"/>
  <c r="BF191" i="10"/>
  <c r="BE191" i="10"/>
  <c r="BD191" i="10"/>
  <c r="BC191" i="10"/>
  <c r="BB191" i="10"/>
  <c r="BA191" i="10"/>
  <c r="AZ191" i="10"/>
  <c r="AY191" i="10"/>
  <c r="AX191" i="10"/>
  <c r="AW191" i="10"/>
  <c r="AV191" i="10"/>
  <c r="AU191" i="10"/>
  <c r="AT191" i="10"/>
  <c r="AS191" i="10"/>
  <c r="AR191" i="10"/>
  <c r="AQ191" i="10"/>
  <c r="AP191" i="10"/>
  <c r="AO191" i="10"/>
  <c r="AN191" i="10"/>
  <c r="AM191" i="10"/>
  <c r="AL191" i="10"/>
  <c r="AK191" i="10"/>
  <c r="AJ191" i="10"/>
  <c r="AI191" i="10"/>
  <c r="AH191" i="10"/>
  <c r="AF191" i="10"/>
  <c r="BF190" i="10"/>
  <c r="BE190" i="10"/>
  <c r="BD190" i="10"/>
  <c r="BC190" i="10"/>
  <c r="BB190" i="10"/>
  <c r="BA190" i="10"/>
  <c r="AZ190" i="10"/>
  <c r="AY190" i="10"/>
  <c r="AX190" i="10"/>
  <c r="AW190" i="10"/>
  <c r="AV190" i="10"/>
  <c r="AU190" i="10"/>
  <c r="AT190" i="10"/>
  <c r="AS190" i="10"/>
  <c r="AR190" i="10"/>
  <c r="AQ190" i="10"/>
  <c r="AP190" i="10"/>
  <c r="AO190" i="10"/>
  <c r="AN190" i="10"/>
  <c r="AM190" i="10"/>
  <c r="AL190" i="10"/>
  <c r="AK190" i="10"/>
  <c r="AJ190" i="10"/>
  <c r="AI190" i="10"/>
  <c r="AH190" i="10"/>
  <c r="AF190" i="10"/>
  <c r="BF189" i="10"/>
  <c r="BE189" i="10"/>
  <c r="BD189" i="10"/>
  <c r="BC189" i="10"/>
  <c r="BB189" i="10"/>
  <c r="BA189" i="10"/>
  <c r="AZ189" i="10"/>
  <c r="AY189" i="10"/>
  <c r="AX189" i="10"/>
  <c r="AW189" i="10"/>
  <c r="AV189" i="10"/>
  <c r="AU189" i="10"/>
  <c r="AT189" i="10"/>
  <c r="AS189" i="10"/>
  <c r="AR189" i="10"/>
  <c r="AQ189" i="10"/>
  <c r="AP189" i="10"/>
  <c r="AO189" i="10"/>
  <c r="AN189" i="10"/>
  <c r="AM189" i="10"/>
  <c r="AL189" i="10"/>
  <c r="AK189" i="10"/>
  <c r="AJ189" i="10"/>
  <c r="AI189" i="10"/>
  <c r="AH189" i="10"/>
  <c r="AF189" i="10"/>
  <c r="BF188" i="10"/>
  <c r="BE188" i="10"/>
  <c r="BD188" i="10"/>
  <c r="BC188" i="10"/>
  <c r="BB188" i="10"/>
  <c r="BA188" i="10"/>
  <c r="AZ188" i="10"/>
  <c r="AY188" i="10"/>
  <c r="AX188" i="10"/>
  <c r="AW188" i="10"/>
  <c r="AV188" i="10"/>
  <c r="AU188" i="10"/>
  <c r="AT188" i="10"/>
  <c r="AS188" i="10"/>
  <c r="AR188" i="10"/>
  <c r="AQ188" i="10"/>
  <c r="AP188" i="10"/>
  <c r="AO188" i="10"/>
  <c r="AN188" i="10"/>
  <c r="AM188" i="10"/>
  <c r="AL188" i="10"/>
  <c r="AK188" i="10"/>
  <c r="AJ188" i="10"/>
  <c r="AI188" i="10"/>
  <c r="AH188" i="10"/>
  <c r="AF188" i="10"/>
  <c r="BF187" i="10"/>
  <c r="BE187" i="10"/>
  <c r="BD187" i="10"/>
  <c r="BC187" i="10"/>
  <c r="BB187" i="10"/>
  <c r="BA187" i="10"/>
  <c r="AZ187" i="10"/>
  <c r="AY187" i="10"/>
  <c r="AX187" i="10"/>
  <c r="AW187" i="10"/>
  <c r="AV187" i="10"/>
  <c r="AU187" i="10"/>
  <c r="AT187" i="10"/>
  <c r="AS187" i="10"/>
  <c r="AR187" i="10"/>
  <c r="AQ187" i="10"/>
  <c r="AP187" i="10"/>
  <c r="AO187" i="10"/>
  <c r="AN187" i="10"/>
  <c r="AM187" i="10"/>
  <c r="AL187" i="10"/>
  <c r="AK187" i="10"/>
  <c r="AJ187" i="10"/>
  <c r="AI187" i="10"/>
  <c r="AH187" i="10"/>
  <c r="AF187" i="10"/>
  <c r="BF186" i="10"/>
  <c r="BE186" i="10"/>
  <c r="BD186" i="10"/>
  <c r="BC186" i="10"/>
  <c r="BB186" i="10"/>
  <c r="BA186" i="10"/>
  <c r="AZ186" i="10"/>
  <c r="AY186" i="10"/>
  <c r="AX186" i="10"/>
  <c r="AW186" i="10"/>
  <c r="AV186" i="10"/>
  <c r="AU186" i="10"/>
  <c r="AT186" i="10"/>
  <c r="AS186" i="10"/>
  <c r="AR186" i="10"/>
  <c r="AQ186" i="10"/>
  <c r="AP186" i="10"/>
  <c r="AO186" i="10"/>
  <c r="AN186" i="10"/>
  <c r="AM186" i="10"/>
  <c r="AL186" i="10"/>
  <c r="AK186" i="10"/>
  <c r="AJ186" i="10"/>
  <c r="AI186" i="10"/>
  <c r="AH186" i="10"/>
  <c r="AF186" i="10"/>
  <c r="BF185" i="10"/>
  <c r="BE185" i="10"/>
  <c r="BD185" i="10"/>
  <c r="BC185" i="10"/>
  <c r="BB185" i="10"/>
  <c r="BA185" i="10"/>
  <c r="AZ185" i="10"/>
  <c r="AY185" i="10"/>
  <c r="AX185" i="10"/>
  <c r="AW185" i="10"/>
  <c r="AV185" i="10"/>
  <c r="AU185" i="10"/>
  <c r="AT185" i="10"/>
  <c r="AS185" i="10"/>
  <c r="AR185" i="10"/>
  <c r="AQ185" i="10"/>
  <c r="AP185" i="10"/>
  <c r="AO185" i="10"/>
  <c r="AN185" i="10"/>
  <c r="AM185" i="10"/>
  <c r="AL185" i="10"/>
  <c r="AK185" i="10"/>
  <c r="AJ185" i="10"/>
  <c r="AI185" i="10"/>
  <c r="AH185" i="10"/>
  <c r="AF185" i="10"/>
  <c r="BF184" i="10"/>
  <c r="BE184" i="10"/>
  <c r="BD184" i="10"/>
  <c r="BC184" i="10"/>
  <c r="BB184" i="10"/>
  <c r="BA184" i="10"/>
  <c r="AZ184" i="10"/>
  <c r="AY184" i="10"/>
  <c r="AX184" i="10"/>
  <c r="AW184" i="10"/>
  <c r="AV184" i="10"/>
  <c r="AU184" i="10"/>
  <c r="AT184" i="10"/>
  <c r="AS184" i="10"/>
  <c r="AR184" i="10"/>
  <c r="AQ184" i="10"/>
  <c r="AP184" i="10"/>
  <c r="AO184" i="10"/>
  <c r="AN184" i="10"/>
  <c r="AM184" i="10"/>
  <c r="AL184" i="10"/>
  <c r="AK184" i="10"/>
  <c r="AJ184" i="10"/>
  <c r="AI184" i="10"/>
  <c r="AH184" i="10"/>
  <c r="AF184" i="10"/>
  <c r="BF183" i="10"/>
  <c r="BE183" i="10"/>
  <c r="BD183" i="10"/>
  <c r="BC183" i="10"/>
  <c r="BB183" i="10"/>
  <c r="BA183" i="10"/>
  <c r="AZ183" i="10"/>
  <c r="AY183" i="10"/>
  <c r="AX183" i="10"/>
  <c r="AW183" i="10"/>
  <c r="AV183" i="10"/>
  <c r="AU183" i="10"/>
  <c r="AT183" i="10"/>
  <c r="AS183" i="10"/>
  <c r="AR183" i="10"/>
  <c r="AQ183" i="10"/>
  <c r="AP183" i="10"/>
  <c r="AO183" i="10"/>
  <c r="AN183" i="10"/>
  <c r="AM183" i="10"/>
  <c r="AL183" i="10"/>
  <c r="AK183" i="10"/>
  <c r="AJ183" i="10"/>
  <c r="AI183" i="10"/>
  <c r="AH183" i="10"/>
  <c r="AF183" i="10"/>
  <c r="BF169" i="10"/>
  <c r="BE169" i="10"/>
  <c r="BD169" i="10"/>
  <c r="BC169" i="10"/>
  <c r="BB169" i="10"/>
  <c r="BA169" i="10"/>
  <c r="AZ169" i="10"/>
  <c r="AY169" i="10"/>
  <c r="AX169" i="10"/>
  <c r="AW169" i="10"/>
  <c r="AV169" i="10"/>
  <c r="AU169" i="10"/>
  <c r="AT169" i="10"/>
  <c r="AS169" i="10"/>
  <c r="AR169" i="10"/>
  <c r="AQ169" i="10"/>
  <c r="AP169" i="10"/>
  <c r="AO169" i="10"/>
  <c r="AN169" i="10"/>
  <c r="AM169" i="10"/>
  <c r="AL169" i="10"/>
  <c r="AK169" i="10"/>
  <c r="AJ169" i="10"/>
  <c r="AI169" i="10"/>
  <c r="AH169" i="10"/>
  <c r="AF169" i="10"/>
  <c r="BF168" i="10"/>
  <c r="BE168" i="10"/>
  <c r="BD168" i="10"/>
  <c r="BC168" i="10"/>
  <c r="BB168" i="10"/>
  <c r="BA168" i="10"/>
  <c r="AZ168" i="10"/>
  <c r="AY168" i="10"/>
  <c r="AX168" i="10"/>
  <c r="AW168" i="10"/>
  <c r="AV168" i="10"/>
  <c r="AU168" i="10"/>
  <c r="AT168" i="10"/>
  <c r="AS168" i="10"/>
  <c r="AR168" i="10"/>
  <c r="AQ168" i="10"/>
  <c r="AP168" i="10"/>
  <c r="AO168" i="10"/>
  <c r="AN168" i="10"/>
  <c r="AM168" i="10"/>
  <c r="AL168" i="10"/>
  <c r="AK168" i="10"/>
  <c r="AJ168" i="10"/>
  <c r="AI168" i="10"/>
  <c r="AH168" i="10"/>
  <c r="AF168" i="10"/>
  <c r="BF167" i="10"/>
  <c r="BE167" i="10"/>
  <c r="BD167" i="10"/>
  <c r="BC167" i="10"/>
  <c r="BB167" i="10"/>
  <c r="BA167" i="10"/>
  <c r="AZ167" i="10"/>
  <c r="AY167" i="10"/>
  <c r="AX167" i="10"/>
  <c r="AW167" i="10"/>
  <c r="AV167" i="10"/>
  <c r="AU167" i="10"/>
  <c r="AT167" i="10"/>
  <c r="AS167" i="10"/>
  <c r="AR167" i="10"/>
  <c r="AQ167" i="10"/>
  <c r="AP167" i="10"/>
  <c r="AO167" i="10"/>
  <c r="AN167" i="10"/>
  <c r="AM167" i="10"/>
  <c r="AL167" i="10"/>
  <c r="AK167" i="10"/>
  <c r="AJ167" i="10"/>
  <c r="AI167" i="10"/>
  <c r="AH167" i="10"/>
  <c r="AF167" i="10"/>
  <c r="BF166" i="10"/>
  <c r="BE166" i="10"/>
  <c r="BD166" i="10"/>
  <c r="BC166" i="10"/>
  <c r="BB166" i="10"/>
  <c r="BA166" i="10"/>
  <c r="AZ166" i="10"/>
  <c r="AY166" i="10"/>
  <c r="AX166" i="10"/>
  <c r="AW166" i="10"/>
  <c r="AV166" i="10"/>
  <c r="AU166" i="10"/>
  <c r="AT166" i="10"/>
  <c r="AS166" i="10"/>
  <c r="AR166" i="10"/>
  <c r="AQ166" i="10"/>
  <c r="AP166" i="10"/>
  <c r="AO166" i="10"/>
  <c r="AN166" i="10"/>
  <c r="AM166" i="10"/>
  <c r="AL166" i="10"/>
  <c r="AK166" i="10"/>
  <c r="AJ166" i="10"/>
  <c r="AI166" i="10"/>
  <c r="AH166" i="10"/>
  <c r="AF166" i="10"/>
  <c r="BF165" i="10"/>
  <c r="BE165" i="10"/>
  <c r="BD165" i="10"/>
  <c r="BC165" i="10"/>
  <c r="BB165" i="10"/>
  <c r="BA165" i="10"/>
  <c r="AZ165" i="10"/>
  <c r="AY165" i="10"/>
  <c r="AX165" i="10"/>
  <c r="AW165" i="10"/>
  <c r="AV165" i="10"/>
  <c r="AU165" i="10"/>
  <c r="AT165" i="10"/>
  <c r="AS165" i="10"/>
  <c r="AR165" i="10"/>
  <c r="AQ165" i="10"/>
  <c r="AP165" i="10"/>
  <c r="AO165" i="10"/>
  <c r="AN165" i="10"/>
  <c r="AM165" i="10"/>
  <c r="AL165" i="10"/>
  <c r="AK165" i="10"/>
  <c r="AJ165" i="10"/>
  <c r="AI165" i="10"/>
  <c r="AH165" i="10"/>
  <c r="AF165" i="10"/>
  <c r="BF164" i="10"/>
  <c r="BE164" i="10"/>
  <c r="BD164" i="10"/>
  <c r="BC164" i="10"/>
  <c r="BB164" i="10"/>
  <c r="BA164" i="10"/>
  <c r="AZ164" i="10"/>
  <c r="AY164" i="10"/>
  <c r="AX164" i="10"/>
  <c r="AW164" i="10"/>
  <c r="AV164" i="10"/>
  <c r="AU164" i="10"/>
  <c r="AT164" i="10"/>
  <c r="AS164" i="10"/>
  <c r="AR164" i="10"/>
  <c r="AQ164" i="10"/>
  <c r="AP164" i="10"/>
  <c r="AO164" i="10"/>
  <c r="AN164" i="10"/>
  <c r="AM164" i="10"/>
  <c r="AL164" i="10"/>
  <c r="AK164" i="10"/>
  <c r="AJ164" i="10"/>
  <c r="AI164" i="10"/>
  <c r="AH164" i="10"/>
  <c r="AF164" i="10"/>
  <c r="BF163" i="10"/>
  <c r="BE163" i="10"/>
  <c r="BD163" i="10"/>
  <c r="BC163" i="10"/>
  <c r="BB163" i="10"/>
  <c r="BA163" i="10"/>
  <c r="AZ163" i="10"/>
  <c r="AY163" i="10"/>
  <c r="AX163" i="10"/>
  <c r="AW163" i="10"/>
  <c r="AV163" i="10"/>
  <c r="AU163" i="10"/>
  <c r="AT163" i="10"/>
  <c r="AS163" i="10"/>
  <c r="AR163" i="10"/>
  <c r="AQ163" i="10"/>
  <c r="AP163" i="10"/>
  <c r="AO163" i="10"/>
  <c r="AN163" i="10"/>
  <c r="AM163" i="10"/>
  <c r="AL163" i="10"/>
  <c r="AK163" i="10"/>
  <c r="AJ163" i="10"/>
  <c r="AI163" i="10"/>
  <c r="AH163" i="10"/>
  <c r="AF163" i="10"/>
  <c r="BF162" i="10"/>
  <c r="BE162" i="10"/>
  <c r="BD162" i="10"/>
  <c r="BC162" i="10"/>
  <c r="BB162" i="10"/>
  <c r="BA162" i="10"/>
  <c r="AZ162" i="10"/>
  <c r="AY162" i="10"/>
  <c r="AX162" i="10"/>
  <c r="AW162" i="10"/>
  <c r="AV162" i="10"/>
  <c r="AU162" i="10"/>
  <c r="AT162" i="10"/>
  <c r="AS162" i="10"/>
  <c r="AR162" i="10"/>
  <c r="AQ162" i="10"/>
  <c r="AP162" i="10"/>
  <c r="AO162" i="10"/>
  <c r="AN162" i="10"/>
  <c r="AM162" i="10"/>
  <c r="AL162" i="10"/>
  <c r="AK162" i="10"/>
  <c r="AJ162" i="10"/>
  <c r="AI162" i="10"/>
  <c r="AH162" i="10"/>
  <c r="AF162" i="10"/>
  <c r="BF161" i="10"/>
  <c r="BE161" i="10"/>
  <c r="BD161" i="10"/>
  <c r="BC161" i="10"/>
  <c r="BB161" i="10"/>
  <c r="BA161" i="10"/>
  <c r="AZ161" i="10"/>
  <c r="AY161" i="10"/>
  <c r="AX161" i="10"/>
  <c r="AW161" i="10"/>
  <c r="AV161" i="10"/>
  <c r="AU161" i="10"/>
  <c r="AT161" i="10"/>
  <c r="AS161" i="10"/>
  <c r="AR161" i="10"/>
  <c r="AQ161" i="10"/>
  <c r="AP161" i="10"/>
  <c r="AO161" i="10"/>
  <c r="AN161" i="10"/>
  <c r="AM161" i="10"/>
  <c r="AL161" i="10"/>
  <c r="AK161" i="10"/>
  <c r="AJ161" i="10"/>
  <c r="AI161" i="10"/>
  <c r="AH161" i="10"/>
  <c r="AF161" i="10"/>
  <c r="BF160" i="10"/>
  <c r="BE160" i="10"/>
  <c r="BD160" i="10"/>
  <c r="BC160" i="10"/>
  <c r="BB160" i="10"/>
  <c r="BA160" i="10"/>
  <c r="AZ160" i="10"/>
  <c r="AY160" i="10"/>
  <c r="AX160" i="10"/>
  <c r="AW160" i="10"/>
  <c r="AV160" i="10"/>
  <c r="AU160" i="10"/>
  <c r="AT160" i="10"/>
  <c r="AS160" i="10"/>
  <c r="AR160" i="10"/>
  <c r="AQ160" i="10"/>
  <c r="AP160" i="10"/>
  <c r="AO160" i="10"/>
  <c r="AN160" i="10"/>
  <c r="AM160" i="10"/>
  <c r="AL160" i="10"/>
  <c r="AK160" i="10"/>
  <c r="AJ160" i="10"/>
  <c r="AI160" i="10"/>
  <c r="AH160" i="10"/>
  <c r="AF160" i="10"/>
  <c r="BF159" i="10"/>
  <c r="BE159" i="10"/>
  <c r="BD159" i="10"/>
  <c r="BC159" i="10"/>
  <c r="BB159" i="10"/>
  <c r="BA159" i="10"/>
  <c r="AZ159" i="10"/>
  <c r="AY159" i="10"/>
  <c r="AX159" i="10"/>
  <c r="AW159" i="10"/>
  <c r="AV159" i="10"/>
  <c r="AU159" i="10"/>
  <c r="AT159" i="10"/>
  <c r="AS159" i="10"/>
  <c r="AR159" i="10"/>
  <c r="AQ159" i="10"/>
  <c r="AP159" i="10"/>
  <c r="AO159" i="10"/>
  <c r="AN159" i="10"/>
  <c r="AM159" i="10"/>
  <c r="AL159" i="10"/>
  <c r="AK159" i="10"/>
  <c r="AJ159" i="10"/>
  <c r="AI159" i="10"/>
  <c r="AH159" i="10"/>
  <c r="AF159" i="10"/>
  <c r="BF158" i="10"/>
  <c r="BE158" i="10"/>
  <c r="BD158" i="10"/>
  <c r="BC158" i="10"/>
  <c r="BB158" i="10"/>
  <c r="BA158" i="10"/>
  <c r="AZ158" i="10"/>
  <c r="AY158" i="10"/>
  <c r="AX158" i="10"/>
  <c r="AW158" i="10"/>
  <c r="AV158" i="10"/>
  <c r="AU158" i="10"/>
  <c r="AT158" i="10"/>
  <c r="AS158" i="10"/>
  <c r="AR158" i="10"/>
  <c r="AQ158" i="10"/>
  <c r="AP158" i="10"/>
  <c r="AO158" i="10"/>
  <c r="AN158" i="10"/>
  <c r="AM158" i="10"/>
  <c r="AL158" i="10"/>
  <c r="AK158" i="10"/>
  <c r="AJ158" i="10"/>
  <c r="AI158" i="10"/>
  <c r="AH158" i="10"/>
  <c r="AF158" i="10"/>
  <c r="BF157" i="10"/>
  <c r="BE157" i="10"/>
  <c r="BD157" i="10"/>
  <c r="BC157" i="10"/>
  <c r="BB157" i="10"/>
  <c r="BA157" i="10"/>
  <c r="AZ157" i="10"/>
  <c r="AY157" i="10"/>
  <c r="AX157" i="10"/>
  <c r="AW157" i="10"/>
  <c r="AV157" i="10"/>
  <c r="AU157" i="10"/>
  <c r="AT157" i="10"/>
  <c r="AS157" i="10"/>
  <c r="AR157" i="10"/>
  <c r="AQ157" i="10"/>
  <c r="AP157" i="10"/>
  <c r="AO157" i="10"/>
  <c r="AN157" i="10"/>
  <c r="AM157" i="10"/>
  <c r="AL157" i="10"/>
  <c r="AK157" i="10"/>
  <c r="AJ157" i="10"/>
  <c r="AI157" i="10"/>
  <c r="AH157" i="10"/>
  <c r="AF157" i="10"/>
  <c r="BF156" i="10"/>
  <c r="BE156" i="10"/>
  <c r="BD156" i="10"/>
  <c r="BC156" i="10"/>
  <c r="BB156" i="10"/>
  <c r="BA156" i="10"/>
  <c r="AZ156" i="10"/>
  <c r="AY156" i="10"/>
  <c r="AX156" i="10"/>
  <c r="AW156" i="10"/>
  <c r="AV156" i="10"/>
  <c r="AU156" i="10"/>
  <c r="AT156" i="10"/>
  <c r="AS156" i="10"/>
  <c r="AR156" i="10"/>
  <c r="AQ156" i="10"/>
  <c r="AP156" i="10"/>
  <c r="AO156" i="10"/>
  <c r="AN156" i="10"/>
  <c r="AM156" i="10"/>
  <c r="AL156" i="10"/>
  <c r="AK156" i="10"/>
  <c r="AJ156" i="10"/>
  <c r="AI156" i="10"/>
  <c r="AH156" i="10"/>
  <c r="AF156" i="10"/>
  <c r="BF155" i="10"/>
  <c r="BE155" i="10"/>
  <c r="BD155" i="10"/>
  <c r="BC155" i="10"/>
  <c r="BB155" i="10"/>
  <c r="BA155" i="10"/>
  <c r="AZ155" i="10"/>
  <c r="AY155" i="10"/>
  <c r="AX155" i="10"/>
  <c r="AW155" i="10"/>
  <c r="AV155" i="10"/>
  <c r="AU155" i="10"/>
  <c r="AT155" i="10"/>
  <c r="AS155" i="10"/>
  <c r="AR155" i="10"/>
  <c r="AQ155" i="10"/>
  <c r="AP155" i="10"/>
  <c r="AO155" i="10"/>
  <c r="AN155" i="10"/>
  <c r="AM155" i="10"/>
  <c r="AL155" i="10"/>
  <c r="AK155" i="10"/>
  <c r="AJ155" i="10"/>
  <c r="AI155" i="10"/>
  <c r="AH155" i="10"/>
  <c r="AF155" i="10"/>
  <c r="BF154" i="10"/>
  <c r="BE154" i="10"/>
  <c r="BD154" i="10"/>
  <c r="BC154" i="10"/>
  <c r="BB154" i="10"/>
  <c r="BA154" i="10"/>
  <c r="AZ154" i="10"/>
  <c r="AY154" i="10"/>
  <c r="AX154" i="10"/>
  <c r="AW154" i="10"/>
  <c r="AV154" i="10"/>
  <c r="AU154" i="10"/>
  <c r="AT154" i="10"/>
  <c r="AS154" i="10"/>
  <c r="AR154" i="10"/>
  <c r="AQ154" i="10"/>
  <c r="AP154" i="10"/>
  <c r="AO154" i="10"/>
  <c r="AN154" i="10"/>
  <c r="AM154" i="10"/>
  <c r="AL154" i="10"/>
  <c r="AK154" i="10"/>
  <c r="AJ154" i="10"/>
  <c r="AI154" i="10"/>
  <c r="AH154" i="10"/>
  <c r="AF154" i="10"/>
  <c r="BF153" i="10"/>
  <c r="BE153" i="10"/>
  <c r="BD153" i="10"/>
  <c r="BC153" i="10"/>
  <c r="BB153" i="10"/>
  <c r="BA153" i="10"/>
  <c r="AZ153" i="10"/>
  <c r="AY153" i="10"/>
  <c r="AX153" i="10"/>
  <c r="AW153" i="10"/>
  <c r="AV153" i="10"/>
  <c r="AU153" i="10"/>
  <c r="AT153" i="10"/>
  <c r="AS153" i="10"/>
  <c r="AR153" i="10"/>
  <c r="AQ153" i="10"/>
  <c r="AP153" i="10"/>
  <c r="AO153" i="10"/>
  <c r="AN153" i="10"/>
  <c r="AM153" i="10"/>
  <c r="AL153" i="10"/>
  <c r="AK153" i="10"/>
  <c r="AJ153" i="10"/>
  <c r="AI153" i="10"/>
  <c r="AH153" i="10"/>
  <c r="AF153" i="10"/>
  <c r="BF152" i="10"/>
  <c r="BE152" i="10"/>
  <c r="BD152" i="10"/>
  <c r="BC152" i="10"/>
  <c r="BB152" i="10"/>
  <c r="BA152" i="10"/>
  <c r="AZ152" i="10"/>
  <c r="AY152" i="10"/>
  <c r="AX152" i="10"/>
  <c r="AW152" i="10"/>
  <c r="AV152" i="10"/>
  <c r="AU152" i="10"/>
  <c r="AT152" i="10"/>
  <c r="AS152" i="10"/>
  <c r="AR152" i="10"/>
  <c r="AQ152" i="10"/>
  <c r="AP152" i="10"/>
  <c r="AO152" i="10"/>
  <c r="AN152" i="10"/>
  <c r="AM152" i="10"/>
  <c r="AL152" i="10"/>
  <c r="AK152" i="10"/>
  <c r="AJ152" i="10"/>
  <c r="AI152" i="10"/>
  <c r="AH152" i="10"/>
  <c r="AF152" i="10"/>
  <c r="BF151" i="10"/>
  <c r="BE151" i="10"/>
  <c r="BD151" i="10"/>
  <c r="BC151" i="10"/>
  <c r="BB151" i="10"/>
  <c r="BA151" i="10"/>
  <c r="AZ151" i="10"/>
  <c r="AY151" i="10"/>
  <c r="AX151" i="10"/>
  <c r="AW151" i="10"/>
  <c r="AV151" i="10"/>
  <c r="AU151" i="10"/>
  <c r="AT151" i="10"/>
  <c r="AS151" i="10"/>
  <c r="AR151" i="10"/>
  <c r="AQ151" i="10"/>
  <c r="AP151" i="10"/>
  <c r="AO151" i="10"/>
  <c r="AN151" i="10"/>
  <c r="AM151" i="10"/>
  <c r="AL151" i="10"/>
  <c r="AK151" i="10"/>
  <c r="AJ151" i="10"/>
  <c r="AI151" i="10"/>
  <c r="AH151" i="10"/>
  <c r="AF151" i="10"/>
  <c r="BF150" i="10"/>
  <c r="BE150" i="10"/>
  <c r="BD150" i="10"/>
  <c r="BC150" i="10"/>
  <c r="BB150" i="10"/>
  <c r="BA150" i="10"/>
  <c r="AZ150" i="10"/>
  <c r="AY150" i="10"/>
  <c r="AX150" i="10"/>
  <c r="AW150" i="10"/>
  <c r="AV150" i="10"/>
  <c r="AU150" i="10"/>
  <c r="AT150" i="10"/>
  <c r="AS150" i="10"/>
  <c r="AR150" i="10"/>
  <c r="AQ150" i="10"/>
  <c r="AP150" i="10"/>
  <c r="AO150" i="10"/>
  <c r="AN150" i="10"/>
  <c r="AM150" i="10"/>
  <c r="AL150" i="10"/>
  <c r="AK150" i="10"/>
  <c r="AJ150" i="10"/>
  <c r="AI150" i="10"/>
  <c r="AH150" i="10"/>
  <c r="AF150" i="10"/>
  <c r="BF149" i="10"/>
  <c r="BE149" i="10"/>
  <c r="BD149" i="10"/>
  <c r="BC149" i="10"/>
  <c r="BB149" i="10"/>
  <c r="BA149" i="10"/>
  <c r="AZ149" i="10"/>
  <c r="AY149" i="10"/>
  <c r="AX149" i="10"/>
  <c r="AW149" i="10"/>
  <c r="AV149" i="10"/>
  <c r="AU149" i="10"/>
  <c r="AT149" i="10"/>
  <c r="AS149" i="10"/>
  <c r="AR149" i="10"/>
  <c r="AQ149" i="10"/>
  <c r="AP149" i="10"/>
  <c r="AO149" i="10"/>
  <c r="AN149" i="10"/>
  <c r="AM149" i="10"/>
  <c r="AL149" i="10"/>
  <c r="AK149" i="10"/>
  <c r="AJ149" i="10"/>
  <c r="AI149" i="10"/>
  <c r="AH149" i="10"/>
  <c r="AF149" i="10"/>
  <c r="BF148" i="10"/>
  <c r="BE148" i="10"/>
  <c r="BD148" i="10"/>
  <c r="BC148" i="10"/>
  <c r="BB148" i="10"/>
  <c r="BA148" i="10"/>
  <c r="AZ148" i="10"/>
  <c r="AY148" i="10"/>
  <c r="AX148" i="10"/>
  <c r="AW148" i="10"/>
  <c r="AV148" i="10"/>
  <c r="AU148" i="10"/>
  <c r="AT148" i="10"/>
  <c r="AS148" i="10"/>
  <c r="AR148" i="10"/>
  <c r="AQ148" i="10"/>
  <c r="AP148" i="10"/>
  <c r="AO148" i="10"/>
  <c r="AN148" i="10"/>
  <c r="AM148" i="10"/>
  <c r="AL148" i="10"/>
  <c r="AK148" i="10"/>
  <c r="AJ148" i="10"/>
  <c r="AI148" i="10"/>
  <c r="AH148" i="10"/>
  <c r="AF148" i="10"/>
  <c r="BF147" i="10"/>
  <c r="BE147" i="10"/>
  <c r="BD147" i="10"/>
  <c r="BC147" i="10"/>
  <c r="BB147" i="10"/>
  <c r="BA147" i="10"/>
  <c r="AZ147" i="10"/>
  <c r="AY147" i="10"/>
  <c r="AX147" i="10"/>
  <c r="AW147" i="10"/>
  <c r="AV147" i="10"/>
  <c r="AU147" i="10"/>
  <c r="AT147" i="10"/>
  <c r="AS147" i="10"/>
  <c r="AR147" i="10"/>
  <c r="AQ147" i="10"/>
  <c r="AP147" i="10"/>
  <c r="AO147" i="10"/>
  <c r="AN147" i="10"/>
  <c r="AM147" i="10"/>
  <c r="AL147" i="10"/>
  <c r="AK147" i="10"/>
  <c r="AJ147" i="10"/>
  <c r="AI147" i="10"/>
  <c r="AH147" i="10"/>
  <c r="AF147" i="10"/>
  <c r="BF146" i="10"/>
  <c r="BE146" i="10"/>
  <c r="BD146" i="10"/>
  <c r="BC146" i="10"/>
  <c r="BB146" i="10"/>
  <c r="BA146" i="10"/>
  <c r="AZ146" i="10"/>
  <c r="AY146" i="10"/>
  <c r="AX146" i="10"/>
  <c r="AW146" i="10"/>
  <c r="AV146" i="10"/>
  <c r="AU146" i="10"/>
  <c r="AT146" i="10"/>
  <c r="AS146" i="10"/>
  <c r="AR146" i="10"/>
  <c r="AQ146" i="10"/>
  <c r="AP146" i="10"/>
  <c r="AO146" i="10"/>
  <c r="AN146" i="10"/>
  <c r="AM146" i="10"/>
  <c r="AL146" i="10"/>
  <c r="AK146" i="10"/>
  <c r="AJ146" i="10"/>
  <c r="AI146" i="10"/>
  <c r="AH146" i="10"/>
  <c r="AF146" i="10"/>
  <c r="BF145" i="10"/>
  <c r="BE145" i="10"/>
  <c r="BD145" i="10"/>
  <c r="BC145" i="10"/>
  <c r="BB145" i="10"/>
  <c r="BA145" i="10"/>
  <c r="AZ145" i="10"/>
  <c r="AY145" i="10"/>
  <c r="AX145" i="10"/>
  <c r="AW145" i="10"/>
  <c r="AV145" i="10"/>
  <c r="AU145" i="10"/>
  <c r="AT145" i="10"/>
  <c r="AS145" i="10"/>
  <c r="AR145" i="10"/>
  <c r="AQ145" i="10"/>
  <c r="AP145" i="10"/>
  <c r="AO145" i="10"/>
  <c r="AN145" i="10"/>
  <c r="AM145" i="10"/>
  <c r="AL145" i="10"/>
  <c r="AK145" i="10"/>
  <c r="AJ145" i="10"/>
  <c r="AI145" i="10"/>
  <c r="AH145" i="10"/>
  <c r="AF145" i="10"/>
  <c r="BF144" i="10"/>
  <c r="BE144" i="10"/>
  <c r="BD144" i="10"/>
  <c r="BC144" i="10"/>
  <c r="BB144" i="10"/>
  <c r="BA144" i="10"/>
  <c r="AZ144" i="10"/>
  <c r="AY144" i="10"/>
  <c r="AX144" i="10"/>
  <c r="AW144" i="10"/>
  <c r="AV144" i="10"/>
  <c r="AU144" i="10"/>
  <c r="AT144" i="10"/>
  <c r="AS144" i="10"/>
  <c r="AR144" i="10"/>
  <c r="AQ144" i="10"/>
  <c r="AP144" i="10"/>
  <c r="AO144" i="10"/>
  <c r="AN144" i="10"/>
  <c r="AM144" i="10"/>
  <c r="AL144" i="10"/>
  <c r="AK144" i="10"/>
  <c r="AJ144" i="10"/>
  <c r="AI144" i="10"/>
  <c r="AH144" i="10"/>
  <c r="AF144" i="10"/>
  <c r="BF143" i="10"/>
  <c r="BE143" i="10"/>
  <c r="BD143" i="10"/>
  <c r="BC143" i="10"/>
  <c r="BB143" i="10"/>
  <c r="BA143" i="10"/>
  <c r="AZ143" i="10"/>
  <c r="AY143" i="10"/>
  <c r="AX143" i="10"/>
  <c r="AW143" i="10"/>
  <c r="AV143" i="10"/>
  <c r="AU143" i="10"/>
  <c r="AT143" i="10"/>
  <c r="AS143" i="10"/>
  <c r="AR143" i="10"/>
  <c r="AQ143" i="10"/>
  <c r="AP143" i="10"/>
  <c r="AO143" i="10"/>
  <c r="AN143" i="10"/>
  <c r="AM143" i="10"/>
  <c r="AL143" i="10"/>
  <c r="AK143" i="10"/>
  <c r="AJ143" i="10"/>
  <c r="AI143" i="10"/>
  <c r="AH143" i="10"/>
  <c r="AF143" i="10"/>
  <c r="BF142" i="10"/>
  <c r="BE142" i="10"/>
  <c r="BD142" i="10"/>
  <c r="BC142" i="10"/>
  <c r="BB142" i="10"/>
  <c r="BA142" i="10"/>
  <c r="AZ142" i="10"/>
  <c r="AY142" i="10"/>
  <c r="AX142" i="10"/>
  <c r="AW142" i="10"/>
  <c r="AV142" i="10"/>
  <c r="AU142" i="10"/>
  <c r="AT142" i="10"/>
  <c r="AS142" i="10"/>
  <c r="AR142" i="10"/>
  <c r="AQ142" i="10"/>
  <c r="AP142" i="10"/>
  <c r="AO142" i="10"/>
  <c r="AN142" i="10"/>
  <c r="AM142" i="10"/>
  <c r="AL142" i="10"/>
  <c r="AK142" i="10"/>
  <c r="AJ142" i="10"/>
  <c r="AI142" i="10"/>
  <c r="AH142" i="10"/>
  <c r="AF142" i="10"/>
  <c r="BF141" i="10"/>
  <c r="BE141" i="10"/>
  <c r="BD141" i="10"/>
  <c r="BC141" i="10"/>
  <c r="BB141" i="10"/>
  <c r="BA141" i="10"/>
  <c r="AZ141" i="10"/>
  <c r="AY141" i="10"/>
  <c r="AX141" i="10"/>
  <c r="AW141" i="10"/>
  <c r="AV141" i="10"/>
  <c r="AU141" i="10"/>
  <c r="AT141" i="10"/>
  <c r="AS141" i="10"/>
  <c r="AR141" i="10"/>
  <c r="AQ141" i="10"/>
  <c r="AP141" i="10"/>
  <c r="AO141" i="10"/>
  <c r="AN141" i="10"/>
  <c r="AM141" i="10"/>
  <c r="AL141" i="10"/>
  <c r="AK141" i="10"/>
  <c r="AJ141" i="10"/>
  <c r="AI141" i="10"/>
  <c r="AH141" i="10"/>
  <c r="AF141" i="10"/>
  <c r="BF140" i="10"/>
  <c r="BE140" i="10"/>
  <c r="BD140" i="10"/>
  <c r="BC140" i="10"/>
  <c r="BB140" i="10"/>
  <c r="BA140" i="10"/>
  <c r="AZ140" i="10"/>
  <c r="AY140" i="10"/>
  <c r="AX140" i="10"/>
  <c r="AW140" i="10"/>
  <c r="AV140" i="10"/>
  <c r="AU140" i="10"/>
  <c r="AT140" i="10"/>
  <c r="AS140" i="10"/>
  <c r="AR140" i="10"/>
  <c r="AQ140" i="10"/>
  <c r="AP140" i="10"/>
  <c r="AO140" i="10"/>
  <c r="AN140" i="10"/>
  <c r="AM140" i="10"/>
  <c r="AL140" i="10"/>
  <c r="AK140" i="10"/>
  <c r="AJ140" i="10"/>
  <c r="AI140" i="10"/>
  <c r="AH140" i="10"/>
  <c r="AF140" i="10"/>
  <c r="BF139" i="10"/>
  <c r="BE139" i="10"/>
  <c r="BD139" i="10"/>
  <c r="BC139" i="10"/>
  <c r="BB139" i="10"/>
  <c r="BA139" i="10"/>
  <c r="AZ139" i="10"/>
  <c r="AY139" i="10"/>
  <c r="AX139" i="10"/>
  <c r="AW139" i="10"/>
  <c r="AV139" i="10"/>
  <c r="AU139" i="10"/>
  <c r="AT139" i="10"/>
  <c r="AS139" i="10"/>
  <c r="AR139" i="10"/>
  <c r="AQ139" i="10"/>
  <c r="AP139" i="10"/>
  <c r="AO139" i="10"/>
  <c r="AN139" i="10"/>
  <c r="AM139" i="10"/>
  <c r="AL139" i="10"/>
  <c r="AK139" i="10"/>
  <c r="AJ139" i="10"/>
  <c r="AI139" i="10"/>
  <c r="AH139" i="10"/>
  <c r="AF139" i="10"/>
  <c r="BF138" i="10"/>
  <c r="BE138" i="10"/>
  <c r="BD138" i="10"/>
  <c r="BC138" i="10"/>
  <c r="BB138" i="10"/>
  <c r="BA138" i="10"/>
  <c r="AZ138" i="10"/>
  <c r="AY138" i="10"/>
  <c r="AX138" i="10"/>
  <c r="AW138" i="10"/>
  <c r="AV138" i="10"/>
  <c r="AU138" i="10"/>
  <c r="AT138" i="10"/>
  <c r="AS138" i="10"/>
  <c r="AR138" i="10"/>
  <c r="AQ138" i="10"/>
  <c r="AP138" i="10"/>
  <c r="AO138" i="10"/>
  <c r="AN138" i="10"/>
  <c r="AM138" i="10"/>
  <c r="AL138" i="10"/>
  <c r="AK138" i="10"/>
  <c r="AJ138" i="10"/>
  <c r="AI138" i="10"/>
  <c r="AH138" i="10"/>
  <c r="AF138" i="10"/>
  <c r="BF137" i="10"/>
  <c r="BE137" i="10"/>
  <c r="BD137" i="10"/>
  <c r="BC137" i="10"/>
  <c r="BB137" i="10"/>
  <c r="BA137" i="10"/>
  <c r="AZ137" i="10"/>
  <c r="AY137" i="10"/>
  <c r="AX137" i="10"/>
  <c r="AW137" i="10"/>
  <c r="AV137" i="10"/>
  <c r="AU137" i="10"/>
  <c r="AT137" i="10"/>
  <c r="AS137" i="10"/>
  <c r="AR137" i="10"/>
  <c r="AQ137" i="10"/>
  <c r="AP137" i="10"/>
  <c r="AO137" i="10"/>
  <c r="AN137" i="10"/>
  <c r="AM137" i="10"/>
  <c r="AL137" i="10"/>
  <c r="AK137" i="10"/>
  <c r="AJ137" i="10"/>
  <c r="AI137" i="10"/>
  <c r="AH137" i="10"/>
  <c r="AF137" i="10"/>
  <c r="BF136" i="10"/>
  <c r="BE136" i="10"/>
  <c r="BD136" i="10"/>
  <c r="BC136" i="10"/>
  <c r="BB136" i="10"/>
  <c r="BA136" i="10"/>
  <c r="AZ136" i="10"/>
  <c r="AY136" i="10"/>
  <c r="AX136" i="10"/>
  <c r="AW136" i="10"/>
  <c r="AV136" i="10"/>
  <c r="AU136" i="10"/>
  <c r="AT136" i="10"/>
  <c r="AS136" i="10"/>
  <c r="AR136" i="10"/>
  <c r="AQ136" i="10"/>
  <c r="AP136" i="10"/>
  <c r="AO136" i="10"/>
  <c r="AN136" i="10"/>
  <c r="AM136" i="10"/>
  <c r="AL136" i="10"/>
  <c r="AK136" i="10"/>
  <c r="AJ136" i="10"/>
  <c r="AI136" i="10"/>
  <c r="AH136" i="10"/>
  <c r="AF136" i="10"/>
  <c r="BF135" i="10"/>
  <c r="BE135" i="10"/>
  <c r="BD135" i="10"/>
  <c r="BC135" i="10"/>
  <c r="BB135" i="10"/>
  <c r="BA135" i="10"/>
  <c r="AZ135" i="10"/>
  <c r="AY135" i="10"/>
  <c r="AX135" i="10"/>
  <c r="AW135" i="10"/>
  <c r="AV135" i="10"/>
  <c r="AU135" i="10"/>
  <c r="AT135" i="10"/>
  <c r="AS135" i="10"/>
  <c r="AR135" i="10"/>
  <c r="AQ135" i="10"/>
  <c r="AP135" i="10"/>
  <c r="AO135" i="10"/>
  <c r="AN135" i="10"/>
  <c r="AM135" i="10"/>
  <c r="AL135" i="10"/>
  <c r="AK135" i="10"/>
  <c r="AJ135" i="10"/>
  <c r="AI135" i="10"/>
  <c r="AH135" i="10"/>
  <c r="AF135" i="10"/>
  <c r="BF134" i="10"/>
  <c r="BE134" i="10"/>
  <c r="BD134" i="10"/>
  <c r="BC134" i="10"/>
  <c r="BB134" i="10"/>
  <c r="BA134" i="10"/>
  <c r="AZ134" i="10"/>
  <c r="AY134" i="10"/>
  <c r="AX134" i="10"/>
  <c r="AW134" i="10"/>
  <c r="AV134" i="10"/>
  <c r="AU134" i="10"/>
  <c r="AT134" i="10"/>
  <c r="AS134" i="10"/>
  <c r="AR134" i="10"/>
  <c r="AQ134" i="10"/>
  <c r="AP134" i="10"/>
  <c r="AO134" i="10"/>
  <c r="AN134" i="10"/>
  <c r="AM134" i="10"/>
  <c r="AL134" i="10"/>
  <c r="AK134" i="10"/>
  <c r="AJ134" i="10"/>
  <c r="AI134" i="10"/>
  <c r="AH134" i="10"/>
  <c r="AF134" i="10"/>
  <c r="BF133" i="10"/>
  <c r="BE133" i="10"/>
  <c r="BD133" i="10"/>
  <c r="BC133" i="10"/>
  <c r="BB133" i="10"/>
  <c r="BA133" i="10"/>
  <c r="AZ133" i="10"/>
  <c r="AY133" i="10"/>
  <c r="AX133" i="10"/>
  <c r="AW133" i="10"/>
  <c r="AV133" i="10"/>
  <c r="AU133" i="10"/>
  <c r="AT133" i="10"/>
  <c r="AS133" i="10"/>
  <c r="AR133" i="10"/>
  <c r="AQ133" i="10"/>
  <c r="AP133" i="10"/>
  <c r="AO133" i="10"/>
  <c r="AN133" i="10"/>
  <c r="AM133" i="10"/>
  <c r="AL133" i="10"/>
  <c r="AK133" i="10"/>
  <c r="AJ133" i="10"/>
  <c r="AI133" i="10"/>
  <c r="AH133" i="10"/>
  <c r="AF133" i="10"/>
  <c r="BF132" i="10"/>
  <c r="BE132" i="10"/>
  <c r="BD132" i="10"/>
  <c r="BC132" i="10"/>
  <c r="BB132" i="10"/>
  <c r="BA132" i="10"/>
  <c r="AZ132" i="10"/>
  <c r="AY132" i="10"/>
  <c r="AX132" i="10"/>
  <c r="AW132" i="10"/>
  <c r="AV132" i="10"/>
  <c r="AU132" i="10"/>
  <c r="AT132" i="10"/>
  <c r="AS132" i="10"/>
  <c r="AR132" i="10"/>
  <c r="AQ132" i="10"/>
  <c r="AP132" i="10"/>
  <c r="AO132" i="10"/>
  <c r="AN132" i="10"/>
  <c r="AM132" i="10"/>
  <c r="AL132" i="10"/>
  <c r="AK132" i="10"/>
  <c r="AJ132" i="10"/>
  <c r="AI132" i="10"/>
  <c r="AH132" i="10"/>
  <c r="AF132" i="10"/>
  <c r="BF131" i="10"/>
  <c r="BE131" i="10"/>
  <c r="BD131" i="10"/>
  <c r="BC131" i="10"/>
  <c r="BB131" i="10"/>
  <c r="BA131" i="10"/>
  <c r="AZ131" i="10"/>
  <c r="AY131" i="10"/>
  <c r="AX131" i="10"/>
  <c r="AW131" i="10"/>
  <c r="AV131" i="10"/>
  <c r="AU131" i="10"/>
  <c r="AT131" i="10"/>
  <c r="AS131" i="10"/>
  <c r="AR131" i="10"/>
  <c r="AQ131" i="10"/>
  <c r="AP131" i="10"/>
  <c r="AO131" i="10"/>
  <c r="AN131" i="10"/>
  <c r="AM131" i="10"/>
  <c r="AL131" i="10"/>
  <c r="AK131" i="10"/>
  <c r="AJ131" i="10"/>
  <c r="AI131" i="10"/>
  <c r="AH131" i="10"/>
  <c r="AF131" i="10"/>
  <c r="BF130" i="10"/>
  <c r="BE130" i="10"/>
  <c r="BD130" i="10"/>
  <c r="BC130" i="10"/>
  <c r="BB130" i="10"/>
  <c r="BA130" i="10"/>
  <c r="AZ130" i="10"/>
  <c r="AY130" i="10"/>
  <c r="AX130" i="10"/>
  <c r="AW130" i="10"/>
  <c r="AV130" i="10"/>
  <c r="AU130" i="10"/>
  <c r="AT130" i="10"/>
  <c r="AS130" i="10"/>
  <c r="AR130" i="10"/>
  <c r="AQ130" i="10"/>
  <c r="AP130" i="10"/>
  <c r="AO130" i="10"/>
  <c r="AN130" i="10"/>
  <c r="AM130" i="10"/>
  <c r="AL130" i="10"/>
  <c r="AK130" i="10"/>
  <c r="AJ130" i="10"/>
  <c r="AI130" i="10"/>
  <c r="AH130" i="10"/>
  <c r="AF130" i="10"/>
  <c r="BF129" i="10"/>
  <c r="BE129" i="10"/>
  <c r="BD129" i="10"/>
  <c r="BC129" i="10"/>
  <c r="BB129" i="10"/>
  <c r="BA129" i="10"/>
  <c r="AZ129" i="10"/>
  <c r="AY129" i="10"/>
  <c r="AX129" i="10"/>
  <c r="AW129" i="10"/>
  <c r="AV129" i="10"/>
  <c r="AU129" i="10"/>
  <c r="AT129" i="10"/>
  <c r="AS129" i="10"/>
  <c r="AR129" i="10"/>
  <c r="AQ129" i="10"/>
  <c r="AP129" i="10"/>
  <c r="AO129" i="10"/>
  <c r="AN129" i="10"/>
  <c r="AM129" i="10"/>
  <c r="AL129" i="10"/>
  <c r="AK129" i="10"/>
  <c r="AJ129" i="10"/>
  <c r="AI129" i="10"/>
  <c r="AH129" i="10"/>
  <c r="AF129" i="10"/>
  <c r="BF128" i="10"/>
  <c r="BE128" i="10"/>
  <c r="BD128" i="10"/>
  <c r="BC128" i="10"/>
  <c r="BB128" i="10"/>
  <c r="BA128" i="10"/>
  <c r="AZ128" i="10"/>
  <c r="AY128" i="10"/>
  <c r="AX128" i="10"/>
  <c r="AW128" i="10"/>
  <c r="AV128" i="10"/>
  <c r="AU128" i="10"/>
  <c r="AT128" i="10"/>
  <c r="AS128" i="10"/>
  <c r="AR128" i="10"/>
  <c r="AQ128" i="10"/>
  <c r="AP128" i="10"/>
  <c r="AO128" i="10"/>
  <c r="AN128" i="10"/>
  <c r="AM128" i="10"/>
  <c r="AL128" i="10"/>
  <c r="AK128" i="10"/>
  <c r="AJ128" i="10"/>
  <c r="AI128" i="10"/>
  <c r="AH128" i="10"/>
  <c r="AF128" i="10"/>
  <c r="BF127" i="10"/>
  <c r="BE127" i="10"/>
  <c r="BD127" i="10"/>
  <c r="BC127" i="10"/>
  <c r="BB127" i="10"/>
  <c r="BA127" i="10"/>
  <c r="AZ127" i="10"/>
  <c r="AY127" i="10"/>
  <c r="AX127" i="10"/>
  <c r="AW127" i="10"/>
  <c r="AV127" i="10"/>
  <c r="AU127" i="10"/>
  <c r="AT127" i="10"/>
  <c r="AS127" i="10"/>
  <c r="AR127" i="10"/>
  <c r="AQ127" i="10"/>
  <c r="AP127" i="10"/>
  <c r="AO127" i="10"/>
  <c r="AN127" i="10"/>
  <c r="AM127" i="10"/>
  <c r="AL127" i="10"/>
  <c r="AK127" i="10"/>
  <c r="AJ127" i="10"/>
  <c r="AI127" i="10"/>
  <c r="AH127" i="10"/>
  <c r="AF127" i="10"/>
  <c r="BF126" i="10"/>
  <c r="BE126" i="10"/>
  <c r="BD126" i="10"/>
  <c r="BC126" i="10"/>
  <c r="BB126" i="10"/>
  <c r="BA126" i="10"/>
  <c r="AZ126" i="10"/>
  <c r="AY126" i="10"/>
  <c r="AX126" i="10"/>
  <c r="AW126" i="10"/>
  <c r="AV126" i="10"/>
  <c r="AU126" i="10"/>
  <c r="AT126" i="10"/>
  <c r="AS126" i="10"/>
  <c r="AR126" i="10"/>
  <c r="AQ126" i="10"/>
  <c r="AP126" i="10"/>
  <c r="AO126" i="10"/>
  <c r="AN126" i="10"/>
  <c r="AM126" i="10"/>
  <c r="AL126" i="10"/>
  <c r="AK126" i="10"/>
  <c r="AJ126" i="10"/>
  <c r="AI126" i="10"/>
  <c r="AH126" i="10"/>
  <c r="AF126" i="10"/>
  <c r="AK112" i="10"/>
  <c r="AJ112" i="10"/>
  <c r="AI112" i="10"/>
  <c r="AH112" i="10"/>
  <c r="AG112" i="10"/>
  <c r="AF112" i="10"/>
  <c r="AE112" i="10"/>
  <c r="AD112" i="10"/>
  <c r="AC112" i="10"/>
  <c r="AB112" i="10"/>
  <c r="AA112" i="10"/>
  <c r="Z112" i="10"/>
  <c r="Y112" i="10"/>
  <c r="X112" i="10"/>
  <c r="W112" i="10"/>
  <c r="V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C112" i="10"/>
  <c r="AK111" i="10"/>
  <c r="AJ111" i="10"/>
  <c r="AI111" i="10"/>
  <c r="AH111" i="10"/>
  <c r="AG111" i="10"/>
  <c r="AF111" i="10"/>
  <c r="AE111" i="10"/>
  <c r="AD111" i="10"/>
  <c r="AC111" i="10"/>
  <c r="AB111" i="10"/>
  <c r="AA111" i="10"/>
  <c r="Z111" i="10"/>
  <c r="Y111" i="10"/>
  <c r="X111" i="10"/>
  <c r="W111" i="10"/>
  <c r="V111" i="10"/>
  <c r="U111" i="10"/>
  <c r="T111" i="10"/>
  <c r="S111" i="10"/>
  <c r="R111" i="10"/>
  <c r="Q111" i="10"/>
  <c r="P111" i="10"/>
  <c r="O111" i="10"/>
  <c r="N111" i="10"/>
  <c r="M111" i="10"/>
  <c r="L111" i="10"/>
  <c r="K111" i="10"/>
  <c r="J111" i="10"/>
  <c r="I111" i="10"/>
  <c r="H111" i="10"/>
  <c r="G111" i="10"/>
  <c r="F111" i="10"/>
  <c r="E111" i="10"/>
  <c r="D111" i="10"/>
  <c r="C111" i="10"/>
  <c r="AK110" i="10"/>
  <c r="AJ110" i="10"/>
  <c r="AI110" i="10"/>
  <c r="AH110" i="10"/>
  <c r="AG110" i="10"/>
  <c r="AF110" i="10"/>
  <c r="AE110" i="10"/>
  <c r="AD110" i="10"/>
  <c r="AC110" i="10"/>
  <c r="AB110" i="10"/>
  <c r="AA110" i="10"/>
  <c r="Z110" i="10"/>
  <c r="Y110" i="10"/>
  <c r="X110" i="10"/>
  <c r="W110" i="10"/>
  <c r="V110" i="10"/>
  <c r="U110" i="10"/>
  <c r="T110" i="10"/>
  <c r="S110" i="10"/>
  <c r="R110" i="10"/>
  <c r="Q110" i="10"/>
  <c r="P110" i="10"/>
  <c r="O110" i="10"/>
  <c r="N110" i="10"/>
  <c r="M110" i="10"/>
  <c r="L110" i="10"/>
  <c r="K110" i="10"/>
  <c r="J110" i="10"/>
  <c r="I110" i="10"/>
  <c r="H110" i="10"/>
  <c r="G110" i="10"/>
  <c r="F110" i="10"/>
  <c r="E110" i="10"/>
  <c r="D110" i="10"/>
  <c r="C110" i="10"/>
  <c r="AK109" i="10"/>
  <c r="AJ109" i="10"/>
  <c r="AI109" i="10"/>
  <c r="AH109" i="10"/>
  <c r="AG109" i="10"/>
  <c r="AF109" i="10"/>
  <c r="AE109" i="10"/>
  <c r="AD109" i="10"/>
  <c r="AC109" i="10"/>
  <c r="AB109" i="10"/>
  <c r="AA109" i="10"/>
  <c r="Z109" i="10"/>
  <c r="Y109" i="10"/>
  <c r="X109" i="10"/>
  <c r="W109" i="10"/>
  <c r="V109" i="10"/>
  <c r="U109" i="10"/>
  <c r="T109" i="10"/>
  <c r="S109" i="10"/>
  <c r="R109" i="10"/>
  <c r="Q109" i="10"/>
  <c r="P109" i="10"/>
  <c r="O109" i="10"/>
  <c r="N109" i="10"/>
  <c r="M109" i="10"/>
  <c r="L109" i="10"/>
  <c r="K109" i="10"/>
  <c r="J109" i="10"/>
  <c r="I109" i="10"/>
  <c r="H109" i="10"/>
  <c r="G109" i="10"/>
  <c r="F109" i="10"/>
  <c r="E109" i="10"/>
  <c r="D109" i="10"/>
  <c r="C109" i="10"/>
  <c r="AK108" i="10"/>
  <c r="AJ108" i="10"/>
  <c r="AI108" i="10"/>
  <c r="AH108" i="10"/>
  <c r="AG108" i="10"/>
  <c r="AF108" i="10"/>
  <c r="AE108" i="10"/>
  <c r="AD108" i="10"/>
  <c r="AC108" i="10"/>
  <c r="AB108" i="10"/>
  <c r="AA108" i="10"/>
  <c r="Z108" i="10"/>
  <c r="Y108" i="10"/>
  <c r="X108" i="10"/>
  <c r="W108" i="10"/>
  <c r="V108" i="10"/>
  <c r="U108" i="10"/>
  <c r="T108" i="10"/>
  <c r="S108" i="10"/>
  <c r="R108" i="10"/>
  <c r="Q108" i="10"/>
  <c r="P108" i="10"/>
  <c r="O108" i="10"/>
  <c r="N108" i="10"/>
  <c r="M108" i="10"/>
  <c r="L108" i="10"/>
  <c r="K108" i="10"/>
  <c r="J108" i="10"/>
  <c r="I108" i="10"/>
  <c r="H108" i="10"/>
  <c r="G108" i="10"/>
  <c r="F108" i="10"/>
  <c r="E108" i="10"/>
  <c r="D108" i="10"/>
  <c r="C108" i="10"/>
  <c r="AK107" i="10"/>
  <c r="AJ107" i="10"/>
  <c r="AI107" i="10"/>
  <c r="AH107" i="10"/>
  <c r="AG107" i="10"/>
  <c r="AF107" i="10"/>
  <c r="AE107" i="10"/>
  <c r="AD107" i="10"/>
  <c r="AC107" i="10"/>
  <c r="AB107" i="10"/>
  <c r="AA107" i="10"/>
  <c r="Z107" i="10"/>
  <c r="Y107" i="10"/>
  <c r="X107" i="10"/>
  <c r="W107" i="10"/>
  <c r="V107" i="10"/>
  <c r="U107" i="10"/>
  <c r="T107" i="10"/>
  <c r="S107" i="10"/>
  <c r="R107" i="10"/>
  <c r="Q107" i="10"/>
  <c r="P107" i="10"/>
  <c r="O107" i="10"/>
  <c r="N107" i="10"/>
  <c r="M107" i="10"/>
  <c r="L107" i="10"/>
  <c r="K107" i="10"/>
  <c r="J107" i="10"/>
  <c r="I107" i="10"/>
  <c r="H107" i="10"/>
  <c r="G107" i="10"/>
  <c r="F107" i="10"/>
  <c r="E107" i="10"/>
  <c r="D107" i="10"/>
  <c r="C107" i="10"/>
  <c r="AK105" i="10"/>
  <c r="AJ105" i="10"/>
  <c r="AI105" i="10"/>
  <c r="AH105" i="10"/>
  <c r="AG105" i="10"/>
  <c r="AF105" i="10"/>
  <c r="AE105" i="10"/>
  <c r="AD105" i="10"/>
  <c r="AC105" i="10"/>
  <c r="AB105" i="10"/>
  <c r="AA105" i="10"/>
  <c r="Z105" i="10"/>
  <c r="Y105" i="10"/>
  <c r="X105" i="10"/>
  <c r="W105" i="10"/>
  <c r="V105" i="10"/>
  <c r="U105" i="10"/>
  <c r="T105" i="10"/>
  <c r="S105" i="10"/>
  <c r="R105" i="10"/>
  <c r="Q105" i="10"/>
  <c r="P105" i="10"/>
  <c r="O105" i="10"/>
  <c r="N105" i="10"/>
  <c r="M105" i="10"/>
  <c r="L105" i="10"/>
  <c r="K105" i="10"/>
  <c r="J105" i="10"/>
  <c r="H105" i="10"/>
  <c r="F105" i="10"/>
  <c r="E105" i="10"/>
  <c r="D105" i="10"/>
  <c r="C105" i="10"/>
  <c r="AK102" i="10"/>
  <c r="AJ102" i="10"/>
  <c r="AI102" i="10"/>
  <c r="AH102" i="10"/>
  <c r="AG102" i="10"/>
  <c r="AF102" i="10"/>
  <c r="AE102" i="10"/>
  <c r="AD102" i="10"/>
  <c r="AC102" i="10"/>
  <c r="AB102" i="10"/>
  <c r="AA102" i="10"/>
  <c r="Z102" i="10"/>
  <c r="Y102" i="10"/>
  <c r="X102" i="10"/>
  <c r="W102" i="10"/>
  <c r="V102" i="10"/>
  <c r="U102" i="10"/>
  <c r="T102" i="10"/>
  <c r="S102" i="10"/>
  <c r="R102" i="10"/>
  <c r="Q102" i="10"/>
  <c r="P102" i="10"/>
  <c r="O102" i="10"/>
  <c r="N102" i="10"/>
  <c r="M102" i="10"/>
  <c r="L102" i="10"/>
  <c r="K102" i="10"/>
  <c r="J102" i="10"/>
  <c r="I102" i="10"/>
  <c r="H102" i="10"/>
  <c r="G102" i="10"/>
  <c r="F102" i="10"/>
  <c r="E102" i="10"/>
  <c r="D102" i="10"/>
  <c r="C102" i="10"/>
  <c r="AK101" i="10"/>
  <c r="AJ101" i="10"/>
  <c r="AI101" i="10"/>
  <c r="AH101" i="10"/>
  <c r="AG101" i="10"/>
  <c r="AF101" i="10"/>
  <c r="AE101" i="10"/>
  <c r="AD101" i="10"/>
  <c r="AC101" i="10"/>
  <c r="AB101" i="10"/>
  <c r="AA101" i="10"/>
  <c r="Z101" i="10"/>
  <c r="Y101" i="10"/>
  <c r="X101" i="10"/>
  <c r="W101" i="10"/>
  <c r="V101" i="10"/>
  <c r="U101" i="10"/>
  <c r="T101" i="10"/>
  <c r="S101" i="10"/>
  <c r="R101" i="10"/>
  <c r="Q101" i="10"/>
  <c r="P101" i="10"/>
  <c r="O101" i="10"/>
  <c r="N101" i="10"/>
  <c r="M101" i="10"/>
  <c r="L101" i="10"/>
  <c r="K101" i="10"/>
  <c r="J101" i="10"/>
  <c r="I101" i="10"/>
  <c r="H101" i="10"/>
  <c r="G101" i="10"/>
  <c r="F101" i="10"/>
  <c r="E101" i="10"/>
  <c r="D101" i="10"/>
  <c r="C101" i="10"/>
  <c r="AK100" i="10"/>
  <c r="AJ100" i="10"/>
  <c r="AI100" i="10"/>
  <c r="AH100" i="10"/>
  <c r="AG100" i="10"/>
  <c r="AF100" i="10"/>
  <c r="AE100" i="10"/>
  <c r="AD100" i="10"/>
  <c r="AC100" i="10"/>
  <c r="AB100" i="10"/>
  <c r="AA100" i="10"/>
  <c r="Z100" i="10"/>
  <c r="Y100" i="10"/>
  <c r="X100" i="10"/>
  <c r="W100" i="10"/>
  <c r="V100" i="10"/>
  <c r="U100" i="10"/>
  <c r="T100" i="10"/>
  <c r="S100" i="10"/>
  <c r="R100" i="10"/>
  <c r="Q100" i="10"/>
  <c r="P100" i="10"/>
  <c r="O100" i="10"/>
  <c r="N100" i="10"/>
  <c r="M100" i="10"/>
  <c r="L100" i="10"/>
  <c r="K100" i="10"/>
  <c r="J100" i="10"/>
  <c r="I100" i="10"/>
  <c r="H100" i="10"/>
  <c r="G100" i="10"/>
  <c r="F100" i="10"/>
  <c r="E100" i="10"/>
  <c r="D100" i="10"/>
  <c r="C100" i="10"/>
  <c r="AK99" i="10"/>
  <c r="AJ99" i="10"/>
  <c r="AI99" i="10"/>
  <c r="AH99" i="10"/>
  <c r="AG99" i="10"/>
  <c r="AF99" i="10"/>
  <c r="AE99" i="10"/>
  <c r="AD99" i="10"/>
  <c r="AC99" i="10"/>
  <c r="AB99" i="10"/>
  <c r="AA99" i="10"/>
  <c r="Z99" i="10"/>
  <c r="Y99" i="10"/>
  <c r="X99" i="10"/>
  <c r="W99" i="10"/>
  <c r="V99" i="10"/>
  <c r="U99" i="10"/>
  <c r="T99" i="10"/>
  <c r="S99" i="10"/>
  <c r="R99" i="10"/>
  <c r="Q99" i="10"/>
  <c r="P99" i="10"/>
  <c r="O99" i="10"/>
  <c r="N99" i="10"/>
  <c r="M99" i="10"/>
  <c r="L99" i="10"/>
  <c r="K99" i="10"/>
  <c r="J99" i="10"/>
  <c r="I99" i="10"/>
  <c r="H99" i="10"/>
  <c r="G99" i="10"/>
  <c r="F99" i="10"/>
  <c r="E99" i="10"/>
  <c r="D99" i="10"/>
  <c r="C99" i="10"/>
  <c r="AK98" i="10"/>
  <c r="AJ98" i="10"/>
  <c r="AI98" i="10"/>
  <c r="AH98" i="10"/>
  <c r="AG98" i="10"/>
  <c r="AF98" i="10"/>
  <c r="AE98" i="10"/>
  <c r="AD98" i="10"/>
  <c r="AC98" i="10"/>
  <c r="AB98" i="10"/>
  <c r="AA98" i="10"/>
  <c r="Z98" i="10"/>
  <c r="Y98" i="10"/>
  <c r="X98" i="10"/>
  <c r="W98" i="10"/>
  <c r="V98" i="10"/>
  <c r="U98" i="10"/>
  <c r="T98" i="10"/>
  <c r="S98" i="10"/>
  <c r="R98" i="10"/>
  <c r="Q98" i="10"/>
  <c r="P98" i="10"/>
  <c r="O98" i="10"/>
  <c r="N98" i="10"/>
  <c r="M98" i="10"/>
  <c r="L98" i="10"/>
  <c r="K98" i="10"/>
  <c r="J98" i="10"/>
  <c r="I98" i="10"/>
  <c r="H98" i="10"/>
  <c r="G98" i="10"/>
  <c r="F98" i="10"/>
  <c r="E98" i="10"/>
  <c r="D98" i="10"/>
  <c r="C98" i="10"/>
  <c r="AK97" i="10"/>
  <c r="AJ97" i="10"/>
  <c r="AI97" i="10"/>
  <c r="AH97" i="10"/>
  <c r="AG97" i="10"/>
  <c r="AF97" i="10"/>
  <c r="AE97" i="10"/>
  <c r="AD97" i="10"/>
  <c r="AC97" i="10"/>
  <c r="AB97" i="10"/>
  <c r="AA97" i="10"/>
  <c r="Z97" i="10"/>
  <c r="Y97" i="10"/>
  <c r="X97" i="10"/>
  <c r="W97" i="10"/>
  <c r="V97" i="10"/>
  <c r="U97" i="10"/>
  <c r="T97" i="10"/>
  <c r="S97" i="10"/>
  <c r="R97" i="10"/>
  <c r="Q97" i="10"/>
  <c r="P97" i="10"/>
  <c r="O97" i="10"/>
  <c r="N97" i="10"/>
  <c r="M97" i="10"/>
  <c r="L97" i="10"/>
  <c r="K97" i="10"/>
  <c r="J97" i="10"/>
  <c r="I97" i="10"/>
  <c r="H97" i="10"/>
  <c r="G97" i="10"/>
  <c r="F97" i="10"/>
  <c r="E97" i="10"/>
  <c r="D97" i="10"/>
  <c r="C97" i="10"/>
  <c r="AK95" i="10"/>
  <c r="AJ95" i="10"/>
  <c r="AI95" i="10"/>
  <c r="AH95" i="10"/>
  <c r="AG95" i="10"/>
  <c r="AF95" i="10"/>
  <c r="AE95" i="10"/>
  <c r="AD95" i="10"/>
  <c r="AC95" i="10"/>
  <c r="AB95" i="10"/>
  <c r="AA95" i="10"/>
  <c r="Z95" i="10"/>
  <c r="Y95" i="10"/>
  <c r="X95" i="10"/>
  <c r="W95" i="10"/>
  <c r="V95" i="10"/>
  <c r="U95" i="10"/>
  <c r="T95" i="10"/>
  <c r="S95" i="10"/>
  <c r="R95" i="10"/>
  <c r="Q95" i="10"/>
  <c r="P95" i="10"/>
  <c r="O95" i="10"/>
  <c r="N95" i="10"/>
  <c r="M95" i="10"/>
  <c r="L95" i="10"/>
  <c r="K95" i="10"/>
  <c r="J95" i="10"/>
  <c r="I95" i="10"/>
  <c r="H95" i="10"/>
  <c r="G95" i="10"/>
  <c r="F95" i="10"/>
  <c r="E95" i="10"/>
  <c r="D95" i="10"/>
  <c r="C95" i="10"/>
  <c r="AM91" i="10"/>
  <c r="AL91" i="10"/>
  <c r="AM90" i="10"/>
  <c r="AL90" i="10"/>
  <c r="AM89" i="10"/>
  <c r="AL89" i="10"/>
  <c r="AM88" i="10"/>
  <c r="AL88" i="10"/>
  <c r="AM87" i="10"/>
  <c r="AL87" i="10"/>
  <c r="AM86" i="10"/>
  <c r="AL86" i="10"/>
  <c r="AM85" i="10"/>
  <c r="AL85" i="10"/>
  <c r="AM84" i="10"/>
  <c r="AL84" i="10"/>
  <c r="AM83" i="10"/>
  <c r="AL83" i="10"/>
  <c r="AM82" i="10"/>
  <c r="AL82" i="10"/>
  <c r="AM81" i="10"/>
  <c r="AL81" i="10"/>
  <c r="AM80" i="10"/>
  <c r="AL80" i="10"/>
  <c r="AM79" i="10"/>
  <c r="AL79" i="10"/>
  <c r="AM78" i="10"/>
  <c r="AL78" i="10"/>
  <c r="AM77" i="10"/>
  <c r="AL77" i="10"/>
  <c r="AM76" i="10"/>
  <c r="AL76" i="10"/>
  <c r="AM75" i="10"/>
  <c r="AL75" i="10"/>
  <c r="AM74" i="10"/>
  <c r="AL74" i="10"/>
  <c r="AM73" i="10"/>
  <c r="AL73" i="10"/>
  <c r="AM72" i="10"/>
  <c r="AL72" i="10"/>
  <c r="AM71" i="10"/>
  <c r="AL71" i="10"/>
  <c r="AM70" i="10"/>
  <c r="AL70" i="10"/>
  <c r="AM69" i="10"/>
  <c r="AL69" i="10"/>
  <c r="AM68" i="10"/>
  <c r="AL68" i="10"/>
  <c r="AM67" i="10"/>
  <c r="AL67" i="10"/>
  <c r="AM66" i="10"/>
  <c r="AL66" i="10"/>
  <c r="AM65" i="10"/>
  <c r="AL65" i="10"/>
  <c r="AM64" i="10"/>
  <c r="AL64" i="10"/>
  <c r="AM63" i="10"/>
  <c r="AL63" i="10"/>
  <c r="AM62" i="10"/>
  <c r="AL62" i="10"/>
  <c r="AM61" i="10"/>
  <c r="AL61" i="10"/>
  <c r="AM60" i="10"/>
  <c r="AL60" i="10"/>
  <c r="AM59" i="10"/>
  <c r="AL59" i="10"/>
  <c r="AM58" i="10"/>
  <c r="AL58" i="10"/>
  <c r="AM57" i="10"/>
  <c r="AL57" i="10"/>
  <c r="AM56" i="10"/>
  <c r="AL56" i="10"/>
  <c r="AM55" i="10"/>
  <c r="AL55" i="10"/>
  <c r="AM54" i="10"/>
  <c r="AL54" i="10"/>
  <c r="AM53" i="10"/>
  <c r="AL53" i="10"/>
  <c r="AM52" i="10"/>
  <c r="AL52" i="10"/>
  <c r="AM51" i="10"/>
  <c r="AL51" i="10"/>
  <c r="AM50" i="10"/>
  <c r="AL50" i="10"/>
  <c r="AM49" i="10"/>
  <c r="AL49" i="10"/>
  <c r="AM48" i="10"/>
  <c r="AL48" i="10"/>
  <c r="AM47" i="10"/>
  <c r="AL47" i="10"/>
  <c r="AM45" i="10"/>
  <c r="AL45" i="10"/>
  <c r="AM44" i="10"/>
  <c r="AL44" i="10"/>
  <c r="AM43" i="10"/>
  <c r="AL43" i="10"/>
  <c r="AM42" i="10"/>
  <c r="AL42" i="10"/>
  <c r="AM41" i="10"/>
  <c r="AL41" i="10"/>
  <c r="AM40" i="10"/>
  <c r="AL40" i="10"/>
  <c r="AM39" i="10"/>
  <c r="AL39" i="10"/>
  <c r="AM38" i="10"/>
  <c r="AL38" i="10"/>
  <c r="AM37" i="10"/>
  <c r="AL37" i="10"/>
  <c r="AM36" i="10"/>
  <c r="AL36" i="10"/>
  <c r="AM35" i="10"/>
  <c r="AL35" i="10"/>
  <c r="AM34" i="10"/>
  <c r="AL34" i="10"/>
  <c r="AM33" i="10"/>
  <c r="AL33" i="10"/>
  <c r="AM32" i="10"/>
  <c r="AL32" i="10"/>
  <c r="AM31" i="10"/>
  <c r="AL31" i="10"/>
  <c r="AM30" i="10"/>
  <c r="AL30" i="10"/>
  <c r="AM29" i="10"/>
  <c r="AL29" i="10"/>
  <c r="AM28" i="10"/>
  <c r="AL28" i="10"/>
  <c r="AM27" i="10"/>
  <c r="AL27" i="10"/>
  <c r="AM26" i="10"/>
  <c r="AL26" i="10"/>
  <c r="AM25" i="10"/>
  <c r="AL25" i="10"/>
  <c r="AM24" i="10"/>
  <c r="AL24" i="10"/>
  <c r="AM23" i="10"/>
  <c r="AL23" i="10"/>
  <c r="AM22" i="10"/>
  <c r="AL22" i="10"/>
  <c r="AM21" i="10"/>
  <c r="AL21" i="10"/>
  <c r="AM20" i="10"/>
  <c r="AL20" i="10"/>
  <c r="AM19" i="10"/>
  <c r="AL19" i="10"/>
  <c r="AM18" i="10"/>
  <c r="AL18" i="10"/>
  <c r="AM17" i="10"/>
  <c r="AL17" i="10"/>
  <c r="AM16" i="10"/>
  <c r="AL16" i="10"/>
  <c r="AM15" i="10"/>
  <c r="AL15" i="10"/>
  <c r="AM14" i="10"/>
  <c r="AL14" i="10"/>
  <c r="AM13" i="10"/>
  <c r="AL13" i="10"/>
  <c r="AM12" i="10"/>
  <c r="AL12" i="10"/>
  <c r="AM11" i="10"/>
  <c r="AL11" i="10"/>
  <c r="AM10" i="10"/>
  <c r="AL10" i="10"/>
  <c r="AM9" i="10"/>
  <c r="AL9" i="10"/>
  <c r="AM8" i="10"/>
  <c r="AL8" i="10"/>
  <c r="AM7" i="10"/>
  <c r="AL7" i="10"/>
  <c r="AM6" i="10"/>
  <c r="AL6" i="10"/>
  <c r="AM5" i="10"/>
  <c r="AL5" i="10"/>
  <c r="AM4" i="10"/>
  <c r="AL4" i="10"/>
  <c r="AM3" i="10"/>
  <c r="AL3" i="10"/>
  <c r="AM2" i="10"/>
  <c r="AL2" i="10"/>
  <c r="AJ299" i="6"/>
  <c r="AI299" i="6"/>
  <c r="AH299" i="6"/>
  <c r="AG299" i="6"/>
  <c r="AF299" i="6"/>
  <c r="AE299" i="6"/>
  <c r="AD299" i="6"/>
  <c r="AJ298" i="6"/>
  <c r="AI298" i="6"/>
  <c r="AH298" i="6"/>
  <c r="AG298" i="6"/>
  <c r="AF298" i="6"/>
  <c r="AE298" i="6"/>
  <c r="AD298" i="6"/>
  <c r="AJ297" i="6"/>
  <c r="AI297" i="6"/>
  <c r="AH297" i="6"/>
  <c r="AG297" i="6"/>
  <c r="AF297" i="6"/>
  <c r="AE297" i="6"/>
  <c r="AD297" i="6"/>
  <c r="AJ296" i="6"/>
  <c r="AI296" i="6"/>
  <c r="AH296" i="6"/>
  <c r="AG296" i="6"/>
  <c r="AF296" i="6"/>
  <c r="AE296" i="6"/>
  <c r="AD296" i="6"/>
  <c r="AJ295" i="6"/>
  <c r="AI295" i="6"/>
  <c r="AH295" i="6"/>
  <c r="AG295" i="6"/>
  <c r="AF295" i="6"/>
  <c r="AE295" i="6"/>
  <c r="AD295" i="6"/>
  <c r="AJ294" i="6"/>
  <c r="AI294" i="6"/>
  <c r="AH294" i="6"/>
  <c r="AG294" i="6"/>
  <c r="AF294" i="6"/>
  <c r="AE294" i="6"/>
  <c r="AD294" i="6"/>
  <c r="AJ293" i="6"/>
  <c r="AI293" i="6"/>
  <c r="AH293" i="6"/>
  <c r="AG293" i="6"/>
  <c r="AF293" i="6"/>
  <c r="AE293" i="6"/>
  <c r="AD293" i="6"/>
  <c r="AJ292" i="6"/>
  <c r="AI292" i="6"/>
  <c r="AH292" i="6"/>
  <c r="AG292" i="6"/>
  <c r="AF292" i="6"/>
  <c r="AE292" i="6"/>
  <c r="AD292" i="6"/>
  <c r="AJ291" i="6"/>
  <c r="AI291" i="6"/>
  <c r="AH291" i="6"/>
  <c r="AG291" i="6"/>
  <c r="AF291" i="6"/>
  <c r="AE291" i="6"/>
  <c r="AD291" i="6"/>
  <c r="AJ290" i="6"/>
  <c r="AI290" i="6"/>
  <c r="AH290" i="6"/>
  <c r="AG290" i="6"/>
  <c r="AF290" i="6"/>
  <c r="AE290" i="6"/>
  <c r="AD290" i="6"/>
  <c r="AJ289" i="6"/>
  <c r="AI289" i="6"/>
  <c r="AH289" i="6"/>
  <c r="AG289" i="6"/>
  <c r="AF289" i="6"/>
  <c r="AE289" i="6"/>
  <c r="AD289" i="6"/>
  <c r="AJ288" i="6"/>
  <c r="AI288" i="6"/>
  <c r="AH288" i="6"/>
  <c r="AG288" i="6"/>
  <c r="AF288" i="6"/>
  <c r="AE288" i="6"/>
  <c r="AD288" i="6"/>
  <c r="AJ287" i="6"/>
  <c r="AI287" i="6"/>
  <c r="AH287" i="6"/>
  <c r="AG287" i="6"/>
  <c r="AF287" i="6"/>
  <c r="AE287" i="6"/>
  <c r="AD287" i="6"/>
  <c r="AJ286" i="6"/>
  <c r="AI286" i="6"/>
  <c r="AH286" i="6"/>
  <c r="AG286" i="6"/>
  <c r="AF286" i="6"/>
  <c r="AE286" i="6"/>
  <c r="AD286" i="6"/>
  <c r="AJ285" i="6"/>
  <c r="AI285" i="6"/>
  <c r="AH285" i="6"/>
  <c r="AG285" i="6"/>
  <c r="AF285" i="6"/>
  <c r="AE285" i="6"/>
  <c r="AD285" i="6"/>
  <c r="AJ267" i="6"/>
  <c r="AI267" i="6"/>
  <c r="AH267" i="6"/>
  <c r="AG267" i="6"/>
  <c r="AF267" i="6"/>
  <c r="AE267" i="6"/>
  <c r="AD267" i="6"/>
  <c r="AJ266" i="6"/>
  <c r="AI266" i="6"/>
  <c r="AH266" i="6"/>
  <c r="AG266" i="6"/>
  <c r="AF266" i="6"/>
  <c r="AE266" i="6"/>
  <c r="AD266" i="6"/>
  <c r="AJ265" i="6"/>
  <c r="AI265" i="6"/>
  <c r="AH265" i="6"/>
  <c r="AG265" i="6"/>
  <c r="AF265" i="6"/>
  <c r="AE265" i="6"/>
  <c r="AD265" i="6"/>
  <c r="AJ264" i="6"/>
  <c r="AI264" i="6"/>
  <c r="AH264" i="6"/>
  <c r="AG264" i="6"/>
  <c r="AF264" i="6"/>
  <c r="AE264" i="6"/>
  <c r="AD264" i="6"/>
  <c r="AJ263" i="6"/>
  <c r="AI263" i="6"/>
  <c r="AH263" i="6"/>
  <c r="AG263" i="6"/>
  <c r="AF263" i="6"/>
  <c r="AE263" i="6"/>
  <c r="AD263" i="6"/>
  <c r="AJ262" i="6"/>
  <c r="AI262" i="6"/>
  <c r="AH262" i="6"/>
  <c r="AG262" i="6"/>
  <c r="AF262" i="6"/>
  <c r="AE262" i="6"/>
  <c r="AD262" i="6"/>
  <c r="AJ261" i="6"/>
  <c r="AI261" i="6"/>
  <c r="AH261" i="6"/>
  <c r="AG261" i="6"/>
  <c r="AF261" i="6"/>
  <c r="AE261" i="6"/>
  <c r="AD261" i="6"/>
  <c r="AJ260" i="6"/>
  <c r="AI260" i="6"/>
  <c r="AH260" i="6"/>
  <c r="AG260" i="6"/>
  <c r="AF260" i="6"/>
  <c r="AE260" i="6"/>
  <c r="AD260" i="6"/>
  <c r="AJ259" i="6"/>
  <c r="AI259" i="6"/>
  <c r="AH259" i="6"/>
  <c r="AG259" i="6"/>
  <c r="AF259" i="6"/>
  <c r="AE259" i="6"/>
  <c r="AD259" i="6"/>
  <c r="AJ258" i="6"/>
  <c r="AI258" i="6"/>
  <c r="AH258" i="6"/>
  <c r="AG258" i="6"/>
  <c r="AF258" i="6"/>
  <c r="AE258" i="6"/>
  <c r="AD258" i="6"/>
  <c r="AJ257" i="6"/>
  <c r="AI257" i="6"/>
  <c r="AH257" i="6"/>
  <c r="AG257" i="6"/>
  <c r="AF257" i="6"/>
  <c r="AE257" i="6"/>
  <c r="AD257" i="6"/>
  <c r="AJ256" i="6"/>
  <c r="AI256" i="6"/>
  <c r="AH256" i="6"/>
  <c r="AG256" i="6"/>
  <c r="AF256" i="6"/>
  <c r="AE256" i="6"/>
  <c r="AD256" i="6"/>
  <c r="AJ255" i="6"/>
  <c r="AI255" i="6"/>
  <c r="AH255" i="6"/>
  <c r="AG255" i="6"/>
  <c r="AF255" i="6"/>
  <c r="AE255" i="6"/>
  <c r="AD255" i="6"/>
  <c r="AJ254" i="6"/>
  <c r="AI254" i="6"/>
  <c r="AH254" i="6"/>
  <c r="AG254" i="6"/>
  <c r="AF254" i="6"/>
  <c r="AE254" i="6"/>
  <c r="AD254" i="6"/>
  <c r="AJ253" i="6"/>
  <c r="AI253" i="6"/>
  <c r="AH253" i="6"/>
  <c r="AG253" i="6"/>
  <c r="AF253" i="6"/>
  <c r="AE253" i="6"/>
  <c r="AD253" i="6"/>
  <c r="AJ252" i="6"/>
  <c r="AI252" i="6"/>
  <c r="AH252" i="6"/>
  <c r="AG252" i="6"/>
  <c r="AF252" i="6"/>
  <c r="AE252" i="6"/>
  <c r="AD252" i="6"/>
  <c r="AJ251" i="6"/>
  <c r="AI251" i="6"/>
  <c r="AH251" i="6"/>
  <c r="AG251" i="6"/>
  <c r="AF251" i="6"/>
  <c r="AE251" i="6"/>
  <c r="AD251" i="6"/>
  <c r="AJ250" i="6"/>
  <c r="AI250" i="6"/>
  <c r="AH250" i="6"/>
  <c r="AG250" i="6"/>
  <c r="AF250" i="6"/>
  <c r="AE250" i="6"/>
  <c r="AD250" i="6"/>
  <c r="AJ249" i="6"/>
  <c r="AI249" i="6"/>
  <c r="AH249" i="6"/>
  <c r="AG249" i="6"/>
  <c r="AF249" i="6"/>
  <c r="AE249" i="6"/>
  <c r="AD249" i="6"/>
  <c r="AJ248" i="6"/>
  <c r="AI248" i="6"/>
  <c r="AH248" i="6"/>
  <c r="AG248" i="6"/>
  <c r="AF248" i="6"/>
  <c r="AE248" i="6"/>
  <c r="AD248" i="6"/>
  <c r="AJ247" i="6"/>
  <c r="AI247" i="6"/>
  <c r="AH247" i="6"/>
  <c r="AG247" i="6"/>
  <c r="AF247" i="6"/>
  <c r="AE247" i="6"/>
  <c r="AD247" i="6"/>
  <c r="AJ246" i="6"/>
  <c r="AI246" i="6"/>
  <c r="AH246" i="6"/>
  <c r="AG246" i="6"/>
  <c r="AF246" i="6"/>
  <c r="AE246" i="6"/>
  <c r="AD246" i="6"/>
  <c r="AJ245" i="6"/>
  <c r="AI245" i="6"/>
  <c r="AH245" i="6"/>
  <c r="AG245" i="6"/>
  <c r="AF245" i="6"/>
  <c r="AE245" i="6"/>
  <c r="AD245" i="6"/>
  <c r="AJ244" i="6"/>
  <c r="AI244" i="6"/>
  <c r="AH244" i="6"/>
  <c r="AG244" i="6"/>
  <c r="AF244" i="6"/>
  <c r="AE244" i="6"/>
  <c r="AD244" i="6"/>
  <c r="AJ243" i="6"/>
  <c r="AI243" i="6"/>
  <c r="AH243" i="6"/>
  <c r="AG243" i="6"/>
  <c r="AF243" i="6"/>
  <c r="AE243" i="6"/>
  <c r="AD243" i="6"/>
  <c r="AJ242" i="6"/>
  <c r="AI242" i="6"/>
  <c r="AH242" i="6"/>
  <c r="AG242" i="6"/>
  <c r="AF242" i="6"/>
  <c r="AE242" i="6"/>
  <c r="AD242" i="6"/>
  <c r="AJ241" i="6"/>
  <c r="AI241" i="6"/>
  <c r="AH241" i="6"/>
  <c r="AG241" i="6"/>
  <c r="AF241" i="6"/>
  <c r="AE241" i="6"/>
  <c r="AD241" i="6"/>
  <c r="AJ240" i="6"/>
  <c r="AI240" i="6"/>
  <c r="AH240" i="6"/>
  <c r="AG240" i="6"/>
  <c r="AF240" i="6"/>
  <c r="AE240" i="6"/>
  <c r="AD240" i="6"/>
  <c r="AJ239" i="6"/>
  <c r="AI239" i="6"/>
  <c r="AH239" i="6"/>
  <c r="AG239" i="6"/>
  <c r="AF239" i="6"/>
  <c r="AE239" i="6"/>
  <c r="AD239" i="6"/>
  <c r="AJ238" i="6"/>
  <c r="AI238" i="6"/>
  <c r="AH238" i="6"/>
  <c r="AG238" i="6"/>
  <c r="AF238" i="6"/>
  <c r="AE238" i="6"/>
  <c r="AD238" i="6"/>
  <c r="AJ210" i="6"/>
  <c r="AI210" i="6"/>
  <c r="AH210" i="6"/>
  <c r="AG210" i="6"/>
  <c r="AF210" i="6"/>
  <c r="AE210" i="6"/>
  <c r="AD210" i="6"/>
  <c r="AJ209" i="6"/>
  <c r="AI209" i="6"/>
  <c r="AH209" i="6"/>
  <c r="AG209" i="6"/>
  <c r="AF209" i="6"/>
  <c r="AE209" i="6"/>
  <c r="AD209" i="6"/>
  <c r="AJ208" i="6"/>
  <c r="AI208" i="6"/>
  <c r="AH208" i="6"/>
  <c r="AG208" i="6"/>
  <c r="AF208" i="6"/>
  <c r="AE208" i="6"/>
  <c r="AD208" i="6"/>
  <c r="AJ207" i="6"/>
  <c r="AI207" i="6"/>
  <c r="AH207" i="6"/>
  <c r="AG207" i="6"/>
  <c r="AF207" i="6"/>
  <c r="AE207" i="6"/>
  <c r="AD207" i="6"/>
  <c r="AJ206" i="6"/>
  <c r="AI206" i="6"/>
  <c r="AH206" i="6"/>
  <c r="AG206" i="6"/>
  <c r="AF206" i="6"/>
  <c r="AE206" i="6"/>
  <c r="AD206" i="6"/>
  <c r="AJ205" i="6"/>
  <c r="AI205" i="6"/>
  <c r="AH205" i="6"/>
  <c r="AG205" i="6"/>
  <c r="AF205" i="6"/>
  <c r="AE205" i="6"/>
  <c r="AD205" i="6"/>
  <c r="AJ204" i="6"/>
  <c r="AI204" i="6"/>
  <c r="AH204" i="6"/>
  <c r="AG204" i="6"/>
  <c r="AF204" i="6"/>
  <c r="AE204" i="6"/>
  <c r="AD204" i="6"/>
  <c r="AJ203" i="6"/>
  <c r="AI203" i="6"/>
  <c r="AH203" i="6"/>
  <c r="AG203" i="6"/>
  <c r="AF203" i="6"/>
  <c r="AE203" i="6"/>
  <c r="AD203" i="6"/>
  <c r="AJ202" i="6"/>
  <c r="AI202" i="6"/>
  <c r="AH202" i="6"/>
  <c r="AG202" i="6"/>
  <c r="AF202" i="6"/>
  <c r="AE202" i="6"/>
  <c r="AD202" i="6"/>
  <c r="AJ201" i="6"/>
  <c r="AI201" i="6"/>
  <c r="AH201" i="6"/>
  <c r="AG201" i="6"/>
  <c r="AF201" i="6"/>
  <c r="AE201" i="6"/>
  <c r="AD201" i="6"/>
  <c r="AJ200" i="6"/>
  <c r="AI200" i="6"/>
  <c r="AH200" i="6"/>
  <c r="AG200" i="6"/>
  <c r="AF200" i="6"/>
  <c r="AE200" i="6"/>
  <c r="AD200" i="6"/>
  <c r="AJ199" i="6"/>
  <c r="AI199" i="6"/>
  <c r="AH199" i="6"/>
  <c r="AG199" i="6"/>
  <c r="AF199" i="6"/>
  <c r="AE199" i="6"/>
  <c r="AD199" i="6"/>
  <c r="AJ198" i="6"/>
  <c r="AI198" i="6"/>
  <c r="AH198" i="6"/>
  <c r="AG198" i="6"/>
  <c r="AF198" i="6"/>
  <c r="AE198" i="6"/>
  <c r="AD198" i="6"/>
  <c r="AJ197" i="6"/>
  <c r="AI197" i="6"/>
  <c r="AH197" i="6"/>
  <c r="AG197" i="6"/>
  <c r="AF197" i="6"/>
  <c r="AE197" i="6"/>
  <c r="AD197" i="6"/>
  <c r="AJ196" i="6"/>
  <c r="AI196" i="6"/>
  <c r="AH196" i="6"/>
  <c r="AG196" i="6"/>
  <c r="AF196" i="6"/>
  <c r="AE196" i="6"/>
  <c r="AD196" i="6"/>
  <c r="AJ195" i="6"/>
  <c r="AI195" i="6"/>
  <c r="AH195" i="6"/>
  <c r="AG195" i="6"/>
  <c r="AF195" i="6"/>
  <c r="AE195" i="6"/>
  <c r="AD195" i="6"/>
  <c r="AJ194" i="6"/>
  <c r="AI194" i="6"/>
  <c r="AH194" i="6"/>
  <c r="AG194" i="6"/>
  <c r="AF194" i="6"/>
  <c r="AE194" i="6"/>
  <c r="AD194" i="6"/>
  <c r="AJ193" i="6"/>
  <c r="AI193" i="6"/>
  <c r="AH193" i="6"/>
  <c r="AG193" i="6"/>
  <c r="AF193" i="6"/>
  <c r="AE193" i="6"/>
  <c r="AD193" i="6"/>
  <c r="AJ192" i="6"/>
  <c r="AI192" i="6"/>
  <c r="AH192" i="6"/>
  <c r="AG192" i="6"/>
  <c r="AF192" i="6"/>
  <c r="AE192" i="6"/>
  <c r="AD192" i="6"/>
  <c r="AJ191" i="6"/>
  <c r="AI191" i="6"/>
  <c r="AH191" i="6"/>
  <c r="AG191" i="6"/>
  <c r="AF191" i="6"/>
  <c r="AE191" i="6"/>
  <c r="AD191" i="6"/>
  <c r="AJ190" i="6"/>
  <c r="AI190" i="6"/>
  <c r="AH190" i="6"/>
  <c r="AG190" i="6"/>
  <c r="AF190" i="6"/>
  <c r="AE190" i="6"/>
  <c r="AD190" i="6"/>
  <c r="AJ189" i="6"/>
  <c r="AI189" i="6"/>
  <c r="AH189" i="6"/>
  <c r="AG189" i="6"/>
  <c r="AF189" i="6"/>
  <c r="AE189" i="6"/>
  <c r="AD189" i="6"/>
  <c r="AK112" i="6"/>
  <c r="AJ112" i="6"/>
  <c r="AI112" i="6"/>
  <c r="AH112" i="6"/>
  <c r="AG112" i="6"/>
  <c r="AF112" i="6"/>
  <c r="AE112" i="6"/>
  <c r="AD112" i="6"/>
  <c r="AC112" i="6"/>
  <c r="AB112" i="6"/>
  <c r="AA112" i="6"/>
  <c r="Z112" i="6"/>
  <c r="Y112" i="6"/>
  <c r="X112" i="6"/>
  <c r="W112" i="6"/>
  <c r="V112" i="6"/>
  <c r="U112" i="6"/>
  <c r="T112" i="6"/>
  <c r="S112" i="6"/>
  <c r="R112" i="6"/>
  <c r="Q112" i="6"/>
  <c r="P112" i="6"/>
  <c r="O112" i="6"/>
  <c r="N112" i="6"/>
  <c r="M112" i="6"/>
  <c r="L112" i="6"/>
  <c r="K112" i="6"/>
  <c r="J112" i="6"/>
  <c r="I112" i="6"/>
  <c r="H112" i="6"/>
  <c r="G112" i="6"/>
  <c r="F112" i="6"/>
  <c r="E112" i="6"/>
  <c r="D112" i="6"/>
  <c r="C112" i="6"/>
  <c r="AK111" i="6"/>
  <c r="AJ111" i="6"/>
  <c r="AI111" i="6"/>
  <c r="AH111" i="6"/>
  <c r="AG111" i="6"/>
  <c r="AF111" i="6"/>
  <c r="AE111" i="6"/>
  <c r="AD111" i="6"/>
  <c r="AC111" i="6"/>
  <c r="AB111" i="6"/>
  <c r="AA111" i="6"/>
  <c r="Z111" i="6"/>
  <c r="Y111" i="6"/>
  <c r="X111" i="6"/>
  <c r="W111" i="6"/>
  <c r="V111" i="6"/>
  <c r="U111" i="6"/>
  <c r="T111" i="6"/>
  <c r="S111" i="6"/>
  <c r="R111" i="6"/>
  <c r="Q111" i="6"/>
  <c r="P111" i="6"/>
  <c r="O111" i="6"/>
  <c r="N111" i="6"/>
  <c r="M111" i="6"/>
  <c r="L111" i="6"/>
  <c r="K111" i="6"/>
  <c r="J111" i="6"/>
  <c r="I111" i="6"/>
  <c r="H111" i="6"/>
  <c r="G111" i="6"/>
  <c r="F111" i="6"/>
  <c r="E111" i="6"/>
  <c r="D111" i="6"/>
  <c r="C111" i="6"/>
  <c r="AK110" i="6"/>
  <c r="AJ110" i="6"/>
  <c r="AI110" i="6"/>
  <c r="AH110" i="6"/>
  <c r="AG110" i="6"/>
  <c r="AF110" i="6"/>
  <c r="AE110" i="6"/>
  <c r="AD110" i="6"/>
  <c r="AC110" i="6"/>
  <c r="AB110" i="6"/>
  <c r="AA110" i="6"/>
  <c r="Z110" i="6"/>
  <c r="Y110" i="6"/>
  <c r="X110" i="6"/>
  <c r="W110" i="6"/>
  <c r="V110" i="6"/>
  <c r="U110" i="6"/>
  <c r="T110" i="6"/>
  <c r="S110" i="6"/>
  <c r="R110" i="6"/>
  <c r="Q110" i="6"/>
  <c r="P110" i="6"/>
  <c r="O110" i="6"/>
  <c r="N110" i="6"/>
  <c r="M110" i="6"/>
  <c r="L110" i="6"/>
  <c r="K110" i="6"/>
  <c r="J110" i="6"/>
  <c r="I110" i="6"/>
  <c r="H110" i="6"/>
  <c r="G110" i="6"/>
  <c r="F110" i="6"/>
  <c r="E110" i="6"/>
  <c r="D110" i="6"/>
  <c r="C110" i="6"/>
  <c r="AK109" i="6"/>
  <c r="AJ109" i="6"/>
  <c r="AI109" i="6"/>
  <c r="AH109" i="6"/>
  <c r="AG109" i="6"/>
  <c r="AF109" i="6"/>
  <c r="AE109" i="6"/>
  <c r="AD109" i="6"/>
  <c r="AC109" i="6"/>
  <c r="AB109" i="6"/>
  <c r="AA109" i="6"/>
  <c r="Z109" i="6"/>
  <c r="Y109" i="6"/>
  <c r="X109" i="6"/>
  <c r="W109" i="6"/>
  <c r="V109" i="6"/>
  <c r="U109" i="6"/>
  <c r="T109" i="6"/>
  <c r="S109" i="6"/>
  <c r="R109" i="6"/>
  <c r="Q109" i="6"/>
  <c r="P109" i="6"/>
  <c r="O109" i="6"/>
  <c r="N109" i="6"/>
  <c r="M109" i="6"/>
  <c r="L109" i="6"/>
  <c r="K109" i="6"/>
  <c r="J109" i="6"/>
  <c r="I109" i="6"/>
  <c r="H109" i="6"/>
  <c r="G109" i="6"/>
  <c r="F109" i="6"/>
  <c r="E109" i="6"/>
  <c r="D109" i="6"/>
  <c r="C109" i="6"/>
  <c r="AK108" i="6"/>
  <c r="AJ108" i="6"/>
  <c r="AI108" i="6"/>
  <c r="AH108" i="6"/>
  <c r="AG108" i="6"/>
  <c r="AF108" i="6"/>
  <c r="AE108" i="6"/>
  <c r="AD108" i="6"/>
  <c r="AC108" i="6"/>
  <c r="AB108" i="6"/>
  <c r="AA108" i="6"/>
  <c r="Z108" i="6"/>
  <c r="Y108" i="6"/>
  <c r="X108" i="6"/>
  <c r="W108" i="6"/>
  <c r="V108" i="6"/>
  <c r="U108" i="6"/>
  <c r="T108" i="6"/>
  <c r="S108" i="6"/>
  <c r="R108" i="6"/>
  <c r="Q108" i="6"/>
  <c r="P108" i="6"/>
  <c r="O108" i="6"/>
  <c r="N108" i="6"/>
  <c r="M108" i="6"/>
  <c r="L108" i="6"/>
  <c r="K108" i="6"/>
  <c r="J108" i="6"/>
  <c r="I108" i="6"/>
  <c r="H108" i="6"/>
  <c r="G108" i="6"/>
  <c r="F108" i="6"/>
  <c r="E108" i="6"/>
  <c r="D108" i="6"/>
  <c r="C108" i="6"/>
  <c r="AK107" i="6"/>
  <c r="AJ107" i="6"/>
  <c r="AI107" i="6"/>
  <c r="AH107" i="6"/>
  <c r="AG107" i="6"/>
  <c r="AF107" i="6"/>
  <c r="AE107" i="6"/>
  <c r="AD107" i="6"/>
  <c r="AC107" i="6"/>
  <c r="AB107" i="6"/>
  <c r="AA107" i="6"/>
  <c r="Z107" i="6"/>
  <c r="Y107" i="6"/>
  <c r="X107" i="6"/>
  <c r="W107" i="6"/>
  <c r="V107" i="6"/>
  <c r="U107" i="6"/>
  <c r="T107" i="6"/>
  <c r="S107" i="6"/>
  <c r="R107" i="6"/>
  <c r="Q107" i="6"/>
  <c r="P107" i="6"/>
  <c r="O107" i="6"/>
  <c r="N107" i="6"/>
  <c r="M107" i="6"/>
  <c r="L107" i="6"/>
  <c r="K107" i="6"/>
  <c r="J107" i="6"/>
  <c r="I107" i="6"/>
  <c r="H107" i="6"/>
  <c r="G107" i="6"/>
  <c r="F107" i="6"/>
  <c r="E107" i="6"/>
  <c r="D107" i="6"/>
  <c r="C107" i="6"/>
  <c r="AK106" i="6"/>
  <c r="AJ106" i="6"/>
  <c r="AI106" i="6"/>
  <c r="AH106" i="6"/>
  <c r="AG106" i="6"/>
  <c r="AF106" i="6"/>
  <c r="AE106" i="6"/>
  <c r="AD106" i="6"/>
  <c r="AC106" i="6"/>
  <c r="AB106" i="6"/>
  <c r="AA106" i="6"/>
  <c r="Z106" i="6"/>
  <c r="Y106" i="6"/>
  <c r="X106" i="6"/>
  <c r="W106" i="6"/>
  <c r="V106" i="6"/>
  <c r="U106" i="6"/>
  <c r="T106" i="6"/>
  <c r="S106" i="6"/>
  <c r="R106" i="6"/>
  <c r="Q106" i="6"/>
  <c r="P106" i="6"/>
  <c r="O106" i="6"/>
  <c r="N106" i="6"/>
  <c r="M106" i="6"/>
  <c r="L106" i="6"/>
  <c r="K106" i="6"/>
  <c r="J106" i="6"/>
  <c r="I106" i="6"/>
  <c r="H106" i="6"/>
  <c r="G106" i="6"/>
  <c r="F106" i="6"/>
  <c r="E106" i="6"/>
  <c r="D106" i="6"/>
  <c r="C106" i="6"/>
  <c r="AK105" i="6"/>
  <c r="AJ105" i="6"/>
  <c r="AI105" i="6"/>
  <c r="AH105" i="6"/>
  <c r="AG105" i="6"/>
  <c r="AF105" i="6"/>
  <c r="AE105" i="6"/>
  <c r="AD105" i="6"/>
  <c r="AC105" i="6"/>
  <c r="AB105" i="6"/>
  <c r="AA105" i="6"/>
  <c r="Z105" i="6"/>
  <c r="Y105" i="6"/>
  <c r="X105" i="6"/>
  <c r="W105" i="6"/>
  <c r="V105" i="6"/>
  <c r="U105" i="6"/>
  <c r="T105" i="6"/>
  <c r="S105" i="6"/>
  <c r="R105" i="6"/>
  <c r="Q105" i="6"/>
  <c r="P105" i="6"/>
  <c r="O105" i="6"/>
  <c r="N105" i="6"/>
  <c r="M105" i="6"/>
  <c r="L105" i="6"/>
  <c r="K105" i="6"/>
  <c r="J105" i="6"/>
  <c r="I105" i="6"/>
  <c r="H105" i="6"/>
  <c r="G105" i="6"/>
  <c r="F105" i="6"/>
  <c r="E105" i="6"/>
  <c r="D105" i="6"/>
  <c r="C105" i="6"/>
  <c r="AK102" i="6"/>
  <c r="AJ102" i="6"/>
  <c r="AI102" i="6"/>
  <c r="AH102" i="6"/>
  <c r="AG102" i="6"/>
  <c r="AF102" i="6"/>
  <c r="AE102" i="6"/>
  <c r="AD102" i="6"/>
  <c r="AC102" i="6"/>
  <c r="AB102" i="6"/>
  <c r="AA102" i="6"/>
  <c r="Z102" i="6"/>
  <c r="Y102" i="6"/>
  <c r="X102" i="6"/>
  <c r="W102" i="6"/>
  <c r="V102" i="6"/>
  <c r="U102" i="6"/>
  <c r="T102" i="6"/>
  <c r="S102" i="6"/>
  <c r="R102" i="6"/>
  <c r="Q102" i="6"/>
  <c r="P102" i="6"/>
  <c r="O102" i="6"/>
  <c r="N102" i="6"/>
  <c r="M102" i="6"/>
  <c r="L102" i="6"/>
  <c r="K102" i="6"/>
  <c r="J102" i="6"/>
  <c r="I102" i="6"/>
  <c r="H102" i="6"/>
  <c r="G102" i="6"/>
  <c r="F102" i="6"/>
  <c r="E102" i="6"/>
  <c r="D102" i="6"/>
  <c r="C102" i="6"/>
  <c r="AK101" i="6"/>
  <c r="AJ101" i="6"/>
  <c r="AI101" i="6"/>
  <c r="AH101" i="6"/>
  <c r="AG101" i="6"/>
  <c r="AF101" i="6"/>
  <c r="AE101" i="6"/>
  <c r="AD101" i="6"/>
  <c r="AC101" i="6"/>
  <c r="AB101" i="6"/>
  <c r="AA101" i="6"/>
  <c r="Z101" i="6"/>
  <c r="Y101" i="6"/>
  <c r="X101" i="6"/>
  <c r="W101" i="6"/>
  <c r="V101" i="6"/>
  <c r="U101" i="6"/>
  <c r="T101" i="6"/>
  <c r="S101" i="6"/>
  <c r="R101" i="6"/>
  <c r="Q101" i="6"/>
  <c r="P101" i="6"/>
  <c r="O101" i="6"/>
  <c r="N101" i="6"/>
  <c r="M101" i="6"/>
  <c r="L101" i="6"/>
  <c r="K101" i="6"/>
  <c r="J101" i="6"/>
  <c r="I101" i="6"/>
  <c r="H101" i="6"/>
  <c r="G101" i="6"/>
  <c r="F101" i="6"/>
  <c r="E101" i="6"/>
  <c r="D101" i="6"/>
  <c r="C101" i="6"/>
  <c r="AK100" i="6"/>
  <c r="AJ100" i="6"/>
  <c r="AI100" i="6"/>
  <c r="AH100" i="6"/>
  <c r="AG100" i="6"/>
  <c r="AF100" i="6"/>
  <c r="AE100" i="6"/>
  <c r="AD100" i="6"/>
  <c r="AC100" i="6"/>
  <c r="AB100" i="6"/>
  <c r="AA100" i="6"/>
  <c r="Z100" i="6"/>
  <c r="Y100" i="6"/>
  <c r="X100" i="6"/>
  <c r="W100" i="6"/>
  <c r="V100" i="6"/>
  <c r="U100" i="6"/>
  <c r="T100" i="6"/>
  <c r="S100" i="6"/>
  <c r="R100" i="6"/>
  <c r="Q100" i="6"/>
  <c r="P100" i="6"/>
  <c r="O100" i="6"/>
  <c r="N100" i="6"/>
  <c r="M100" i="6"/>
  <c r="L100" i="6"/>
  <c r="K100" i="6"/>
  <c r="J100" i="6"/>
  <c r="I100" i="6"/>
  <c r="H100" i="6"/>
  <c r="G100" i="6"/>
  <c r="F100" i="6"/>
  <c r="E100" i="6"/>
  <c r="D100" i="6"/>
  <c r="C100" i="6"/>
  <c r="AK99" i="6"/>
  <c r="AJ99" i="6"/>
  <c r="AI99" i="6"/>
  <c r="AH99" i="6"/>
  <c r="AG99" i="6"/>
  <c r="AF99" i="6"/>
  <c r="AE99" i="6"/>
  <c r="AD99" i="6"/>
  <c r="AC99" i="6"/>
  <c r="AB99" i="6"/>
  <c r="AA99" i="6"/>
  <c r="Z99" i="6"/>
  <c r="Y99" i="6"/>
  <c r="X99" i="6"/>
  <c r="W99" i="6"/>
  <c r="V99" i="6"/>
  <c r="U99" i="6"/>
  <c r="T99" i="6"/>
  <c r="S99" i="6"/>
  <c r="R99" i="6"/>
  <c r="Q99" i="6"/>
  <c r="P99" i="6"/>
  <c r="O99" i="6"/>
  <c r="N99" i="6"/>
  <c r="M99" i="6"/>
  <c r="L99" i="6"/>
  <c r="K99" i="6"/>
  <c r="J99" i="6"/>
  <c r="I99" i="6"/>
  <c r="H99" i="6"/>
  <c r="G99" i="6"/>
  <c r="F99" i="6"/>
  <c r="E99" i="6"/>
  <c r="D99" i="6"/>
  <c r="C99" i="6"/>
  <c r="AK98" i="6"/>
  <c r="AJ98" i="6"/>
  <c r="AI98" i="6"/>
  <c r="AH98" i="6"/>
  <c r="AG98" i="6"/>
  <c r="AF98" i="6"/>
  <c r="AE98" i="6"/>
  <c r="AD98" i="6"/>
  <c r="AC98" i="6"/>
  <c r="AB98" i="6"/>
  <c r="AA98" i="6"/>
  <c r="Z98" i="6"/>
  <c r="Y98" i="6"/>
  <c r="X98" i="6"/>
  <c r="W98" i="6"/>
  <c r="V98" i="6"/>
  <c r="U98" i="6"/>
  <c r="T98" i="6"/>
  <c r="S98" i="6"/>
  <c r="R98" i="6"/>
  <c r="Q98" i="6"/>
  <c r="P98" i="6"/>
  <c r="O98" i="6"/>
  <c r="N98" i="6"/>
  <c r="M98" i="6"/>
  <c r="L98" i="6"/>
  <c r="K98" i="6"/>
  <c r="J98" i="6"/>
  <c r="I98" i="6"/>
  <c r="H98" i="6"/>
  <c r="G98" i="6"/>
  <c r="F98" i="6"/>
  <c r="E98" i="6"/>
  <c r="D98" i="6"/>
  <c r="C98" i="6"/>
  <c r="AK97" i="6"/>
  <c r="AJ97" i="6"/>
  <c r="AI97" i="6"/>
  <c r="AH97" i="6"/>
  <c r="AG97" i="6"/>
  <c r="AF97" i="6"/>
  <c r="AE97" i="6"/>
  <c r="AD97" i="6"/>
  <c r="AC97" i="6"/>
  <c r="AB97" i="6"/>
  <c r="AA97" i="6"/>
  <c r="Z97" i="6"/>
  <c r="Y97" i="6"/>
  <c r="X97" i="6"/>
  <c r="W97" i="6"/>
  <c r="V97" i="6"/>
  <c r="U97" i="6"/>
  <c r="T97" i="6"/>
  <c r="S97" i="6"/>
  <c r="R97" i="6"/>
  <c r="Q97" i="6"/>
  <c r="P97" i="6"/>
  <c r="O97" i="6"/>
  <c r="N97" i="6"/>
  <c r="M97" i="6"/>
  <c r="L97" i="6"/>
  <c r="K97" i="6"/>
  <c r="J97" i="6"/>
  <c r="I97" i="6"/>
  <c r="H97" i="6"/>
  <c r="G97" i="6"/>
  <c r="F97" i="6"/>
  <c r="E97" i="6"/>
  <c r="D97" i="6"/>
  <c r="C97" i="6"/>
  <c r="AK96" i="6"/>
  <c r="AJ96" i="6"/>
  <c r="AI96" i="6"/>
  <c r="AH96" i="6"/>
  <c r="AG96" i="6"/>
  <c r="AF96" i="6"/>
  <c r="AE96" i="6"/>
  <c r="AD96" i="6"/>
  <c r="AC96" i="6"/>
  <c r="AB96" i="6"/>
  <c r="AA96" i="6"/>
  <c r="Z96" i="6"/>
  <c r="Y96" i="6"/>
  <c r="X96" i="6"/>
  <c r="W96" i="6"/>
  <c r="V96" i="6"/>
  <c r="U96" i="6"/>
  <c r="T96" i="6"/>
  <c r="S96" i="6"/>
  <c r="R96" i="6"/>
  <c r="Q96" i="6"/>
  <c r="P96" i="6"/>
  <c r="O96" i="6"/>
  <c r="N96" i="6"/>
  <c r="M96" i="6"/>
  <c r="L96" i="6"/>
  <c r="K96" i="6"/>
  <c r="J96" i="6"/>
  <c r="I96" i="6"/>
  <c r="H96" i="6"/>
  <c r="G96" i="6"/>
  <c r="F96" i="6"/>
  <c r="E96" i="6"/>
  <c r="D96" i="6"/>
  <c r="C96" i="6"/>
  <c r="AK95" i="6"/>
  <c r="AJ95" i="6"/>
  <c r="AI95" i="6"/>
  <c r="AH95" i="6"/>
  <c r="AG95" i="6"/>
  <c r="AF95" i="6"/>
  <c r="AE95" i="6"/>
  <c r="AD95" i="6"/>
  <c r="AC95" i="6"/>
  <c r="AB95" i="6"/>
  <c r="AA95" i="6"/>
  <c r="Z95" i="6"/>
  <c r="Y95" i="6"/>
  <c r="X95" i="6"/>
  <c r="W95" i="6"/>
  <c r="V95" i="6"/>
  <c r="U95" i="6"/>
  <c r="T95" i="6"/>
  <c r="S95" i="6"/>
  <c r="R95" i="6"/>
  <c r="Q95" i="6"/>
  <c r="P95" i="6"/>
  <c r="O95" i="6"/>
  <c r="N95" i="6"/>
  <c r="M95" i="6"/>
  <c r="L95" i="6"/>
  <c r="K95" i="6"/>
  <c r="J95" i="6"/>
  <c r="I95" i="6"/>
  <c r="H95" i="6"/>
  <c r="G95" i="6"/>
  <c r="F95" i="6"/>
  <c r="E95" i="6"/>
  <c r="D95" i="6"/>
  <c r="C95" i="6"/>
  <c r="AL91" i="6"/>
  <c r="AL90" i="6"/>
  <c r="AL89" i="6"/>
  <c r="AL88" i="6"/>
  <c r="AL87" i="6"/>
  <c r="AL86" i="6"/>
  <c r="AL85" i="6"/>
  <c r="AL84" i="6"/>
  <c r="AL83" i="6"/>
  <c r="AL82" i="6"/>
  <c r="AL81" i="6"/>
  <c r="AL80" i="6"/>
  <c r="AL79" i="6"/>
  <c r="AL78" i="6"/>
  <c r="AL77" i="6"/>
  <c r="AL76" i="6"/>
  <c r="AL75" i="6"/>
  <c r="AL74" i="6"/>
  <c r="AL73" i="6"/>
  <c r="AL72" i="6"/>
  <c r="AL71" i="6"/>
  <c r="AL70" i="6"/>
  <c r="AL69" i="6"/>
  <c r="AL68" i="6"/>
  <c r="AL67" i="6"/>
  <c r="AL66" i="6"/>
  <c r="AL65" i="6"/>
  <c r="AL64" i="6"/>
  <c r="AL63" i="6"/>
  <c r="AL62" i="6"/>
  <c r="AL61" i="6"/>
  <c r="AL60" i="6"/>
  <c r="AL59" i="6"/>
  <c r="AL58" i="6"/>
  <c r="AL57" i="6"/>
  <c r="AL56" i="6"/>
  <c r="AL55" i="6"/>
  <c r="AL54" i="6"/>
  <c r="AL53" i="6"/>
  <c r="AL52" i="6"/>
  <c r="AL51" i="6"/>
  <c r="AL50" i="6"/>
  <c r="AL49" i="6"/>
  <c r="AL48" i="6"/>
  <c r="AL47" i="6"/>
  <c r="AL45" i="6"/>
  <c r="AL44" i="6"/>
  <c r="AL43" i="6"/>
  <c r="AL42" i="6"/>
  <c r="AL41" i="6"/>
  <c r="AL40" i="6"/>
  <c r="AL39" i="6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4" i="6"/>
  <c r="AL23" i="6"/>
  <c r="AL22" i="6"/>
  <c r="AL21" i="6"/>
  <c r="AL20" i="6"/>
  <c r="AL19" i="6"/>
  <c r="AL18" i="6"/>
  <c r="AL17" i="6"/>
  <c r="AL16" i="6"/>
  <c r="AL15" i="6"/>
  <c r="AL14" i="6"/>
  <c r="AL13" i="6"/>
  <c r="AL12" i="6"/>
  <c r="AL11" i="6"/>
  <c r="AL10" i="6"/>
  <c r="AL9" i="6"/>
  <c r="AL8" i="6"/>
  <c r="AL7" i="6"/>
  <c r="AL6" i="6"/>
  <c r="AL5" i="6"/>
  <c r="AL4" i="6"/>
  <c r="AL3" i="6"/>
  <c r="AL2" i="6"/>
  <c r="AP97" i="5"/>
  <c r="AO97" i="5"/>
  <c r="AN97" i="5"/>
  <c r="AM97" i="5"/>
  <c r="AL97" i="5"/>
  <c r="AK97" i="5"/>
  <c r="AJ97" i="5"/>
  <c r="AI97" i="5"/>
  <c r="AH97" i="5"/>
  <c r="AG97" i="5"/>
  <c r="AF97" i="5"/>
  <c r="AE97" i="5"/>
  <c r="AD97" i="5"/>
  <c r="AC97" i="5"/>
  <c r="AP96" i="5"/>
  <c r="AO96" i="5"/>
  <c r="AN96" i="5"/>
  <c r="AM96" i="5"/>
  <c r="AL96" i="5"/>
  <c r="AK96" i="5"/>
  <c r="AJ96" i="5"/>
  <c r="AI96" i="5"/>
  <c r="AH96" i="5"/>
  <c r="AG96" i="5"/>
  <c r="AF96" i="5"/>
  <c r="AE96" i="5"/>
  <c r="AD96" i="5"/>
  <c r="AC96" i="5"/>
  <c r="AP95" i="5"/>
  <c r="AO95" i="5"/>
  <c r="AN95" i="5"/>
  <c r="AM95" i="5"/>
  <c r="AL95" i="5"/>
  <c r="AK95" i="5"/>
  <c r="AJ95" i="5"/>
  <c r="AI95" i="5"/>
  <c r="AH95" i="5"/>
  <c r="AG95" i="5"/>
  <c r="AF95" i="5"/>
  <c r="AE95" i="5"/>
  <c r="AD95" i="5"/>
  <c r="AC95" i="5"/>
  <c r="AP94" i="5"/>
  <c r="AO94" i="5"/>
  <c r="AN94" i="5"/>
  <c r="AM94" i="5"/>
  <c r="AL94" i="5"/>
  <c r="AK94" i="5"/>
  <c r="AJ94" i="5"/>
  <c r="AI94" i="5"/>
  <c r="AH94" i="5"/>
  <c r="AG94" i="5"/>
  <c r="AF94" i="5"/>
  <c r="AE94" i="5"/>
  <c r="AD94" i="5"/>
  <c r="AC94" i="5"/>
  <c r="AP93" i="5"/>
  <c r="AO93" i="5"/>
  <c r="AN93" i="5"/>
  <c r="AM93" i="5"/>
  <c r="AL93" i="5"/>
  <c r="AK93" i="5"/>
  <c r="AJ93" i="5"/>
  <c r="AI93" i="5"/>
  <c r="AH93" i="5"/>
  <c r="AG93" i="5"/>
  <c r="AF93" i="5"/>
  <c r="AE93" i="5"/>
  <c r="AD93" i="5"/>
  <c r="AC93" i="5"/>
  <c r="AP92" i="5"/>
  <c r="AO92" i="5"/>
  <c r="AN92" i="5"/>
  <c r="AM92" i="5"/>
  <c r="AL92" i="5"/>
  <c r="AK92" i="5"/>
  <c r="AJ92" i="5"/>
  <c r="AI92" i="5"/>
  <c r="AH92" i="5"/>
  <c r="AG92" i="5"/>
  <c r="AF92" i="5"/>
  <c r="AE92" i="5"/>
  <c r="AD92" i="5"/>
  <c r="AC92" i="5"/>
  <c r="AP91" i="5"/>
  <c r="AO91" i="5"/>
  <c r="AN91" i="5"/>
  <c r="AM91" i="5"/>
  <c r="AL91" i="5"/>
  <c r="AK91" i="5"/>
  <c r="AJ91" i="5"/>
  <c r="AI91" i="5"/>
  <c r="AH91" i="5"/>
  <c r="AG91" i="5"/>
  <c r="AF91" i="5"/>
  <c r="AE91" i="5"/>
  <c r="AD91" i="5"/>
  <c r="AC91" i="5"/>
  <c r="AP90" i="5"/>
  <c r="AO90" i="5"/>
  <c r="AN90" i="5"/>
  <c r="AM90" i="5"/>
  <c r="AL90" i="5"/>
  <c r="AK90" i="5"/>
  <c r="AJ90" i="5"/>
  <c r="AI90" i="5"/>
  <c r="AH90" i="5"/>
  <c r="AG90" i="5"/>
  <c r="AF90" i="5"/>
  <c r="AE90" i="5"/>
  <c r="AD90" i="5"/>
  <c r="AC90" i="5"/>
  <c r="AP89" i="5"/>
  <c r="AO89" i="5"/>
  <c r="AN89" i="5"/>
  <c r="AM89" i="5"/>
  <c r="AL89" i="5"/>
  <c r="AK89" i="5"/>
  <c r="AJ89" i="5"/>
  <c r="AI89" i="5"/>
  <c r="AH89" i="5"/>
  <c r="AG89" i="5"/>
  <c r="AF89" i="5"/>
  <c r="AE89" i="5"/>
  <c r="AD89" i="5"/>
  <c r="AC89" i="5"/>
  <c r="AP88" i="5"/>
  <c r="AO88" i="5"/>
  <c r="AN88" i="5"/>
  <c r="AM88" i="5"/>
  <c r="AL88" i="5"/>
  <c r="AK88" i="5"/>
  <c r="AJ88" i="5"/>
  <c r="AI88" i="5"/>
  <c r="AH88" i="5"/>
  <c r="AG88" i="5"/>
  <c r="AF88" i="5"/>
  <c r="AE88" i="5"/>
  <c r="AD88" i="5"/>
  <c r="AC88" i="5"/>
  <c r="AP87" i="5"/>
  <c r="AO87" i="5"/>
  <c r="AN87" i="5"/>
  <c r="AM87" i="5"/>
  <c r="AL87" i="5"/>
  <c r="AK87" i="5"/>
  <c r="AJ87" i="5"/>
  <c r="AI87" i="5"/>
  <c r="AH87" i="5"/>
  <c r="AG87" i="5"/>
  <c r="AF87" i="5"/>
  <c r="AE87" i="5"/>
  <c r="AD87" i="5"/>
  <c r="AC87" i="5"/>
  <c r="AP86" i="5"/>
  <c r="AO86" i="5"/>
  <c r="AN86" i="5"/>
  <c r="AM86" i="5"/>
  <c r="AL86" i="5"/>
  <c r="AK86" i="5"/>
  <c r="AJ86" i="5"/>
  <c r="AI86" i="5"/>
  <c r="AH86" i="5"/>
  <c r="AG86" i="5"/>
  <c r="AF86" i="5"/>
  <c r="AE86" i="5"/>
  <c r="AD86" i="5"/>
  <c r="AC86" i="5"/>
  <c r="AP85" i="5"/>
  <c r="AO85" i="5"/>
  <c r="AN85" i="5"/>
  <c r="AM85" i="5"/>
  <c r="AL85" i="5"/>
  <c r="AK85" i="5"/>
  <c r="AJ85" i="5"/>
  <c r="AI85" i="5"/>
  <c r="AH85" i="5"/>
  <c r="AG85" i="5"/>
  <c r="AF85" i="5"/>
  <c r="AE85" i="5"/>
  <c r="AD85" i="5"/>
  <c r="AC85" i="5"/>
  <c r="AP84" i="5"/>
  <c r="AO84" i="5"/>
  <c r="AN84" i="5"/>
  <c r="AM84" i="5"/>
  <c r="AL84" i="5"/>
  <c r="AK84" i="5"/>
  <c r="AJ84" i="5"/>
  <c r="AI84" i="5"/>
  <c r="AH84" i="5"/>
  <c r="AG84" i="5"/>
  <c r="AF84" i="5"/>
  <c r="AE84" i="5"/>
  <c r="AD84" i="5"/>
  <c r="AC84" i="5"/>
  <c r="AP83" i="5"/>
  <c r="AO83" i="5"/>
  <c r="AN83" i="5"/>
  <c r="AM83" i="5"/>
  <c r="AL83" i="5"/>
  <c r="AK83" i="5"/>
  <c r="AJ83" i="5"/>
  <c r="AI83" i="5"/>
  <c r="AH83" i="5"/>
  <c r="AG83" i="5"/>
  <c r="AF83" i="5"/>
  <c r="AE83" i="5"/>
  <c r="AD83" i="5"/>
  <c r="AC83" i="5"/>
  <c r="AP81" i="5"/>
  <c r="AO81" i="5"/>
  <c r="AN81" i="5"/>
  <c r="AM81" i="5"/>
  <c r="AL81" i="5"/>
  <c r="AK81" i="5"/>
  <c r="AJ81" i="5"/>
  <c r="AI81" i="5"/>
  <c r="AH81" i="5"/>
  <c r="AG81" i="5"/>
  <c r="AF81" i="5"/>
  <c r="AE81" i="5"/>
  <c r="AD81" i="5"/>
  <c r="AC81" i="5"/>
  <c r="AP80" i="5"/>
  <c r="AO80" i="5"/>
  <c r="AN80" i="5"/>
  <c r="AM80" i="5"/>
  <c r="AL80" i="5"/>
  <c r="AK80" i="5"/>
  <c r="AJ80" i="5"/>
  <c r="AI80" i="5"/>
  <c r="AH80" i="5"/>
  <c r="AG80" i="5"/>
  <c r="AF80" i="5"/>
  <c r="AE80" i="5"/>
  <c r="AD80" i="5"/>
  <c r="AC80" i="5"/>
  <c r="AP79" i="5"/>
  <c r="AO79" i="5"/>
  <c r="AN79" i="5"/>
  <c r="AM79" i="5"/>
  <c r="AL79" i="5"/>
  <c r="AK79" i="5"/>
  <c r="AJ79" i="5"/>
  <c r="AI79" i="5"/>
  <c r="AH79" i="5"/>
  <c r="AG79" i="5"/>
  <c r="AF79" i="5"/>
  <c r="AE79" i="5"/>
  <c r="AD79" i="5"/>
  <c r="AC79" i="5"/>
  <c r="AP78" i="5"/>
  <c r="AO78" i="5"/>
  <c r="AN78" i="5"/>
  <c r="AM78" i="5"/>
  <c r="AL78" i="5"/>
  <c r="AK78" i="5"/>
  <c r="AJ78" i="5"/>
  <c r="AI78" i="5"/>
  <c r="AH78" i="5"/>
  <c r="AG78" i="5"/>
  <c r="AF78" i="5"/>
  <c r="AE78" i="5"/>
  <c r="AD78" i="5"/>
  <c r="AC78" i="5"/>
  <c r="AP77" i="5"/>
  <c r="AO77" i="5"/>
  <c r="AN77" i="5"/>
  <c r="AM77" i="5"/>
  <c r="AL77" i="5"/>
  <c r="AK77" i="5"/>
  <c r="AJ77" i="5"/>
  <c r="AI77" i="5"/>
  <c r="AH77" i="5"/>
  <c r="AG77" i="5"/>
  <c r="AF77" i="5"/>
  <c r="AE77" i="5"/>
  <c r="AD77" i="5"/>
  <c r="AC77" i="5"/>
  <c r="AP76" i="5"/>
  <c r="AO76" i="5"/>
  <c r="AN76" i="5"/>
  <c r="AM76" i="5"/>
  <c r="AL76" i="5"/>
  <c r="AK76" i="5"/>
  <c r="AJ76" i="5"/>
  <c r="AI76" i="5"/>
  <c r="AH76" i="5"/>
  <c r="AG76" i="5"/>
  <c r="AF76" i="5"/>
  <c r="AE76" i="5"/>
  <c r="AD76" i="5"/>
  <c r="AC76" i="5"/>
  <c r="AP75" i="5"/>
  <c r="AO75" i="5"/>
  <c r="AN75" i="5"/>
  <c r="AM75" i="5"/>
  <c r="AL75" i="5"/>
  <c r="AK75" i="5"/>
  <c r="AJ75" i="5"/>
  <c r="AI75" i="5"/>
  <c r="AH75" i="5"/>
  <c r="AG75" i="5"/>
  <c r="AF75" i="5"/>
  <c r="AE75" i="5"/>
  <c r="AD75" i="5"/>
  <c r="AC75" i="5"/>
  <c r="AP74" i="5"/>
  <c r="AO74" i="5"/>
  <c r="AN74" i="5"/>
  <c r="AM74" i="5"/>
  <c r="AL74" i="5"/>
  <c r="AK74" i="5"/>
  <c r="AJ74" i="5"/>
  <c r="AI74" i="5"/>
  <c r="AH74" i="5"/>
  <c r="AG74" i="5"/>
  <c r="AF74" i="5"/>
  <c r="AE74" i="5"/>
  <c r="AD74" i="5"/>
  <c r="AC74" i="5"/>
  <c r="AP73" i="5"/>
  <c r="AO73" i="5"/>
  <c r="AN73" i="5"/>
  <c r="AM73" i="5"/>
  <c r="AL73" i="5"/>
  <c r="AK73" i="5"/>
  <c r="AJ73" i="5"/>
  <c r="AI73" i="5"/>
  <c r="AH73" i="5"/>
  <c r="AG73" i="5"/>
  <c r="AF73" i="5"/>
  <c r="AE73" i="5"/>
  <c r="AD73" i="5"/>
  <c r="AC73" i="5"/>
  <c r="AP72" i="5"/>
  <c r="AO72" i="5"/>
  <c r="AN72" i="5"/>
  <c r="AM72" i="5"/>
  <c r="AL72" i="5"/>
  <c r="AK72" i="5"/>
  <c r="AJ72" i="5"/>
  <c r="AI72" i="5"/>
  <c r="AH72" i="5"/>
  <c r="AG72" i="5"/>
  <c r="AF72" i="5"/>
  <c r="AE72" i="5"/>
  <c r="AD72" i="5"/>
  <c r="AC72" i="5"/>
  <c r="AP71" i="5"/>
  <c r="AO71" i="5"/>
  <c r="AN71" i="5"/>
  <c r="AM71" i="5"/>
  <c r="AL71" i="5"/>
  <c r="AK71" i="5"/>
  <c r="AJ71" i="5"/>
  <c r="AI71" i="5"/>
  <c r="AH71" i="5"/>
  <c r="AG71" i="5"/>
  <c r="AF71" i="5"/>
  <c r="AE71" i="5"/>
  <c r="AD71" i="5"/>
  <c r="AC71" i="5"/>
  <c r="AP70" i="5"/>
  <c r="AO70" i="5"/>
  <c r="AN70" i="5"/>
  <c r="AM70" i="5"/>
  <c r="AL70" i="5"/>
  <c r="AK70" i="5"/>
  <c r="AJ70" i="5"/>
  <c r="AI70" i="5"/>
  <c r="AH70" i="5"/>
  <c r="AG70" i="5"/>
  <c r="AF70" i="5"/>
  <c r="AE70" i="5"/>
  <c r="AD70" i="5"/>
  <c r="AC70" i="5"/>
  <c r="AP69" i="5"/>
  <c r="AO69" i="5"/>
  <c r="AN69" i="5"/>
  <c r="AM69" i="5"/>
  <c r="AL69" i="5"/>
  <c r="AK69" i="5"/>
  <c r="AJ69" i="5"/>
  <c r="AI69" i="5"/>
  <c r="AH69" i="5"/>
  <c r="AG69" i="5"/>
  <c r="AF69" i="5"/>
  <c r="AE69" i="5"/>
  <c r="AD69" i="5"/>
  <c r="AC69" i="5"/>
  <c r="AP68" i="5"/>
  <c r="AO68" i="5"/>
  <c r="AN68" i="5"/>
  <c r="AM68" i="5"/>
  <c r="AL68" i="5"/>
  <c r="AK68" i="5"/>
  <c r="AJ68" i="5"/>
  <c r="AI68" i="5"/>
  <c r="AH68" i="5"/>
  <c r="AG68" i="5"/>
  <c r="AF68" i="5"/>
  <c r="AE68" i="5"/>
  <c r="AD68" i="5"/>
  <c r="AC68" i="5"/>
  <c r="AP67" i="5"/>
  <c r="AO67" i="5"/>
  <c r="AN67" i="5"/>
  <c r="AM67" i="5"/>
  <c r="AL67" i="5"/>
  <c r="AK67" i="5"/>
  <c r="AJ67" i="5"/>
  <c r="AI67" i="5"/>
  <c r="AH67" i="5"/>
  <c r="AG67" i="5"/>
  <c r="AF67" i="5"/>
  <c r="AE67" i="5"/>
  <c r="AD67" i="5"/>
  <c r="AC67" i="5"/>
  <c r="AP66" i="5"/>
  <c r="AO66" i="5"/>
  <c r="AN66" i="5"/>
  <c r="AM66" i="5"/>
  <c r="AL66" i="5"/>
  <c r="AK66" i="5"/>
  <c r="AJ66" i="5"/>
  <c r="AI66" i="5"/>
  <c r="AH66" i="5"/>
  <c r="AG66" i="5"/>
  <c r="AF66" i="5"/>
  <c r="AE66" i="5"/>
  <c r="AD66" i="5"/>
  <c r="AC66" i="5"/>
  <c r="AP65" i="5"/>
  <c r="AO65" i="5"/>
  <c r="AN65" i="5"/>
  <c r="AM65" i="5"/>
  <c r="AL65" i="5"/>
  <c r="AK65" i="5"/>
  <c r="AJ65" i="5"/>
  <c r="AI65" i="5"/>
  <c r="AH65" i="5"/>
  <c r="AG65" i="5"/>
  <c r="AF65" i="5"/>
  <c r="AE65" i="5"/>
  <c r="AD65" i="5"/>
  <c r="AC65" i="5"/>
  <c r="AP64" i="5"/>
  <c r="AO64" i="5"/>
  <c r="AN64" i="5"/>
  <c r="AM64" i="5"/>
  <c r="AL64" i="5"/>
  <c r="AK64" i="5"/>
  <c r="AJ64" i="5"/>
  <c r="AI64" i="5"/>
  <c r="AH64" i="5"/>
  <c r="AG64" i="5"/>
  <c r="AF64" i="5"/>
  <c r="AE64" i="5"/>
  <c r="AD64" i="5"/>
  <c r="AC64" i="5"/>
  <c r="AP63" i="5"/>
  <c r="AO63" i="5"/>
  <c r="AN63" i="5"/>
  <c r="AM63" i="5"/>
  <c r="AL63" i="5"/>
  <c r="AK63" i="5"/>
  <c r="AJ63" i="5"/>
  <c r="AI63" i="5"/>
  <c r="AH63" i="5"/>
  <c r="AG63" i="5"/>
  <c r="AF63" i="5"/>
  <c r="AE63" i="5"/>
  <c r="AD63" i="5"/>
  <c r="AC63" i="5"/>
  <c r="AP62" i="5"/>
  <c r="AO62" i="5"/>
  <c r="AN62" i="5"/>
  <c r="AM62" i="5"/>
  <c r="AL62" i="5"/>
  <c r="AK62" i="5"/>
  <c r="AJ62" i="5"/>
  <c r="AI62" i="5"/>
  <c r="AH62" i="5"/>
  <c r="AG62" i="5"/>
  <c r="AF62" i="5"/>
  <c r="AE62" i="5"/>
  <c r="AD62" i="5"/>
  <c r="AC62" i="5"/>
  <c r="AP61" i="5"/>
  <c r="AO61" i="5"/>
  <c r="AN61" i="5"/>
  <c r="AM61" i="5"/>
  <c r="AL61" i="5"/>
  <c r="AK61" i="5"/>
  <c r="AJ61" i="5"/>
  <c r="AI61" i="5"/>
  <c r="AH61" i="5"/>
  <c r="AG61" i="5"/>
  <c r="AF61" i="5"/>
  <c r="AE61" i="5"/>
  <c r="AD61" i="5"/>
  <c r="AC61" i="5"/>
  <c r="AP60" i="5"/>
  <c r="AO60" i="5"/>
  <c r="AN60" i="5"/>
  <c r="AM60" i="5"/>
  <c r="AL60" i="5"/>
  <c r="AK60" i="5"/>
  <c r="AJ60" i="5"/>
  <c r="AI60" i="5"/>
  <c r="AH60" i="5"/>
  <c r="AG60" i="5"/>
  <c r="AF60" i="5"/>
  <c r="AE60" i="5"/>
  <c r="AD60" i="5"/>
  <c r="AC60" i="5"/>
  <c r="AP59" i="5"/>
  <c r="AO59" i="5"/>
  <c r="AN59" i="5"/>
  <c r="AM59" i="5"/>
  <c r="AL59" i="5"/>
  <c r="AK59" i="5"/>
  <c r="AJ59" i="5"/>
  <c r="AI59" i="5"/>
  <c r="AH59" i="5"/>
  <c r="AG59" i="5"/>
  <c r="AF59" i="5"/>
  <c r="AE59" i="5"/>
  <c r="AD59" i="5"/>
  <c r="AC59" i="5"/>
  <c r="AP58" i="5"/>
  <c r="AO58" i="5"/>
  <c r="AN58" i="5"/>
  <c r="AM58" i="5"/>
  <c r="AL58" i="5"/>
  <c r="AK58" i="5"/>
  <c r="AJ58" i="5"/>
  <c r="AI58" i="5"/>
  <c r="AH58" i="5"/>
  <c r="AG58" i="5"/>
  <c r="AF58" i="5"/>
  <c r="AE58" i="5"/>
  <c r="AD58" i="5"/>
  <c r="AC58" i="5"/>
  <c r="AM56" i="5"/>
  <c r="AL56" i="5"/>
  <c r="AK56" i="5"/>
  <c r="AJ56" i="5"/>
  <c r="AI56" i="5"/>
  <c r="AH56" i="5"/>
  <c r="AG56" i="5"/>
  <c r="AF56" i="5"/>
  <c r="AE56" i="5"/>
  <c r="AD56" i="5"/>
  <c r="AC56" i="5"/>
  <c r="AM55" i="5"/>
  <c r="AL55" i="5"/>
  <c r="AK55" i="5"/>
  <c r="AJ55" i="5"/>
  <c r="AI55" i="5"/>
  <c r="AH55" i="5"/>
  <c r="AG55" i="5"/>
  <c r="AF55" i="5"/>
  <c r="AE55" i="5"/>
  <c r="AD55" i="5"/>
  <c r="AC55" i="5"/>
  <c r="AM54" i="5"/>
  <c r="AL54" i="5"/>
  <c r="AK54" i="5"/>
  <c r="AJ54" i="5"/>
  <c r="AI54" i="5"/>
  <c r="AH54" i="5"/>
  <c r="AG54" i="5"/>
  <c r="AF54" i="5"/>
  <c r="AE54" i="5"/>
  <c r="AD54" i="5"/>
  <c r="AC54" i="5"/>
  <c r="AM53" i="5"/>
  <c r="AL53" i="5"/>
  <c r="AK53" i="5"/>
  <c r="AJ53" i="5"/>
  <c r="AI53" i="5"/>
  <c r="AH53" i="5"/>
  <c r="AG53" i="5"/>
  <c r="AF53" i="5"/>
  <c r="AE53" i="5"/>
  <c r="AD53" i="5"/>
  <c r="AC53" i="5"/>
  <c r="AM52" i="5"/>
  <c r="AL52" i="5"/>
  <c r="AK52" i="5"/>
  <c r="AJ52" i="5"/>
  <c r="AI52" i="5"/>
  <c r="AH52" i="5"/>
  <c r="AG52" i="5"/>
  <c r="AF52" i="5"/>
  <c r="AE52" i="5"/>
  <c r="AD52" i="5"/>
  <c r="AC52" i="5"/>
  <c r="AM51" i="5"/>
  <c r="AL51" i="5"/>
  <c r="AK51" i="5"/>
  <c r="AJ51" i="5"/>
  <c r="AI51" i="5"/>
  <c r="AH51" i="5"/>
  <c r="AG51" i="5"/>
  <c r="AF51" i="5"/>
  <c r="AE51" i="5"/>
  <c r="AD51" i="5"/>
  <c r="AC51" i="5"/>
  <c r="AM49" i="5"/>
  <c r="AL49" i="5"/>
  <c r="AK49" i="5"/>
  <c r="AJ49" i="5"/>
  <c r="AI49" i="5"/>
  <c r="AH49" i="5"/>
  <c r="AG49" i="5"/>
  <c r="AF49" i="5"/>
  <c r="AE49" i="5"/>
  <c r="AD49" i="5"/>
  <c r="AC49" i="5"/>
  <c r="AM48" i="5"/>
  <c r="AL48" i="5"/>
  <c r="AK48" i="5"/>
  <c r="AJ48" i="5"/>
  <c r="AI48" i="5"/>
  <c r="AH48" i="5"/>
  <c r="AG48" i="5"/>
  <c r="AF48" i="5"/>
  <c r="AE48" i="5"/>
  <c r="AD48" i="5"/>
  <c r="AC48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P38" i="5"/>
  <c r="AO38" i="5"/>
  <c r="AN38" i="5"/>
  <c r="AM38" i="5"/>
  <c r="AL38" i="5"/>
  <c r="AK38" i="5"/>
  <c r="AJ38" i="5"/>
  <c r="AI38" i="5"/>
  <c r="AH38" i="5"/>
  <c r="AG38" i="5"/>
  <c r="AF38" i="5"/>
  <c r="AE38" i="5"/>
  <c r="AD38" i="5"/>
  <c r="AC38" i="5"/>
  <c r="AP37" i="5"/>
  <c r="AO37" i="5"/>
  <c r="AN37" i="5"/>
  <c r="AM37" i="5"/>
  <c r="AL37" i="5"/>
  <c r="AK37" i="5"/>
  <c r="AJ37" i="5"/>
  <c r="AI37" i="5"/>
  <c r="AH37" i="5"/>
  <c r="AG37" i="5"/>
  <c r="AF37" i="5"/>
  <c r="AE37" i="5"/>
  <c r="AD37" i="5"/>
  <c r="AC37" i="5"/>
  <c r="AP36" i="5"/>
  <c r="AO36" i="5"/>
  <c r="AN36" i="5"/>
  <c r="AM36" i="5"/>
  <c r="AL36" i="5"/>
  <c r="AK36" i="5"/>
  <c r="AJ36" i="5"/>
  <c r="AI36" i="5"/>
  <c r="AH36" i="5"/>
  <c r="AG36" i="5"/>
  <c r="AF36" i="5"/>
  <c r="AE36" i="5"/>
  <c r="AD36" i="5"/>
  <c r="AC36" i="5"/>
  <c r="AP35" i="5"/>
  <c r="AO35" i="5"/>
  <c r="AN35" i="5"/>
  <c r="AM35" i="5"/>
  <c r="AL35" i="5"/>
  <c r="AK35" i="5"/>
  <c r="AJ35" i="5"/>
  <c r="AI35" i="5"/>
  <c r="AH35" i="5"/>
  <c r="AG35" i="5"/>
  <c r="AF35" i="5"/>
  <c r="AE35" i="5"/>
  <c r="AD35" i="5"/>
  <c r="AC35" i="5"/>
  <c r="AP34" i="5"/>
  <c r="AO34" i="5"/>
  <c r="AN34" i="5"/>
  <c r="AM34" i="5"/>
  <c r="AL34" i="5"/>
  <c r="AK34" i="5"/>
  <c r="AJ34" i="5"/>
  <c r="AI34" i="5"/>
  <c r="AH34" i="5"/>
  <c r="AG34" i="5"/>
  <c r="AF34" i="5"/>
  <c r="AE34" i="5"/>
  <c r="AD34" i="5"/>
  <c r="AC34" i="5"/>
  <c r="AP33" i="5"/>
  <c r="AO33" i="5"/>
  <c r="AN33" i="5"/>
  <c r="AM33" i="5"/>
  <c r="AL33" i="5"/>
  <c r="AK33" i="5"/>
  <c r="AJ33" i="5"/>
  <c r="AI33" i="5"/>
  <c r="AH33" i="5"/>
  <c r="AG33" i="5"/>
  <c r="AF33" i="5"/>
  <c r="AE33" i="5"/>
  <c r="AD33" i="5"/>
  <c r="AC33" i="5"/>
  <c r="AP32" i="5"/>
  <c r="AO32" i="5"/>
  <c r="AN32" i="5"/>
  <c r="AM32" i="5"/>
  <c r="AL32" i="5"/>
  <c r="AK32" i="5"/>
  <c r="AJ32" i="5"/>
  <c r="AI32" i="5"/>
  <c r="AH32" i="5"/>
  <c r="AG32" i="5"/>
  <c r="AF32" i="5"/>
  <c r="AE32" i="5"/>
  <c r="AD32" i="5"/>
  <c r="AC32" i="5"/>
  <c r="AP31" i="5"/>
  <c r="AO31" i="5"/>
  <c r="AN31" i="5"/>
  <c r="AM31" i="5"/>
  <c r="AL31" i="5"/>
  <c r="AK31" i="5"/>
  <c r="AJ31" i="5"/>
  <c r="AI31" i="5"/>
  <c r="AH31" i="5"/>
  <c r="AG31" i="5"/>
  <c r="AF31" i="5"/>
  <c r="AE31" i="5"/>
  <c r="AD31" i="5"/>
  <c r="AC31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P22" i="5"/>
  <c r="AO22" i="5"/>
  <c r="AN22" i="5"/>
  <c r="AM22" i="5"/>
  <c r="AL22" i="5"/>
  <c r="AK22" i="5"/>
  <c r="AJ22" i="5"/>
  <c r="AI22" i="5"/>
  <c r="AH22" i="5"/>
  <c r="AG22" i="5"/>
  <c r="AF22" i="5"/>
  <c r="AE22" i="5"/>
  <c r="AD22" i="5"/>
  <c r="AC22" i="5"/>
  <c r="AP21" i="5"/>
  <c r="AO21" i="5"/>
  <c r="AN21" i="5"/>
  <c r="AM21" i="5"/>
  <c r="AL21" i="5"/>
  <c r="AK21" i="5"/>
  <c r="AJ21" i="5"/>
  <c r="AI21" i="5"/>
  <c r="AH21" i="5"/>
  <c r="AG21" i="5"/>
  <c r="AF21" i="5"/>
  <c r="AE21" i="5"/>
  <c r="AD21" i="5"/>
  <c r="AC21" i="5"/>
  <c r="AP20" i="5"/>
  <c r="AO20" i="5"/>
  <c r="AN20" i="5"/>
  <c r="AM20" i="5"/>
  <c r="AL20" i="5"/>
  <c r="AK20" i="5"/>
  <c r="AJ20" i="5"/>
  <c r="AI20" i="5"/>
  <c r="AH20" i="5"/>
  <c r="AG20" i="5"/>
  <c r="AF20" i="5"/>
  <c r="AE20" i="5"/>
  <c r="AD20" i="5"/>
  <c r="AC20" i="5"/>
  <c r="AP19" i="5"/>
  <c r="AO19" i="5"/>
  <c r="AN19" i="5"/>
  <c r="AM19" i="5"/>
  <c r="AL19" i="5"/>
  <c r="AK19" i="5"/>
  <c r="AJ19" i="5"/>
  <c r="AI19" i="5"/>
  <c r="AH19" i="5"/>
  <c r="AG19" i="5"/>
  <c r="AF19" i="5"/>
  <c r="AE19" i="5"/>
  <c r="AD19" i="5"/>
  <c r="AC19" i="5"/>
  <c r="AP18" i="5"/>
  <c r="AO18" i="5"/>
  <c r="AN18" i="5"/>
  <c r="AM18" i="5"/>
  <c r="AL18" i="5"/>
  <c r="AK18" i="5"/>
  <c r="AJ18" i="5"/>
  <c r="AI18" i="5"/>
  <c r="AH18" i="5"/>
  <c r="AG18" i="5"/>
  <c r="AF18" i="5"/>
  <c r="AE18" i="5"/>
  <c r="AD18" i="5"/>
  <c r="AC18" i="5"/>
  <c r="AM16" i="5"/>
  <c r="AL16" i="5"/>
  <c r="AK16" i="5"/>
  <c r="AJ16" i="5"/>
  <c r="AI16" i="5"/>
  <c r="AH16" i="5"/>
  <c r="AG16" i="5"/>
  <c r="AF16" i="5"/>
  <c r="AE16" i="5"/>
  <c r="AD16" i="5"/>
  <c r="AC16" i="5"/>
  <c r="AM15" i="5"/>
  <c r="AL15" i="5"/>
  <c r="AK15" i="5"/>
  <c r="AJ15" i="5"/>
  <c r="AI15" i="5"/>
  <c r="AH15" i="5"/>
  <c r="AG15" i="5"/>
  <c r="AF15" i="5"/>
  <c r="AE15" i="5"/>
  <c r="AD15" i="5"/>
  <c r="AC15" i="5"/>
  <c r="AM14" i="5"/>
  <c r="AL14" i="5"/>
  <c r="AK14" i="5"/>
  <c r="AJ14" i="5"/>
  <c r="AI14" i="5"/>
  <c r="AH14" i="5"/>
  <c r="AG14" i="5"/>
  <c r="AF14" i="5"/>
  <c r="AE14" i="5"/>
  <c r="AD14" i="5"/>
  <c r="AC14" i="5"/>
  <c r="AM13" i="5"/>
  <c r="AL13" i="5"/>
  <c r="AK13" i="5"/>
  <c r="AJ13" i="5"/>
  <c r="AI13" i="5"/>
  <c r="AH13" i="5"/>
  <c r="AG13" i="5"/>
  <c r="AF13" i="5"/>
  <c r="AE13" i="5"/>
  <c r="AD13" i="5"/>
  <c r="AC13" i="5"/>
  <c r="AM12" i="5"/>
  <c r="AL12" i="5"/>
  <c r="AK12" i="5"/>
  <c r="AJ12" i="5"/>
  <c r="AI12" i="5"/>
  <c r="AH12" i="5"/>
  <c r="AG12" i="5"/>
  <c r="AF12" i="5"/>
  <c r="AE12" i="5"/>
  <c r="AD12" i="5"/>
  <c r="AC12" i="5"/>
  <c r="AM11" i="5"/>
  <c r="AL11" i="5"/>
  <c r="AK11" i="5"/>
  <c r="AJ11" i="5"/>
  <c r="AI11" i="5"/>
  <c r="AH11" i="5"/>
  <c r="AG11" i="5"/>
  <c r="AF11" i="5"/>
  <c r="AE11" i="5"/>
  <c r="AD11" i="5"/>
  <c r="AC11" i="5"/>
  <c r="AM10" i="5"/>
  <c r="AL10" i="5"/>
  <c r="AK10" i="5"/>
  <c r="AJ10" i="5"/>
  <c r="AI10" i="5"/>
  <c r="AH10" i="5"/>
  <c r="AG10" i="5"/>
  <c r="AF10" i="5"/>
  <c r="AE10" i="5"/>
  <c r="AD10" i="5"/>
  <c r="AC10" i="5"/>
  <c r="AM9" i="5"/>
  <c r="AL9" i="5"/>
  <c r="AK9" i="5"/>
  <c r="AJ9" i="5"/>
  <c r="AI9" i="5"/>
  <c r="AH9" i="5"/>
  <c r="AG9" i="5"/>
  <c r="AF9" i="5"/>
  <c r="AE9" i="5"/>
  <c r="AD9" i="5"/>
  <c r="AC9" i="5"/>
  <c r="AM8" i="5"/>
  <c r="AL8" i="5"/>
  <c r="AK8" i="5"/>
  <c r="AJ8" i="5"/>
  <c r="AI8" i="5"/>
  <c r="AH8" i="5"/>
  <c r="AG8" i="5"/>
  <c r="AF8" i="5"/>
  <c r="AE8" i="5"/>
  <c r="AD8" i="5"/>
  <c r="AC8" i="5"/>
  <c r="AM7" i="5"/>
  <c r="AL7" i="5"/>
  <c r="AK7" i="5"/>
  <c r="AJ7" i="5"/>
  <c r="AI7" i="5"/>
  <c r="AH7" i="5"/>
  <c r="AG7" i="5"/>
  <c r="AF7" i="5"/>
  <c r="AE7" i="5"/>
  <c r="AD7" i="5"/>
  <c r="AC7" i="5"/>
  <c r="AM6" i="5"/>
  <c r="AL6" i="5"/>
  <c r="AK6" i="5"/>
  <c r="AJ6" i="5"/>
  <c r="AI6" i="5"/>
  <c r="AH6" i="5"/>
  <c r="AG6" i="5"/>
  <c r="AF6" i="5"/>
  <c r="AE6" i="5"/>
  <c r="AD6" i="5"/>
  <c r="AC6" i="5"/>
  <c r="AM5" i="5"/>
  <c r="AL5" i="5"/>
  <c r="AK5" i="5"/>
  <c r="AJ5" i="5"/>
  <c r="AI5" i="5"/>
  <c r="AH5" i="5"/>
  <c r="AG5" i="5"/>
  <c r="AF5" i="5"/>
  <c r="AE5" i="5"/>
  <c r="AD5" i="5"/>
  <c r="AC5" i="5"/>
  <c r="AR3" i="5"/>
  <c r="AQ3" i="5"/>
  <c r="AP3" i="5"/>
  <c r="AO3" i="5"/>
  <c r="AN3" i="5"/>
  <c r="AM3" i="5"/>
  <c r="AL3" i="5"/>
  <c r="AK3" i="5"/>
  <c r="AJ3" i="5"/>
  <c r="AI3" i="5"/>
  <c r="AH3" i="5"/>
  <c r="AG3" i="5"/>
  <c r="AF3" i="5"/>
  <c r="AE3" i="5"/>
  <c r="AD3" i="5"/>
  <c r="AC3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C2" i="5"/>
  <c r="H65" i="3"/>
  <c r="C65" i="3"/>
  <c r="H64" i="3"/>
  <c r="C64" i="3"/>
  <c r="H63" i="3"/>
  <c r="C63" i="3"/>
  <c r="H62" i="3"/>
  <c r="C62" i="3"/>
  <c r="H61" i="3"/>
  <c r="C61" i="3"/>
  <c r="H60" i="3"/>
  <c r="C60" i="3"/>
  <c r="H59" i="3"/>
  <c r="C59" i="3"/>
  <c r="H58" i="3"/>
  <c r="C58" i="3"/>
  <c r="Z45" i="3"/>
  <c r="Z44" i="3"/>
  <c r="Z43" i="3"/>
  <c r="Z42" i="3"/>
  <c r="Z41" i="3"/>
  <c r="Z40" i="3"/>
  <c r="Z39" i="3"/>
  <c r="Z38" i="3"/>
  <c r="Z37" i="3"/>
  <c r="O37" i="3"/>
  <c r="Z36" i="3"/>
  <c r="O36" i="3"/>
  <c r="Z35" i="3"/>
  <c r="O35" i="3"/>
  <c r="Z34" i="3"/>
  <c r="O34" i="3"/>
  <c r="Z33" i="3"/>
  <c r="O33" i="3"/>
  <c r="Z32" i="3"/>
  <c r="O32" i="3"/>
  <c r="Z31" i="3"/>
  <c r="O31" i="3"/>
  <c r="Z30" i="3"/>
  <c r="O30" i="3"/>
  <c r="Z29" i="3"/>
  <c r="O29" i="3"/>
  <c r="Z28" i="3"/>
  <c r="O28" i="3"/>
  <c r="Z27" i="3"/>
  <c r="O27" i="3"/>
  <c r="Z26" i="3"/>
  <c r="O26" i="3"/>
  <c r="Z25" i="3"/>
  <c r="O25" i="3"/>
  <c r="Z24" i="3"/>
  <c r="O24" i="3"/>
  <c r="Z23" i="3"/>
  <c r="O23" i="3"/>
  <c r="Z22" i="3"/>
  <c r="O22" i="3"/>
  <c r="Z21" i="3"/>
  <c r="O21" i="3"/>
  <c r="Z20" i="3"/>
  <c r="O20" i="3"/>
  <c r="Z19" i="3"/>
  <c r="O19" i="3"/>
  <c r="Z18" i="3"/>
  <c r="O18" i="3"/>
  <c r="Z17" i="3"/>
  <c r="O17" i="3"/>
  <c r="Z16" i="3"/>
  <c r="O16" i="3"/>
  <c r="Z15" i="3"/>
  <c r="O15" i="3"/>
  <c r="Z14" i="3"/>
  <c r="O14" i="3"/>
  <c r="Z13" i="3"/>
  <c r="O13" i="3"/>
  <c r="Z12" i="3"/>
  <c r="O12" i="3"/>
  <c r="Z11" i="3"/>
  <c r="O11" i="3"/>
  <c r="Z10" i="3"/>
  <c r="O10" i="3"/>
  <c r="Z9" i="3"/>
  <c r="O9" i="3"/>
  <c r="Z8" i="3"/>
  <c r="O8" i="3"/>
  <c r="Z7" i="3"/>
  <c r="O7" i="3"/>
  <c r="Z6" i="3"/>
  <c r="O6" i="3"/>
  <c r="Z5" i="3"/>
  <c r="O5" i="3"/>
  <c r="Z4" i="3"/>
  <c r="O4" i="3"/>
  <c r="Z3" i="3"/>
  <c r="O3" i="3"/>
  <c r="Z2" i="3"/>
  <c r="O2" i="3"/>
  <c r="AF93" i="1"/>
  <c r="AE93" i="1"/>
  <c r="AF92" i="1"/>
  <c r="AE92" i="1"/>
  <c r="AF91" i="1"/>
  <c r="AE91" i="1"/>
  <c r="AF90" i="1"/>
  <c r="AE90" i="1"/>
  <c r="AF89" i="1"/>
  <c r="AE89" i="1"/>
  <c r="AF88" i="1"/>
  <c r="AE88" i="1"/>
  <c r="AF87" i="1"/>
  <c r="AE87" i="1"/>
  <c r="AF86" i="1"/>
  <c r="AE86" i="1"/>
  <c r="AF85" i="1"/>
  <c r="AE85" i="1"/>
  <c r="AF84" i="1"/>
  <c r="AE84" i="1"/>
  <c r="AF83" i="1"/>
  <c r="AE83" i="1"/>
  <c r="AF82" i="1"/>
  <c r="AE82" i="1"/>
  <c r="AF81" i="1"/>
  <c r="AE81" i="1"/>
  <c r="AF80" i="1"/>
  <c r="AE80" i="1"/>
  <c r="AF79" i="1"/>
  <c r="AE79" i="1"/>
  <c r="AF77" i="1"/>
  <c r="AE77" i="1"/>
  <c r="AF76" i="1"/>
  <c r="AE76" i="1"/>
  <c r="AF75" i="1"/>
  <c r="AE75" i="1"/>
  <c r="AF74" i="1"/>
  <c r="AE74" i="1"/>
  <c r="AF73" i="1"/>
  <c r="AE73" i="1"/>
  <c r="AF72" i="1"/>
  <c r="AE72" i="1"/>
  <c r="AF71" i="1"/>
  <c r="AE71" i="1"/>
  <c r="AF70" i="1"/>
  <c r="AE70" i="1"/>
  <c r="AF69" i="1"/>
  <c r="AE69" i="1"/>
  <c r="AF68" i="1"/>
  <c r="AE68" i="1"/>
  <c r="AF67" i="1"/>
  <c r="AE67" i="1"/>
  <c r="AF66" i="1"/>
  <c r="AE66" i="1"/>
  <c r="AF65" i="1"/>
  <c r="AE65" i="1"/>
  <c r="AF64" i="1"/>
  <c r="AE64" i="1"/>
  <c r="AF63" i="1"/>
  <c r="AE63" i="1"/>
  <c r="AF62" i="1"/>
  <c r="AE62" i="1"/>
  <c r="AF61" i="1"/>
  <c r="AE61" i="1"/>
  <c r="AF60" i="1"/>
  <c r="AE60" i="1"/>
  <c r="AF59" i="1"/>
  <c r="AE59" i="1"/>
  <c r="AF58" i="1"/>
  <c r="AE58" i="1"/>
  <c r="AF57" i="1"/>
  <c r="AE57" i="1"/>
  <c r="AF56" i="1"/>
  <c r="AE56" i="1"/>
  <c r="AF55" i="1"/>
  <c r="AE55" i="1"/>
  <c r="AF54" i="1"/>
  <c r="AE54" i="1"/>
  <c r="AF53" i="1"/>
  <c r="AE53" i="1"/>
  <c r="AF52" i="1"/>
  <c r="AE52" i="1"/>
  <c r="AF51" i="1"/>
  <c r="AE51" i="1"/>
  <c r="AF50" i="1"/>
  <c r="AE50" i="1"/>
  <c r="AF49" i="1"/>
  <c r="AE49" i="1"/>
  <c r="AF48" i="1"/>
  <c r="AE48" i="1"/>
  <c r="AF46" i="1"/>
  <c r="AE46" i="1"/>
  <c r="AF45" i="1"/>
  <c r="AE45" i="1"/>
  <c r="AF44" i="1"/>
  <c r="AE44" i="1"/>
  <c r="AF43" i="1"/>
  <c r="AE43" i="1"/>
  <c r="AF42" i="1"/>
  <c r="AE42" i="1"/>
  <c r="AF41" i="1"/>
  <c r="AE41" i="1"/>
  <c r="AF40" i="1"/>
  <c r="AE40" i="1"/>
  <c r="AF39" i="1"/>
  <c r="AE39" i="1"/>
  <c r="AF38" i="1"/>
  <c r="AE38" i="1"/>
  <c r="AF37" i="1"/>
  <c r="AE37" i="1"/>
  <c r="AF36" i="1"/>
  <c r="AE36" i="1"/>
  <c r="AF35" i="1"/>
  <c r="AE35" i="1"/>
  <c r="AF34" i="1"/>
  <c r="AE34" i="1"/>
  <c r="AF33" i="1"/>
  <c r="AE33" i="1"/>
  <c r="AF32" i="1"/>
  <c r="AE32" i="1"/>
  <c r="AF31" i="1"/>
  <c r="AE31" i="1"/>
  <c r="AF30" i="1"/>
  <c r="AE30" i="1"/>
  <c r="AF29" i="1"/>
  <c r="AE29" i="1"/>
  <c r="AF28" i="1"/>
  <c r="AE28" i="1"/>
  <c r="AF27" i="1"/>
  <c r="AE27" i="1"/>
  <c r="AF25" i="1"/>
  <c r="AE25" i="1"/>
  <c r="AF24" i="1"/>
  <c r="AE24" i="1"/>
  <c r="AF23" i="1"/>
  <c r="AE23" i="1"/>
  <c r="AF22" i="1"/>
  <c r="AE22" i="1"/>
  <c r="AF21" i="1"/>
  <c r="AE21" i="1"/>
  <c r="AF20" i="1"/>
  <c r="AE20" i="1"/>
  <c r="AF19" i="1"/>
  <c r="AE19" i="1"/>
  <c r="AF18" i="1"/>
  <c r="AE18" i="1"/>
  <c r="AF17" i="1"/>
  <c r="AE17" i="1"/>
  <c r="AF16" i="1"/>
  <c r="AE16" i="1"/>
  <c r="AF15" i="1"/>
  <c r="AE15" i="1"/>
  <c r="AF14" i="1"/>
  <c r="AE14" i="1"/>
  <c r="AF13" i="1"/>
  <c r="AE13" i="1"/>
  <c r="AF12" i="1"/>
  <c r="AE12" i="1"/>
  <c r="AF11" i="1"/>
  <c r="AE11" i="1"/>
  <c r="AF10" i="1"/>
  <c r="AE10" i="1"/>
  <c r="AF9" i="1"/>
  <c r="AE9" i="1"/>
  <c r="AF8" i="1"/>
  <c r="AE8" i="1"/>
  <c r="AF7" i="1"/>
  <c r="AE7" i="1"/>
  <c r="AF6" i="1"/>
  <c r="AE6" i="1"/>
  <c r="AF5" i="1"/>
  <c r="AE5" i="1"/>
  <c r="AF4" i="1"/>
  <c r="AE4" i="1"/>
  <c r="AF3" i="1"/>
  <c r="AE3" i="1"/>
  <c r="AF2" i="1"/>
  <c r="AE2" i="1"/>
  <c r="AT2" i="5"/>
  <c r="AD2" i="5"/>
</calcChain>
</file>

<file path=xl/sharedStrings.xml><?xml version="1.0" encoding="utf-8"?>
<sst xmlns="http://schemas.openxmlformats.org/spreadsheetml/2006/main" count="5211" uniqueCount="411">
  <si>
    <t>1.AS L26(M) Ms 041</t>
  </si>
  <si>
    <t>1.AS L40(M) Ms 044</t>
  </si>
  <si>
    <t>1.AS L93 C Ms 055</t>
  </si>
  <si>
    <t>1.AS L93 R MS 055</t>
  </si>
  <si>
    <t>1.AS L103 Ms 059</t>
  </si>
  <si>
    <t>1.AS L104 C Ms 059</t>
  </si>
  <si>
    <t>1.AS L104 R Ms 059</t>
  </si>
  <si>
    <t>1.AS L108 Ms1 060</t>
  </si>
  <si>
    <t>1.AS L108 Ms2 060</t>
  </si>
  <si>
    <t>1.AS L108 Ms3 060</t>
  </si>
  <si>
    <t>1.AS L110 Ms 060</t>
  </si>
  <si>
    <t>1.AS L124 (M) Ms 064</t>
  </si>
  <si>
    <t>1.AS L131 (M) Ms 065</t>
  </si>
  <si>
    <t>1.AS L133 (M) Ms 065</t>
  </si>
  <si>
    <t>1.AS L142 (M) Ms 070</t>
  </si>
  <si>
    <t>1.AS L150 Ms 074</t>
  </si>
  <si>
    <t>1.AS L151 Ms 074</t>
  </si>
  <si>
    <t>1.AS L155 Ms1 075</t>
  </si>
  <si>
    <t>1.AS L155 Ms2 075</t>
  </si>
  <si>
    <t>1.AS L155 Ms3 075</t>
  </si>
  <si>
    <t>1.AS L157 C Ms 075</t>
  </si>
  <si>
    <t>1.AS L157 R Ms 075</t>
  </si>
  <si>
    <t>1.AS L161 C Ms 075</t>
  </si>
  <si>
    <t>1.AS L161 R Ms 075</t>
  </si>
  <si>
    <t>Comment</t>
  </si>
  <si>
    <t>Li7_ppm_mean</t>
  </si>
  <si>
    <t>Si29_ppm_mean</t>
  </si>
  <si>
    <t>Ca43_ppm_mean</t>
  </si>
  <si>
    <t>Ca44_ppm_mean</t>
  </si>
  <si>
    <t>Sc45_ppm_mean</t>
  </si>
  <si>
    <t>Ti48_ppm_mean</t>
  </si>
  <si>
    <t>V51_ppm_mean</t>
  </si>
  <si>
    <t>Cr52_ppm_mean</t>
  </si>
  <si>
    <t>Mn55_ppm_mean</t>
  </si>
  <si>
    <t>Co59_ppm_mean</t>
  </si>
  <si>
    <t>Zn66_ppm_mean</t>
  </si>
  <si>
    <t>Zn67_ppm_mean</t>
  </si>
  <si>
    <t>Ga71_ppm_mean</t>
  </si>
  <si>
    <t>Rb85_ppm_mean</t>
  </si>
  <si>
    <t>Sr86_ppm_mean</t>
  </si>
  <si>
    <t>Sr88_ppm_mean</t>
  </si>
  <si>
    <t>Y89_ppm_mean</t>
  </si>
  <si>
    <t>Zr90_ppm_mean</t>
  </si>
  <si>
    <t>Nb93_ppm_mean</t>
  </si>
  <si>
    <t>Cs133_ppm_mean</t>
  </si>
  <si>
    <t>Ba137_ppm_mean</t>
  </si>
  <si>
    <t>La139_ppm_mean</t>
  </si>
  <si>
    <t>Ce140_ppm_mean</t>
  </si>
  <si>
    <t>Pr141_ppm_mean</t>
  </si>
  <si>
    <t>Yb172_ppm_mean</t>
  </si>
  <si>
    <t>Pb208_ppm_mean</t>
  </si>
  <si>
    <t>1.AS L163 C Ms 076</t>
  </si>
  <si>
    <t>1.AS L163 R Ms 076</t>
  </si>
  <si>
    <t>1.AS L164 Ms 076</t>
  </si>
  <si>
    <t>1.AS L165 C Ms 077</t>
  </si>
  <si>
    <t>1.AS L165 R Ms 077</t>
  </si>
  <si>
    <t>1.AS L168 C Ms 079</t>
  </si>
  <si>
    <t>1.AS L168 R Ms 079</t>
  </si>
  <si>
    <t>1.AS L169 C Ms 079</t>
  </si>
  <si>
    <t>1.AS L178 R Ms 084</t>
  </si>
  <si>
    <t>1.AS L187 Ms 088</t>
  </si>
  <si>
    <t>1.AS L194 (M) Ms 092</t>
  </si>
  <si>
    <t>1.AS L169 R Ms 079</t>
  </si>
  <si>
    <t>1.AS L172 R2 Ms 081</t>
  </si>
  <si>
    <t>1.AS L172 R1 Ms 081</t>
  </si>
  <si>
    <t>1.AS L172 C Ms 081</t>
  </si>
  <si>
    <t>1.AS L172 C2 Ms 081</t>
  </si>
  <si>
    <t>1.AS L172 R3 Ms 082</t>
  </si>
  <si>
    <t>1.AS L172 R4 Ms 082</t>
  </si>
  <si>
    <t>1.AS L178 C Ms 084</t>
  </si>
  <si>
    <t>1.AS L232 R Ms 109</t>
  </si>
  <si>
    <t>1(B)MP L2 C1 Ms 01</t>
  </si>
  <si>
    <t>1(B)MP L2 C2 Ms 01</t>
  </si>
  <si>
    <t>1(B)MP L2 R2 Ms 01</t>
  </si>
  <si>
    <t>1(B)MP L2 R1 Ms 01</t>
  </si>
  <si>
    <t>1(B)MP L4 C2 Ms 01</t>
  </si>
  <si>
    <t>1(B)MP L4 R2 Ms 01</t>
  </si>
  <si>
    <t>1(B)MP L8 (M) Ms 06&amp;8</t>
  </si>
  <si>
    <t>1(B)MP L9 C Ms 06&amp;8</t>
  </si>
  <si>
    <t>1(B)MP L10 (M) Ms 06&amp;8</t>
  </si>
  <si>
    <t>1(B)MP L15 (M) Ms 06&amp;8</t>
  </si>
  <si>
    <t>1(B)MP L19 C Ms 06&amp;8</t>
  </si>
  <si>
    <t>1(B)MP L19 R1 Ms 06&amp;8</t>
  </si>
  <si>
    <t>1(B)MP L19 R2 Ms 06&amp;8</t>
  </si>
  <si>
    <t>1(B)MP L24 C Ms 06&amp;8</t>
  </si>
  <si>
    <t>1(B)MP L24 R1 Ms 06&amp;8</t>
  </si>
  <si>
    <t>1(B)MP L24 R2 Ms 06&amp;8</t>
  </si>
  <si>
    <t>1(B)MP L28 C1 Ms 06&amp;8</t>
  </si>
  <si>
    <t>1(B)MP L28 C2 Ms 06&amp;8</t>
  </si>
  <si>
    <t>1(B)MP L28 C3 Ms 06&amp;8</t>
  </si>
  <si>
    <t>1(B)MP L28 C4 Ms 06&amp;8</t>
  </si>
  <si>
    <t>1(B)MP L28 R1 Ms 06&amp;8</t>
  </si>
  <si>
    <t>1(B)MP L28 R2 Ms 06&amp;8</t>
  </si>
  <si>
    <t>1(B)MP L27 C Ms 06&amp;8</t>
  </si>
  <si>
    <t>1(B)MP L27 R Ms 06&amp;8</t>
  </si>
  <si>
    <t>1(B)MP L29 C1 Ms 06&amp;8</t>
  </si>
  <si>
    <t>1(B)MP L29 C2 Ms 06&amp;8</t>
  </si>
  <si>
    <t>1(B)MP L29 R1 Ms 06&amp;8</t>
  </si>
  <si>
    <t>1(B)MP L29 R2 Ms 06&amp;8</t>
  </si>
  <si>
    <t>1(B)MP L29 R3 Ms 06&amp;8</t>
  </si>
  <si>
    <t>1(B)MP L31 R1 Ms 06&amp;8</t>
  </si>
  <si>
    <t>1(B)MP L31 R2 Ms 06&amp;8</t>
  </si>
  <si>
    <t>1(B)MP L31 R3 Ms 06&amp;8</t>
  </si>
  <si>
    <t>1(B)MP L31 C1 Ms 06&amp;8</t>
  </si>
  <si>
    <t>1(B)MP L31 C2 Ms 06&amp;8</t>
  </si>
  <si>
    <t>1(B)MP L31 C3 Ms 06&amp;8</t>
  </si>
  <si>
    <t>1(B)MP L31 C5 Ms 06&amp;8</t>
  </si>
  <si>
    <t>1(B)MP L31 C4 Ms 06&amp;8</t>
  </si>
  <si>
    <t>1(B)MP L34 (M) Ms 06&amp;8</t>
  </si>
  <si>
    <t>1(B)MP L36 (M) Ms Agg 09</t>
  </si>
  <si>
    <t>1(B)MP L37 (M) Ms Agg 09</t>
  </si>
  <si>
    <t>1(B)MP L38 (M) Ms Agg 09</t>
  </si>
  <si>
    <t>1(B)MP L39 C Ms 09</t>
  </si>
  <si>
    <t>1(B)MP L39 R1 Ms 09</t>
  </si>
  <si>
    <t>1(B)MP L41 (M) Ms 09</t>
  </si>
  <si>
    <t>1(B)MP L42 (M) Ms 09</t>
  </si>
  <si>
    <t>1.AS L7 R Fsp 037</t>
  </si>
  <si>
    <t>1.AS L7 C Fsp 037</t>
  </si>
  <si>
    <t>1.AS L4 R Fsp 038</t>
  </si>
  <si>
    <t>1.AS L10 C Fsp 039</t>
  </si>
  <si>
    <t>1.AS L16 C Fsp 040</t>
  </si>
  <si>
    <t>1.AS L16 R2 Fsp 0400</t>
  </si>
  <si>
    <t>1.AS L27 Fsp 041</t>
  </si>
  <si>
    <t>1.AS L35 C Fsp 044</t>
  </si>
  <si>
    <t>1.AS L41 C Fsp 045</t>
  </si>
  <si>
    <t>1.AS L41 R Fsp 045</t>
  </si>
  <si>
    <t>1.AS L51 (M) Fsp 045</t>
  </si>
  <si>
    <t>1.AS L52 (M) Fsp 045</t>
  </si>
  <si>
    <t>1.AS L53 (M) Fsp 045</t>
  </si>
  <si>
    <t>1.AS L57 C Fsp 046</t>
  </si>
  <si>
    <t>1.AS L57 R Fsp 046</t>
  </si>
  <si>
    <t>1.AS L59 Fsp 046</t>
  </si>
  <si>
    <t>1.AS L61 (M) Fsp 046</t>
  </si>
  <si>
    <t>1.AS L62 C Fsp 047</t>
  </si>
  <si>
    <t>1.AS L68 C Fsp 048</t>
  </si>
  <si>
    <t>1.AS L68 R Fsp 048</t>
  </si>
  <si>
    <t>1.AS L73 Fsp 049</t>
  </si>
  <si>
    <t>1.AS L78 Fsp 050</t>
  </si>
  <si>
    <t>1.AS L79 C Fsp 051</t>
  </si>
  <si>
    <t>1.AS L79 R Fsp 051</t>
  </si>
  <si>
    <t>1.AS L84 C Fsp 052</t>
  </si>
  <si>
    <t>1.AS L84 R Fsp 052</t>
  </si>
  <si>
    <t>1.AS L85 C Fsp 053</t>
  </si>
  <si>
    <t>1.AS L85 R Fsp 053</t>
  </si>
  <si>
    <t>1.AS L90 C Fsp 054</t>
  </si>
  <si>
    <t>1.AS L90 R2 Fsp 054</t>
  </si>
  <si>
    <t>1.AS L91 (M) Fsp 054</t>
  </si>
  <si>
    <t>1.AS L92 (M) Fsp 054</t>
  </si>
  <si>
    <t>1.AS L94 R Fsp 055</t>
  </si>
  <si>
    <t>1.AS L94 C Fsp 055</t>
  </si>
  <si>
    <t>1.AS L95 (M) Fsp 056</t>
  </si>
  <si>
    <t>1.AS L96 (M)1 Fsp 056</t>
  </si>
  <si>
    <t>1(B)MP L1 C2 Fsp 01</t>
  </si>
  <si>
    <t>1(B)MP L1 C1 Fsp 01</t>
  </si>
  <si>
    <t>1(B)MP L1 C3 Fsp 01</t>
  </si>
  <si>
    <t>1(B)MP L1 R1 Fsp 01</t>
  </si>
  <si>
    <t>1(B)MP L1 R2 Fsp 01</t>
  </si>
  <si>
    <t>1(B)MP L1 R3 Fsp 01</t>
  </si>
  <si>
    <t>1(B)MP L5 C Fsp 05</t>
  </si>
  <si>
    <t>1(B)MP L5 R1 Fsp 05</t>
  </si>
  <si>
    <t>1(B)MP L5 R2 Fsp 05</t>
  </si>
  <si>
    <t>1(B)MP L6(M) Fsp 05</t>
  </si>
  <si>
    <t>1(B)MP L7 C Fsp 06&amp;8</t>
  </si>
  <si>
    <t>1(B)MP L7 R Fsp 06&amp;8</t>
  </si>
  <si>
    <t>1(B)MP L14 (M) Fsp 06&amp;8</t>
  </si>
  <si>
    <t>1(B)MP L16 (M) Fsp 06&amp;8</t>
  </si>
  <si>
    <t>1(B)MP L17 (M) Fsp 06&amp;8</t>
  </si>
  <si>
    <t>1(B)MP L18 (M) Fsp 06&amp;8</t>
  </si>
  <si>
    <t>1(B)MP L20 (M) Fsp 06&amp;8</t>
  </si>
  <si>
    <t>1(B)MP L21 C Fsp 06&amp;8</t>
  </si>
  <si>
    <t>1(B)MP L21 R Fsp 06&amp;8</t>
  </si>
  <si>
    <t>1(B)MP L22 R1 Fsp 06&amp;8</t>
  </si>
  <si>
    <t>1(B)MP L22 C Fsp 06&amp;8</t>
  </si>
  <si>
    <t>1(B)MP L22 R2 Fsp 06&amp;8</t>
  </si>
  <si>
    <t>1(B)MP L23 (M) Fsp 06&amp;8</t>
  </si>
  <si>
    <t>1(B)MP L25 C1 Fsp 06&amp;8</t>
  </si>
  <si>
    <t>1(B)MP L25 R1 Fsp 06&amp;8</t>
  </si>
  <si>
    <t>1(B)MP L25 R2 Fsp 06&amp;8</t>
  </si>
  <si>
    <t>1(B)MP L26 (M) Fsp 06&amp;8</t>
  </si>
  <si>
    <t>1(B)MP L30 C1 Fsp 06&amp;8</t>
  </si>
  <si>
    <t>1(B)MP L30 C2 Fsp 06&amp;8</t>
  </si>
  <si>
    <t>1(B)MP L30 R Fsp 06&amp;8</t>
  </si>
  <si>
    <t>1(B)MP L32 (M) Fsp 06&amp;8</t>
  </si>
  <si>
    <t>1(B)MP L33 (M) Fsp 06&amp;8</t>
  </si>
  <si>
    <t>1(B)MP L35 C1 Fsp 09</t>
  </si>
  <si>
    <t>1(B)MP L40 C5 Fsp 09</t>
  </si>
  <si>
    <t>1(B)MP L35 C2 Fsp 09</t>
  </si>
  <si>
    <t>1(B)MP L35 R2 Fsp 09</t>
  </si>
  <si>
    <t>1(B)MP L35 R1 Fsp 09</t>
  </si>
  <si>
    <t>1(B)MP L40 C1 Fsp 09</t>
  </si>
  <si>
    <t>1(B)MP L40 C2 Fsp 09</t>
  </si>
  <si>
    <t>1(B)MP L40 C3 Fsp 09</t>
  </si>
  <si>
    <t>1(B)MP L40 C4 Fsp 09</t>
  </si>
  <si>
    <t>1(B)MP L40 R1 09</t>
  </si>
  <si>
    <t>1(B)MP L40 R2 Fsp 09</t>
  </si>
  <si>
    <t xml:space="preserve">1(B)MP L40 R3 Fsp 09 </t>
  </si>
  <si>
    <t>Rb/Sr88</t>
  </si>
  <si>
    <t>x</t>
  </si>
  <si>
    <t>Rb/Sr86</t>
  </si>
  <si>
    <t>Column1</t>
  </si>
  <si>
    <t>Grouping</t>
  </si>
  <si>
    <r>
      <t>30&lt;x</t>
    </r>
    <r>
      <rPr>
        <sz val="11"/>
        <color theme="1"/>
        <rFont val="Calibri"/>
        <family val="2"/>
      </rPr>
      <t>≤</t>
    </r>
    <r>
      <rPr>
        <sz val="11"/>
        <color theme="1"/>
        <rFont val="Calibri"/>
        <family val="2"/>
        <scheme val="minor"/>
      </rPr>
      <t>40</t>
    </r>
  </si>
  <si>
    <r>
      <t>40&lt;x</t>
    </r>
    <r>
      <rPr>
        <sz val="11"/>
        <color theme="1"/>
        <rFont val="Calibri"/>
        <family val="2"/>
      </rPr>
      <t>≤5</t>
    </r>
    <r>
      <rPr>
        <sz val="11"/>
        <color theme="1"/>
        <rFont val="Calibri"/>
        <family val="2"/>
        <scheme val="minor"/>
      </rPr>
      <t>0</t>
    </r>
  </si>
  <si>
    <r>
      <t>40&lt;x</t>
    </r>
    <r>
      <rPr>
        <sz val="11"/>
        <color theme="1"/>
        <rFont val="Calibri"/>
        <family val="2"/>
      </rPr>
      <t>≤50</t>
    </r>
    <r>
      <rPr>
        <sz val="11"/>
        <color theme="1"/>
        <rFont val="Calibri"/>
        <family val="2"/>
        <scheme val="minor"/>
      </rPr>
      <t/>
    </r>
  </si>
  <si>
    <r>
      <t>50&lt;x</t>
    </r>
    <r>
      <rPr>
        <sz val="11"/>
        <color theme="1"/>
        <rFont val="Calibri"/>
        <family val="2"/>
      </rPr>
      <t>≤60</t>
    </r>
  </si>
  <si>
    <r>
      <t>50&lt;x</t>
    </r>
    <r>
      <rPr>
        <sz val="11"/>
        <color theme="1"/>
        <rFont val="Calibri"/>
        <family val="2"/>
      </rPr>
      <t>≤60</t>
    </r>
    <r>
      <rPr>
        <sz val="11"/>
        <color theme="1"/>
        <rFont val="Calibri"/>
        <family val="2"/>
        <scheme val="minor"/>
      </rPr>
      <t/>
    </r>
  </si>
  <si>
    <r>
      <t>60&lt;x</t>
    </r>
    <r>
      <rPr>
        <sz val="11"/>
        <color theme="1"/>
        <rFont val="Calibri"/>
        <family val="2"/>
      </rPr>
      <t>≤70</t>
    </r>
  </si>
  <si>
    <r>
      <t>70&lt;x</t>
    </r>
    <r>
      <rPr>
        <sz val="11"/>
        <color theme="1"/>
        <rFont val="Calibri"/>
        <family val="2"/>
      </rPr>
      <t>≤80</t>
    </r>
  </si>
  <si>
    <t>Column2</t>
  </si>
  <si>
    <r>
      <t>20&lt;x</t>
    </r>
    <r>
      <rPr>
        <sz val="11"/>
        <color theme="1"/>
        <rFont val="Calibri"/>
        <family val="2"/>
      </rPr>
      <t>≤3</t>
    </r>
    <r>
      <rPr>
        <sz val="11"/>
        <color theme="1"/>
        <rFont val="Calibri"/>
        <family val="2"/>
        <scheme val="minor"/>
      </rPr>
      <t>0</t>
    </r>
  </si>
  <si>
    <r>
      <t>30&lt;x</t>
    </r>
    <r>
      <rPr>
        <sz val="11"/>
        <color theme="1"/>
        <rFont val="Calibri"/>
        <family val="2"/>
      </rPr>
      <t>≤</t>
    </r>
    <r>
      <rPr>
        <sz val="11"/>
        <color theme="1"/>
        <rFont val="Calibri"/>
        <family val="2"/>
        <scheme val="minor"/>
      </rPr>
      <t>40</t>
    </r>
    <r>
      <rPr>
        <sz val="11"/>
        <color theme="1"/>
        <rFont val="Calibri"/>
        <family val="2"/>
        <scheme val="minor"/>
      </rPr>
      <t/>
    </r>
  </si>
  <si>
    <t>Frequency</t>
  </si>
  <si>
    <r>
      <t>0&lt;x</t>
    </r>
    <r>
      <rPr>
        <sz val="11"/>
        <color theme="1"/>
        <rFont val="Calibri"/>
        <family val="2"/>
      </rPr>
      <t>≤1</t>
    </r>
    <r>
      <rPr>
        <sz val="11"/>
        <color theme="1"/>
        <rFont val="Calibri"/>
        <family val="2"/>
        <scheme val="minor"/>
      </rPr>
      <t>0</t>
    </r>
  </si>
  <si>
    <r>
      <t>10&lt;x</t>
    </r>
    <r>
      <rPr>
        <sz val="11"/>
        <color theme="1"/>
        <rFont val="Calibri"/>
        <family val="2"/>
      </rPr>
      <t>≤2</t>
    </r>
    <r>
      <rPr>
        <sz val="11"/>
        <color theme="1"/>
        <rFont val="Calibri"/>
        <family val="2"/>
        <scheme val="minor"/>
      </rPr>
      <t>0</t>
    </r>
  </si>
  <si>
    <t>Q1</t>
  </si>
  <si>
    <t>Q3</t>
  </si>
  <si>
    <t>IQR</t>
  </si>
  <si>
    <t>Low outliers</t>
  </si>
  <si>
    <t>High outliers</t>
  </si>
  <si>
    <t>mean (including outliers)</t>
  </si>
  <si>
    <t>SD (Including outliers)</t>
  </si>
  <si>
    <t>range (Including outliers)</t>
  </si>
  <si>
    <t>LOD</t>
  </si>
  <si>
    <t>mean-LOD</t>
  </si>
  <si>
    <t>Postive?</t>
  </si>
  <si>
    <t>no</t>
  </si>
  <si>
    <t>yes</t>
  </si>
  <si>
    <t>If negative, assume 0?</t>
  </si>
  <si>
    <t>m,</t>
  </si>
  <si>
    <t>O</t>
  </si>
  <si>
    <t>F</t>
  </si>
  <si>
    <t>Na</t>
  </si>
  <si>
    <t>Mg</t>
  </si>
  <si>
    <t>Al</t>
  </si>
  <si>
    <t>Si</t>
  </si>
  <si>
    <t>P</t>
  </si>
  <si>
    <t>S</t>
  </si>
  <si>
    <t>Cl</t>
  </si>
  <si>
    <t>K</t>
  </si>
  <si>
    <t>Ca</t>
  </si>
  <si>
    <t>Sc</t>
  </si>
  <si>
    <t>Ti</t>
  </si>
  <si>
    <t>V</t>
  </si>
  <si>
    <t>Mn</t>
  </si>
  <si>
    <t>Fe</t>
  </si>
  <si>
    <t>Cr</t>
  </si>
  <si>
    <t>Ba</t>
  </si>
  <si>
    <t>In</t>
  </si>
  <si>
    <t>W</t>
  </si>
  <si>
    <t>Br</t>
  </si>
  <si>
    <t>fl</t>
  </si>
  <si>
    <t>drth</t>
  </si>
  <si>
    <t>dfz</t>
  </si>
  <si>
    <t>1.AS:</t>
  </si>
  <si>
    <t>1(B)MP:</t>
  </si>
  <si>
    <t>green if greater than 1(B)MP</t>
  </si>
  <si>
    <t>K/Rb</t>
  </si>
  <si>
    <t>k</t>
  </si>
  <si>
    <t xml:space="preserve">1.AS Cores </t>
  </si>
  <si>
    <t>1.AS Rims</t>
  </si>
  <si>
    <t>1(B)MP Cores</t>
  </si>
  <si>
    <t>1(B)MP Rims</t>
  </si>
  <si>
    <t>Li7_ppm_2SE</t>
  </si>
  <si>
    <t>Al27_ppm_2SE</t>
  </si>
  <si>
    <t>Si29_ppm_2SE</t>
  </si>
  <si>
    <t>Ca43_ppm_2SE</t>
  </si>
  <si>
    <t>Ca44_ppm_2SE</t>
  </si>
  <si>
    <t>Sc45_ppm_2SE</t>
  </si>
  <si>
    <t>Ti48_ppm_2SE</t>
  </si>
  <si>
    <t>V51_ppm_2SE</t>
  </si>
  <si>
    <t>Cr52_ppm_2SE</t>
  </si>
  <si>
    <t>Mn55_ppm_2SE</t>
  </si>
  <si>
    <t>Co59_ppm_2SE</t>
  </si>
  <si>
    <t>Zn66_ppm_2SE</t>
  </si>
  <si>
    <t>Zn67_ppm_2SE</t>
  </si>
  <si>
    <t>Ga71_ppm_2SE</t>
  </si>
  <si>
    <t>Rb85_ppm_2SE</t>
  </si>
  <si>
    <t>Sr86_ppm_2SE</t>
  </si>
  <si>
    <t>Sr88_ppm_2SE</t>
  </si>
  <si>
    <t>Y89_ppm_2SE</t>
  </si>
  <si>
    <t>Zr90_ppm_2SE</t>
  </si>
  <si>
    <t>Nb93_ppm_2SE</t>
  </si>
  <si>
    <t>Cs133_ppm_2SE</t>
  </si>
  <si>
    <t>Ba137_ppm_2SE</t>
  </si>
  <si>
    <t>La139_ppm_2SE</t>
  </si>
  <si>
    <t>Ce140_ppm_2SE</t>
  </si>
  <si>
    <t>Pr141_ppm_2SE</t>
  </si>
  <si>
    <t>Yb172_ppm_2SE</t>
  </si>
  <si>
    <t>Pb208_ppm_2SE</t>
  </si>
  <si>
    <t>BCR</t>
  </si>
  <si>
    <t>BHVO</t>
  </si>
  <si>
    <t>G_NIST610</t>
  </si>
  <si>
    <t>NIST610</t>
  </si>
  <si>
    <t>NIST612</t>
  </si>
  <si>
    <t>StHS</t>
  </si>
  <si>
    <t>Unknown</t>
  </si>
  <si>
    <t>Uncertainty (2SE) 1.AS</t>
  </si>
  <si>
    <t>Uncertainty (2SE) 1(B)MP</t>
  </si>
  <si>
    <t>;l['[]kj</t>
  </si>
  <si>
    <t>fgf</t>
  </si>
  <si>
    <t>Total:</t>
  </si>
  <si>
    <t>Total 2SE:</t>
  </si>
  <si>
    <t>% error:</t>
  </si>
  <si>
    <t>ALIGNED WRONG!</t>
  </si>
  <si>
    <t>Total error:</t>
  </si>
  <si>
    <t>1.AS</t>
  </si>
  <si>
    <t>1(B)MP</t>
  </si>
  <si>
    <t>% difference</t>
  </si>
  <si>
    <t>n</t>
  </si>
  <si>
    <t>√n</t>
  </si>
  <si>
    <t>√n/n</t>
  </si>
  <si>
    <t>I think MH meant root n/n with reference to the counts for laser and its link to 2SE</t>
  </si>
  <si>
    <t>1.AS (M)</t>
  </si>
  <si>
    <t>1(B)MP (M)</t>
  </si>
  <si>
    <t>EDS Uncertainty wt%</t>
  </si>
  <si>
    <t>Averages</t>
  </si>
  <si>
    <t>2SF</t>
  </si>
  <si>
    <t>1.AS Uncertainties</t>
  </si>
  <si>
    <t>1(B)MP Uncertainties</t>
  </si>
  <si>
    <t>dgj</t>
  </si>
  <si>
    <t>Fe + Mg</t>
  </si>
  <si>
    <t>Fe+Mg</t>
  </si>
  <si>
    <t>1.AS LOD</t>
  </si>
  <si>
    <t>Value - LOD (if negative then below LOD)</t>
  </si>
  <si>
    <t>1(B)MP LOD</t>
  </si>
  <si>
    <t>Li7_ppm_LOD_Longerich</t>
  </si>
  <si>
    <t>Al27_ppm_LOD_Longerich</t>
  </si>
  <si>
    <t>Si29_ppm_LOD_Longerich</t>
  </si>
  <si>
    <t>Ca43_ppm_LOD_Longerich</t>
  </si>
  <si>
    <t>Ca44_ppm_LOD_Longerich</t>
  </si>
  <si>
    <t>Sc45_ppm_LOD_Longerich</t>
  </si>
  <si>
    <t>Ti48_ppm_LOD_Longerich</t>
  </si>
  <si>
    <t>V51_ppm_LOD_Longerich</t>
  </si>
  <si>
    <t>Cr52_ppm_LOD_Longerich</t>
  </si>
  <si>
    <t>Mn55_ppm_LOD_Longerich</t>
  </si>
  <si>
    <t>Co59_ppm_LOD_Longerich</t>
  </si>
  <si>
    <t>Zn66_ppm_LOD_Longerich</t>
  </si>
  <si>
    <t>Zn67_ppm_LOD_Longerich</t>
  </si>
  <si>
    <t>Ga71_ppm_LOD_Longerich</t>
  </si>
  <si>
    <t>Rb85_ppm_LOD_Longerich</t>
  </si>
  <si>
    <t>Sr86_ppm_LOD_Longerich</t>
  </si>
  <si>
    <t>Sr88_ppm_LOD_Longerich</t>
  </si>
  <si>
    <t>Y89_ppm_LOD_Longerich</t>
  </si>
  <si>
    <t>Zr90_ppm_LOD_Longerich</t>
  </si>
  <si>
    <t>Nb93_ppm_LOD_Longerich</t>
  </si>
  <si>
    <t>Cs133_ppm_LOD_Longerich</t>
  </si>
  <si>
    <t>Ba137_ppm_LOD_Longerich</t>
  </si>
  <si>
    <t>La139_ppm_LOD_Longerich</t>
  </si>
  <si>
    <t>Ce140_ppm_LOD_Longerich</t>
  </si>
  <si>
    <t>Pr141_ppm_LOD_Longerich</t>
  </si>
  <si>
    <t>Yb172_ppm_LOD_Longerich</t>
  </si>
  <si>
    <t>Pb208_ppm_LOD_Longerich</t>
  </si>
  <si>
    <t>Negative</t>
  </si>
  <si>
    <t>APFU</t>
  </si>
  <si>
    <t>Al VI</t>
  </si>
  <si>
    <t>Li</t>
  </si>
  <si>
    <t>Zn</t>
  </si>
  <si>
    <t>Co</t>
  </si>
  <si>
    <t>Ga</t>
  </si>
  <si>
    <t>Sr</t>
  </si>
  <si>
    <t>Y</t>
  </si>
  <si>
    <t>Zr</t>
  </si>
  <si>
    <t>Nb</t>
  </si>
  <si>
    <t>Ce</t>
  </si>
  <si>
    <t>Pr</t>
  </si>
  <si>
    <t>Yb</t>
  </si>
  <si>
    <t>Rb</t>
  </si>
  <si>
    <t>Cs</t>
  </si>
  <si>
    <t>AlVI</t>
  </si>
  <si>
    <t>V+Cr</t>
  </si>
  <si>
    <t>ui</t>
  </si>
  <si>
    <t>mean</t>
  </si>
  <si>
    <t>stdev</t>
  </si>
  <si>
    <t>mean LOD</t>
  </si>
  <si>
    <t>Na/Na+K (apfu)</t>
  </si>
  <si>
    <t>Na+K</t>
  </si>
  <si>
    <t>OXIDE%</t>
  </si>
  <si>
    <t>Li7_Ox%</t>
  </si>
  <si>
    <t>Si29_Ox%</t>
  </si>
  <si>
    <t>Ca43_Ox%</t>
  </si>
  <si>
    <t>Ca44_Ox%</t>
  </si>
  <si>
    <t>Sc45_Ox%</t>
  </si>
  <si>
    <t>Ti48_Ox%</t>
  </si>
  <si>
    <t>V51_Ox%</t>
  </si>
  <si>
    <t>Cr52_Ox%</t>
  </si>
  <si>
    <t>Mn55_Ox%</t>
  </si>
  <si>
    <t>Co59_Ox%</t>
  </si>
  <si>
    <t>Zn66_Ox%</t>
  </si>
  <si>
    <t>Zn67_Ox%</t>
  </si>
  <si>
    <t>Ga71_Ox%</t>
  </si>
  <si>
    <t>Rb85_Ox%</t>
  </si>
  <si>
    <t>Sr86_Ox%</t>
  </si>
  <si>
    <t>Sr88_Ox%</t>
  </si>
  <si>
    <t>Y89_Ox%</t>
  </si>
  <si>
    <t>Zr90_Ox%</t>
  </si>
  <si>
    <t>Nb93_Ox%</t>
  </si>
  <si>
    <t>Cs133_Ox%</t>
  </si>
  <si>
    <t>Ba137_Ox%</t>
  </si>
  <si>
    <t>La139_Ox%</t>
  </si>
  <si>
    <t>Ce140_Ox%</t>
  </si>
  <si>
    <t>Pr141_Ox%</t>
  </si>
  <si>
    <t>Yb172_Ox%</t>
  </si>
  <si>
    <t>Pb208_Ox%</t>
  </si>
  <si>
    <t>Na_Ox%</t>
  </si>
  <si>
    <t>Mg_Ox%</t>
  </si>
  <si>
    <t>Al_Ox%</t>
  </si>
  <si>
    <t>Si_Ox%</t>
  </si>
  <si>
    <t>K_Ox%</t>
  </si>
  <si>
    <t>Ca_Ox%</t>
  </si>
  <si>
    <t>Ti_Ox%</t>
  </si>
  <si>
    <t>Fe_Ox%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</si>
</sst>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7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mbria Math"/>
      <family val="1"/>
    </font>
    <font>
      <b/>
      <sz val="11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theme="1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11" fontId="0" fillId="0" borderId="0" xfId="0" applyNumberFormat="1"/>
    <xf numFmtId="0" fontId="0" fillId="2" borderId="0" xfId="0" applyFill="1"/>
    <xf numFmtId="0" fontId="0" fillId="0" borderId="2" xfId="0" applyBorder="1"/>
    <xf numFmtId="0" fontId="0" fillId="0" borderId="2" xfId="0" applyFont="1" applyBorder="1"/>
    <xf numFmtId="0" fontId="0" fillId="3" borderId="0" xfId="0" applyFill="1"/>
    <xf numFmtId="0" fontId="0" fillId="0" borderId="2" xfId="0" applyBorder="1" applyAlignment="1">
      <alignment wrapText="1"/>
    </xf>
    <xf numFmtId="0" fontId="0" fillId="4" borderId="0" xfId="0" applyFill="1"/>
    <xf numFmtId="0" fontId="1" fillId="5" borderId="1" xfId="0" applyFont="1" applyFill="1" applyBorder="1"/>
    <xf numFmtId="0" fontId="1" fillId="6" borderId="1" xfId="0" applyFont="1" applyFill="1" applyBorder="1"/>
    <xf numFmtId="0" fontId="0" fillId="0" borderId="1" xfId="0" applyBorder="1"/>
    <xf numFmtId="0" fontId="0" fillId="7" borderId="1" xfId="0" applyFill="1" applyBorder="1"/>
    <xf numFmtId="0" fontId="0" fillId="6" borderId="1" xfId="0" applyFill="1" applyBorder="1"/>
    <xf numFmtId="0" fontId="0" fillId="0" borderId="0" xfId="0" applyBorder="1"/>
    <xf numFmtId="0" fontId="0" fillId="7" borderId="0" xfId="0" applyFill="1"/>
    <xf numFmtId="0" fontId="0" fillId="6" borderId="0" xfId="0" applyFill="1"/>
    <xf numFmtId="0" fontId="0" fillId="8" borderId="0" xfId="0" applyFill="1"/>
    <xf numFmtId="0" fontId="0" fillId="8" borderId="1" xfId="0" applyFill="1" applyBorder="1"/>
    <xf numFmtId="0" fontId="0" fillId="0" borderId="0" xfId="0" applyFill="1"/>
    <xf numFmtId="0" fontId="2" fillId="9" borderId="0" xfId="0" applyFont="1" applyFill="1"/>
    <xf numFmtId="0" fontId="0" fillId="10" borderId="0" xfId="0" applyFill="1"/>
    <xf numFmtId="0" fontId="0" fillId="0" borderId="0" xfId="0" applyAlignment="1">
      <alignment wrapText="1"/>
    </xf>
    <xf numFmtId="11" fontId="0" fillId="3" borderId="0" xfId="0" applyNumberFormat="1" applyFill="1"/>
    <xf numFmtId="11" fontId="0" fillId="10" borderId="0" xfId="0" applyNumberFormat="1" applyFill="1"/>
    <xf numFmtId="0" fontId="0" fillId="8" borderId="2" xfId="0" applyFill="1" applyBorder="1"/>
    <xf numFmtId="0" fontId="0" fillId="11" borderId="2" xfId="0" applyFill="1" applyBorder="1"/>
    <xf numFmtId="0" fontId="0" fillId="9" borderId="0" xfId="0" applyFill="1"/>
    <xf numFmtId="0" fontId="6" fillId="7" borderId="0" xfId="0" applyFont="1" applyFill="1"/>
    <xf numFmtId="0" fontId="0" fillId="12" borderId="0" xfId="0" applyFill="1"/>
    <xf numFmtId="0" fontId="0" fillId="13" borderId="0" xfId="0" applyFill="1"/>
    <xf numFmtId="0" fontId="0" fillId="14" borderId="0" xfId="0" applyFill="1"/>
    <xf numFmtId="0" fontId="0" fillId="11" borderId="0" xfId="0" applyFill="1"/>
    <xf numFmtId="0" fontId="7" fillId="0" borderId="0" xfId="0" applyFont="1"/>
    <xf numFmtId="0" fontId="0" fillId="0" borderId="0" xfId="0" applyFill="1" applyBorder="1"/>
    <xf numFmtId="0" fontId="8" fillId="0" borderId="0" xfId="0" applyFont="1"/>
    <xf numFmtId="11" fontId="0" fillId="12" borderId="0" xfId="0" applyNumberFormat="1" applyFill="1"/>
    <xf numFmtId="0" fontId="0" fillId="15" borderId="0" xfId="0" applyFill="1"/>
    <xf numFmtId="11" fontId="0" fillId="15" borderId="0" xfId="0" applyNumberFormat="1" applyFill="1"/>
    <xf numFmtId="0" fontId="0" fillId="16" borderId="0" xfId="0" applyFill="1"/>
    <xf numFmtId="11" fontId="0" fillId="16" borderId="0" xfId="0" applyNumberFormat="1" applyFill="1"/>
    <xf numFmtId="11" fontId="0" fillId="13" borderId="0" xfId="0" applyNumberFormat="1" applyFill="1"/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 textRotation="90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10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numFmt numFmtId="0" formatCode="General"/>
    </dxf>
    <dxf>
      <fill>
        <patternFill patternType="solid">
          <fgColor indexed="64"/>
          <bgColor theme="0" tint="-0.249977111117893"/>
        </patternFill>
      </fill>
    </dxf>
    <dxf>
      <numFmt numFmtId="0" formatCode="General"/>
    </dxf>
    <dxf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theme="0" tint="-0.249977111117893"/>
        </patternFill>
      </fill>
    </dxf>
  </dxfs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00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101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102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103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104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105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106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109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0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112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113.xml.rels><?xml version="1.0" encoding="UTF-8" standalone="yes"?>
<Relationships xmlns="http://schemas.openxmlformats.org/package/2006/relationships"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115.xml.rels><?xml version="1.0" encoding="UTF-8" standalone="yes"?>
<Relationships xmlns="http://schemas.openxmlformats.org/package/2006/relationships"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116.xml.rels><?xml version="1.0" encoding="UTF-8" standalone="yes"?>
<Relationships xmlns="http://schemas.openxmlformats.org/package/2006/relationships"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118.xml.rels><?xml version="1.0" encoding="UTF-8" standalone="yes"?>
<Relationships xmlns="http://schemas.openxmlformats.org/package/2006/relationships"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119.xml.rels><?xml version="1.0" encoding="UTF-8" standalone="yes"?>
<Relationships xmlns="http://schemas.openxmlformats.org/package/2006/relationships"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121.xml.rels><?xml version="1.0" encoding="UTF-8" standalone="yes"?>
<Relationships xmlns="http://schemas.openxmlformats.org/package/2006/relationships"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122.xml.rels><?xml version="1.0" encoding="UTF-8" standalone="yes"?>
<Relationships xmlns="http://schemas.openxmlformats.org/package/2006/relationships"><Relationship Id="rId2" Type="http://schemas.microsoft.com/office/2011/relationships/chartColorStyle" Target="colors87.xml"/><Relationship Id="rId1" Type="http://schemas.microsoft.com/office/2011/relationships/chartStyle" Target="style87.xml"/></Relationships>
</file>

<file path=xl/charts/_rels/chart124.xml.rels><?xml version="1.0" encoding="UTF-8" standalone="yes"?>
<Relationships xmlns="http://schemas.openxmlformats.org/package/2006/relationships"><Relationship Id="rId2" Type="http://schemas.microsoft.com/office/2011/relationships/chartColorStyle" Target="colors88.xml"/><Relationship Id="rId1" Type="http://schemas.microsoft.com/office/2011/relationships/chartStyle" Target="style88.xml"/></Relationships>
</file>

<file path=xl/charts/_rels/chart125.xml.rels><?xml version="1.0" encoding="UTF-8" standalone="yes"?>
<Relationships xmlns="http://schemas.openxmlformats.org/package/2006/relationships"><Relationship Id="rId2" Type="http://schemas.microsoft.com/office/2011/relationships/chartColorStyle" Target="colors89.xml"/><Relationship Id="rId1" Type="http://schemas.microsoft.com/office/2011/relationships/chartStyle" Target="style89.xml"/></Relationships>
</file>

<file path=xl/charts/_rels/chart127.xml.rels><?xml version="1.0" encoding="UTF-8" standalone="yes"?>
<Relationships xmlns="http://schemas.openxmlformats.org/package/2006/relationships"><Relationship Id="rId2" Type="http://schemas.microsoft.com/office/2011/relationships/chartColorStyle" Target="colors90.xml"/><Relationship Id="rId1" Type="http://schemas.microsoft.com/office/2011/relationships/chartStyle" Target="style90.xml"/></Relationships>
</file>

<file path=xl/charts/_rels/chart128.xml.rels><?xml version="1.0" encoding="UTF-8" standalone="yes"?>
<Relationships xmlns="http://schemas.openxmlformats.org/package/2006/relationships"><Relationship Id="rId2" Type="http://schemas.microsoft.com/office/2011/relationships/chartColorStyle" Target="colors91.xml"/><Relationship Id="rId1" Type="http://schemas.microsoft.com/office/2011/relationships/chartStyle" Target="style9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0.xml.rels><?xml version="1.0" encoding="UTF-8" standalone="yes"?>
<Relationships xmlns="http://schemas.openxmlformats.org/package/2006/relationships"><Relationship Id="rId2" Type="http://schemas.microsoft.com/office/2011/relationships/chartColorStyle" Target="colors92.xml"/><Relationship Id="rId1" Type="http://schemas.microsoft.com/office/2011/relationships/chartStyle" Target="style92.xml"/></Relationships>
</file>

<file path=xl/charts/_rels/chart132.xml.rels><?xml version="1.0" encoding="UTF-8" standalone="yes"?>
<Relationships xmlns="http://schemas.openxmlformats.org/package/2006/relationships"><Relationship Id="rId2" Type="http://schemas.microsoft.com/office/2011/relationships/chartColorStyle" Target="colors93.xml"/><Relationship Id="rId1" Type="http://schemas.microsoft.com/office/2011/relationships/chartStyle" Target="style93.xml"/></Relationships>
</file>

<file path=xl/charts/_rels/chart133.xml.rels><?xml version="1.0" encoding="UTF-8" standalone="yes"?>
<Relationships xmlns="http://schemas.openxmlformats.org/package/2006/relationships"><Relationship Id="rId2" Type="http://schemas.microsoft.com/office/2011/relationships/chartColorStyle" Target="colors94.xml"/><Relationship Id="rId1" Type="http://schemas.microsoft.com/office/2011/relationships/chartStyle" Target="style94.xml"/></Relationships>
</file>

<file path=xl/charts/_rels/chart136.xml.rels><?xml version="1.0" encoding="UTF-8" standalone="yes"?>
<Relationships xmlns="http://schemas.openxmlformats.org/package/2006/relationships"><Relationship Id="rId2" Type="http://schemas.microsoft.com/office/2011/relationships/chartColorStyle" Target="colors95.xml"/><Relationship Id="rId1" Type="http://schemas.microsoft.com/office/2011/relationships/chartStyle" Target="style95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50.xml.rels><?xml version="1.0" encoding="UTF-8" standalone="yes"?>
<Relationships xmlns="http://schemas.openxmlformats.org/package/2006/relationships"><Relationship Id="rId2" Type="http://schemas.microsoft.com/office/2011/relationships/chartColorStyle" Target="colors96.xml"/><Relationship Id="rId1" Type="http://schemas.microsoft.com/office/2011/relationships/chartStyle" Target="style96.xml"/></Relationships>
</file>

<file path=xl/charts/_rels/chart151.xml.rels><?xml version="1.0" encoding="UTF-8" standalone="yes"?>
<Relationships xmlns="http://schemas.openxmlformats.org/package/2006/relationships"><Relationship Id="rId2" Type="http://schemas.microsoft.com/office/2011/relationships/chartColorStyle" Target="colors97.xml"/><Relationship Id="rId1" Type="http://schemas.microsoft.com/office/2011/relationships/chartStyle" Target="style97.xml"/></Relationships>
</file>

<file path=xl/charts/_rels/chart152.xml.rels><?xml version="1.0" encoding="UTF-8" standalone="yes"?>
<Relationships xmlns="http://schemas.openxmlformats.org/package/2006/relationships"><Relationship Id="rId2" Type="http://schemas.microsoft.com/office/2011/relationships/chartColorStyle" Target="colors98.xml"/><Relationship Id="rId1" Type="http://schemas.microsoft.com/office/2011/relationships/chartStyle" Target="style98.xml"/></Relationships>
</file>

<file path=xl/charts/_rels/chart153.xml.rels><?xml version="1.0" encoding="UTF-8" standalone="yes"?>
<Relationships xmlns="http://schemas.openxmlformats.org/package/2006/relationships"><Relationship Id="rId2" Type="http://schemas.microsoft.com/office/2011/relationships/chartColorStyle" Target="colors99.xml"/><Relationship Id="rId1" Type="http://schemas.microsoft.com/office/2011/relationships/chartStyle" Target="style99.xml"/></Relationships>
</file>

<file path=xl/charts/_rels/chart154.xml.rels><?xml version="1.0" encoding="UTF-8" standalone="yes"?>
<Relationships xmlns="http://schemas.openxmlformats.org/package/2006/relationships"><Relationship Id="rId2" Type="http://schemas.microsoft.com/office/2011/relationships/chartColorStyle" Target="colors100.xml"/><Relationship Id="rId1" Type="http://schemas.microsoft.com/office/2011/relationships/chartStyle" Target="style100.xml"/></Relationships>
</file>

<file path=xl/charts/_rels/chart155.xml.rels><?xml version="1.0" encoding="UTF-8" standalone="yes"?>
<Relationships xmlns="http://schemas.openxmlformats.org/package/2006/relationships"><Relationship Id="rId2" Type="http://schemas.microsoft.com/office/2011/relationships/chartColorStyle" Target="colors101.xml"/><Relationship Id="rId1" Type="http://schemas.microsoft.com/office/2011/relationships/chartStyle" Target="style101.xml"/></Relationships>
</file>

<file path=xl/charts/_rels/chart157.xml.rels><?xml version="1.0" encoding="UTF-8" standalone="yes"?>
<Relationships xmlns="http://schemas.openxmlformats.org/package/2006/relationships"><Relationship Id="rId2" Type="http://schemas.microsoft.com/office/2011/relationships/chartColorStyle" Target="colors102.xml"/><Relationship Id="rId1" Type="http://schemas.microsoft.com/office/2011/relationships/chartStyle" Target="style102.xml"/></Relationships>
</file>

<file path=xl/charts/_rels/chart158.xml.rels><?xml version="1.0" encoding="UTF-8" standalone="yes"?>
<Relationships xmlns="http://schemas.openxmlformats.org/package/2006/relationships"><Relationship Id="rId2" Type="http://schemas.microsoft.com/office/2011/relationships/chartColorStyle" Target="colors103.xml"/><Relationship Id="rId1" Type="http://schemas.microsoft.com/office/2011/relationships/chartStyle" Target="style103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60.xml.rels><?xml version="1.0" encoding="UTF-8" standalone="yes"?>
<Relationships xmlns="http://schemas.openxmlformats.org/package/2006/relationships"><Relationship Id="rId2" Type="http://schemas.microsoft.com/office/2011/relationships/chartColorStyle" Target="colors104.xml"/><Relationship Id="rId1" Type="http://schemas.microsoft.com/office/2011/relationships/chartStyle" Target="style104.xml"/></Relationships>
</file>

<file path=xl/charts/_rels/chart161.xml.rels><?xml version="1.0" encoding="UTF-8" standalone="yes"?>
<Relationships xmlns="http://schemas.openxmlformats.org/package/2006/relationships"><Relationship Id="rId2" Type="http://schemas.microsoft.com/office/2011/relationships/chartColorStyle" Target="colors105.xml"/><Relationship Id="rId1" Type="http://schemas.microsoft.com/office/2011/relationships/chartStyle" Target="style105.xml"/></Relationships>
</file>

<file path=xl/charts/_rels/chart163.xml.rels><?xml version="1.0" encoding="UTF-8" standalone="yes"?>
<Relationships xmlns="http://schemas.openxmlformats.org/package/2006/relationships"><Relationship Id="rId2" Type="http://schemas.microsoft.com/office/2011/relationships/chartColorStyle" Target="colors106.xml"/><Relationship Id="rId1" Type="http://schemas.microsoft.com/office/2011/relationships/chartStyle" Target="style106.xml"/></Relationships>
</file>

<file path=xl/charts/_rels/chart164.xml.rels><?xml version="1.0" encoding="UTF-8" standalone="yes"?>
<Relationships xmlns="http://schemas.openxmlformats.org/package/2006/relationships"><Relationship Id="rId2" Type="http://schemas.microsoft.com/office/2011/relationships/chartColorStyle" Target="colors107.xml"/><Relationship Id="rId1" Type="http://schemas.microsoft.com/office/2011/relationships/chartStyle" Target="style107.xml"/></Relationships>
</file>

<file path=xl/charts/_rels/chart166.xml.rels><?xml version="1.0" encoding="UTF-8" standalone="yes"?>
<Relationships xmlns="http://schemas.openxmlformats.org/package/2006/relationships"><Relationship Id="rId2" Type="http://schemas.microsoft.com/office/2011/relationships/chartColorStyle" Target="colors108.xml"/><Relationship Id="rId1" Type="http://schemas.microsoft.com/office/2011/relationships/chartStyle" Target="style108.xml"/></Relationships>
</file>

<file path=xl/charts/_rels/chart167.xml.rels><?xml version="1.0" encoding="UTF-8" standalone="yes"?>
<Relationships xmlns="http://schemas.openxmlformats.org/package/2006/relationships"><Relationship Id="rId2" Type="http://schemas.microsoft.com/office/2011/relationships/chartColorStyle" Target="colors109.xml"/><Relationship Id="rId1" Type="http://schemas.microsoft.com/office/2011/relationships/chartStyle" Target="style109.xml"/></Relationships>
</file>

<file path=xl/charts/_rels/chart169.xml.rels><?xml version="1.0" encoding="UTF-8" standalone="yes"?>
<Relationships xmlns="http://schemas.openxmlformats.org/package/2006/relationships"><Relationship Id="rId2" Type="http://schemas.microsoft.com/office/2011/relationships/chartColorStyle" Target="colors110.xml"/><Relationship Id="rId1" Type="http://schemas.microsoft.com/office/2011/relationships/chartStyle" Target="style110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70.xml.rels><?xml version="1.0" encoding="UTF-8" standalone="yes"?>
<Relationships xmlns="http://schemas.openxmlformats.org/package/2006/relationships"><Relationship Id="rId2" Type="http://schemas.microsoft.com/office/2011/relationships/chartColorStyle" Target="colors111.xml"/><Relationship Id="rId1" Type="http://schemas.microsoft.com/office/2011/relationships/chartStyle" Target="style111.xml"/></Relationships>
</file>

<file path=xl/charts/_rels/chart171.xml.rels><?xml version="1.0" encoding="UTF-8" standalone="yes"?>
<Relationships xmlns="http://schemas.openxmlformats.org/package/2006/relationships"><Relationship Id="rId2" Type="http://schemas.microsoft.com/office/2011/relationships/chartColorStyle" Target="colors112.xml"/><Relationship Id="rId1" Type="http://schemas.microsoft.com/office/2011/relationships/chartStyle" Target="style112.xml"/></Relationships>
</file>

<file path=xl/charts/_rels/chart172.xml.rels><?xml version="1.0" encoding="UTF-8" standalone="yes"?>
<Relationships xmlns="http://schemas.openxmlformats.org/package/2006/relationships"><Relationship Id="rId2" Type="http://schemas.microsoft.com/office/2011/relationships/chartColorStyle" Target="colors113.xml"/><Relationship Id="rId1" Type="http://schemas.microsoft.com/office/2011/relationships/chartStyle" Target="style113.xml"/></Relationships>
</file>

<file path=xl/charts/_rels/chart173.xml.rels><?xml version="1.0" encoding="UTF-8" standalone="yes"?>
<Relationships xmlns="http://schemas.openxmlformats.org/package/2006/relationships"><Relationship Id="rId2" Type="http://schemas.microsoft.com/office/2011/relationships/chartColorStyle" Target="colors114.xml"/><Relationship Id="rId1" Type="http://schemas.microsoft.com/office/2011/relationships/chartStyle" Target="style114.xml"/></Relationships>
</file>

<file path=xl/charts/_rels/chart174.xml.rels><?xml version="1.0" encoding="UTF-8" standalone="yes"?>
<Relationships xmlns="http://schemas.openxmlformats.org/package/2006/relationships"><Relationship Id="rId2" Type="http://schemas.microsoft.com/office/2011/relationships/chartColorStyle" Target="colors115.xml"/><Relationship Id="rId1" Type="http://schemas.microsoft.com/office/2011/relationships/chartStyle" Target="style115.xml"/></Relationships>
</file>

<file path=xl/charts/_rels/chart175.xml.rels><?xml version="1.0" encoding="UTF-8" standalone="yes"?>
<Relationships xmlns="http://schemas.openxmlformats.org/package/2006/relationships"><Relationship Id="rId2" Type="http://schemas.microsoft.com/office/2011/relationships/chartColorStyle" Target="colors116.xml"/><Relationship Id="rId1" Type="http://schemas.microsoft.com/office/2011/relationships/chartStyle" Target="style116.xml"/></Relationships>
</file>

<file path=xl/charts/_rels/chart178.xml.rels><?xml version="1.0" encoding="UTF-8" standalone="yes"?>
<Relationships xmlns="http://schemas.openxmlformats.org/package/2006/relationships"><Relationship Id="rId2" Type="http://schemas.microsoft.com/office/2011/relationships/chartColorStyle" Target="colors117.xml"/><Relationship Id="rId1" Type="http://schemas.microsoft.com/office/2011/relationships/chartStyle" Target="style117.xml"/></Relationships>
</file>

<file path=xl/charts/_rels/chart179.xml.rels><?xml version="1.0" encoding="UTF-8" standalone="yes"?>
<Relationships xmlns="http://schemas.openxmlformats.org/package/2006/relationships"><Relationship Id="rId2" Type="http://schemas.microsoft.com/office/2011/relationships/chartColorStyle" Target="colors118.xml"/><Relationship Id="rId1" Type="http://schemas.microsoft.com/office/2011/relationships/chartStyle" Target="style118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83.xml.rels><?xml version="1.0" encoding="UTF-8" standalone="yes"?>
<Relationships xmlns="http://schemas.openxmlformats.org/package/2006/relationships"><Relationship Id="rId2" Type="http://schemas.microsoft.com/office/2011/relationships/chartColorStyle" Target="colors119.xml"/><Relationship Id="rId1" Type="http://schemas.microsoft.com/office/2011/relationships/chartStyle" Target="style119.xml"/></Relationships>
</file>

<file path=xl/charts/_rels/chart185.xml.rels><?xml version="1.0" encoding="UTF-8" standalone="yes"?>
<Relationships xmlns="http://schemas.openxmlformats.org/package/2006/relationships"><Relationship Id="rId2" Type="http://schemas.microsoft.com/office/2011/relationships/chartColorStyle" Target="colors120.xml"/><Relationship Id="rId1" Type="http://schemas.microsoft.com/office/2011/relationships/chartStyle" Target="style120.xml"/></Relationships>
</file>

<file path=xl/charts/_rels/chart186.xml.rels><?xml version="1.0" encoding="UTF-8" standalone="yes"?>
<Relationships xmlns="http://schemas.openxmlformats.org/package/2006/relationships"><Relationship Id="rId2" Type="http://schemas.microsoft.com/office/2011/relationships/chartColorStyle" Target="colors121.xml"/><Relationship Id="rId1" Type="http://schemas.microsoft.com/office/2011/relationships/chartStyle" Target="style121.xml"/></Relationships>
</file>

<file path=xl/charts/_rels/chart187.xml.rels><?xml version="1.0" encoding="UTF-8" standalone="yes"?>
<Relationships xmlns="http://schemas.openxmlformats.org/package/2006/relationships"><Relationship Id="rId2" Type="http://schemas.microsoft.com/office/2011/relationships/chartColorStyle" Target="colors122.xml"/><Relationship Id="rId1" Type="http://schemas.microsoft.com/office/2011/relationships/chartStyle" Target="style122.xml"/></Relationships>
</file>

<file path=xl/charts/_rels/chart188.xml.rels><?xml version="1.0" encoding="UTF-8" standalone="yes"?>
<Relationships xmlns="http://schemas.openxmlformats.org/package/2006/relationships"><Relationship Id="rId2" Type="http://schemas.microsoft.com/office/2011/relationships/chartColorStyle" Target="colors123.xml"/><Relationship Id="rId1" Type="http://schemas.microsoft.com/office/2011/relationships/chartStyle" Target="style123.xml"/></Relationships>
</file>

<file path=xl/charts/_rels/chart189.xml.rels><?xml version="1.0" encoding="UTF-8" standalone="yes"?>
<Relationships xmlns="http://schemas.openxmlformats.org/package/2006/relationships"><Relationship Id="rId2" Type="http://schemas.microsoft.com/office/2011/relationships/chartColorStyle" Target="colors124.xml"/><Relationship Id="rId1" Type="http://schemas.microsoft.com/office/2011/relationships/chartStyle" Target="style124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90.xml.rels><?xml version="1.0" encoding="UTF-8" standalone="yes"?>
<Relationships xmlns="http://schemas.openxmlformats.org/package/2006/relationships"><Relationship Id="rId2" Type="http://schemas.microsoft.com/office/2011/relationships/chartColorStyle" Target="colors125.xml"/><Relationship Id="rId1" Type="http://schemas.microsoft.com/office/2011/relationships/chartStyle" Target="style125.xml"/></Relationships>
</file>

<file path=xl/charts/_rels/chart191.xml.rels><?xml version="1.0" encoding="UTF-8" standalone="yes"?>
<Relationships xmlns="http://schemas.openxmlformats.org/package/2006/relationships"><Relationship Id="rId2" Type="http://schemas.microsoft.com/office/2011/relationships/chartColorStyle" Target="colors126.xml"/><Relationship Id="rId1" Type="http://schemas.microsoft.com/office/2011/relationships/chartStyle" Target="style126.xml"/></Relationships>
</file>

<file path=xl/charts/_rels/chart192.xml.rels><?xml version="1.0" encoding="UTF-8" standalone="yes"?>
<Relationships xmlns="http://schemas.openxmlformats.org/package/2006/relationships"><Relationship Id="rId2" Type="http://schemas.microsoft.com/office/2011/relationships/chartColorStyle" Target="colors127.xml"/><Relationship Id="rId1" Type="http://schemas.microsoft.com/office/2011/relationships/chartStyle" Target="style127.xml"/></Relationships>
</file>

<file path=xl/charts/_rels/chart193.xml.rels><?xml version="1.0" encoding="UTF-8" standalone="yes"?>
<Relationships xmlns="http://schemas.openxmlformats.org/package/2006/relationships"><Relationship Id="rId2" Type="http://schemas.microsoft.com/office/2011/relationships/chartColorStyle" Target="colors128.xml"/><Relationship Id="rId1" Type="http://schemas.microsoft.com/office/2011/relationships/chartStyle" Target="style128.xml"/></Relationships>
</file>

<file path=xl/charts/_rels/chart194.xml.rels><?xml version="1.0" encoding="UTF-8" standalone="yes"?>
<Relationships xmlns="http://schemas.openxmlformats.org/package/2006/relationships"><Relationship Id="rId2" Type="http://schemas.microsoft.com/office/2011/relationships/chartColorStyle" Target="colors129.xml"/><Relationship Id="rId1" Type="http://schemas.microsoft.com/office/2011/relationships/chartStyle" Target="style129.xml"/></Relationships>
</file>

<file path=xl/charts/_rels/chart195.xml.rels><?xml version="1.0" encoding="UTF-8" standalone="yes"?>
<Relationships xmlns="http://schemas.openxmlformats.org/package/2006/relationships"><Relationship Id="rId2" Type="http://schemas.microsoft.com/office/2011/relationships/chartColorStyle" Target="colors130.xml"/><Relationship Id="rId1" Type="http://schemas.microsoft.com/office/2011/relationships/chartStyle" Target="style130.xml"/></Relationships>
</file>

<file path=xl/charts/_rels/chart196.xml.rels><?xml version="1.0" encoding="UTF-8" standalone="yes"?>
<Relationships xmlns="http://schemas.openxmlformats.org/package/2006/relationships"><Relationship Id="rId2" Type="http://schemas.microsoft.com/office/2011/relationships/chartColorStyle" Target="colors131.xml"/><Relationship Id="rId1" Type="http://schemas.microsoft.com/office/2011/relationships/chartStyle" Target="style13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87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88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89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90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91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92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93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94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95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96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97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98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99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'[1]2024_04_22 1.AS Ms Run 1_Comple'!$C$28:$C$51</c:f>
              <c:numCache>
                <c:formatCode>General</c:formatCode>
                <c:ptCount val="24"/>
                <c:pt idx="0">
                  <c:v>38.521999999999998</c:v>
                </c:pt>
                <c:pt idx="1">
                  <c:v>46.811700000000002</c:v>
                </c:pt>
                <c:pt idx="2">
                  <c:v>36.603700000000003</c:v>
                </c:pt>
                <c:pt idx="3">
                  <c:v>40.7729</c:v>
                </c:pt>
                <c:pt idx="4">
                  <c:v>44.405900000000003</c:v>
                </c:pt>
                <c:pt idx="5">
                  <c:v>41.6419</c:v>
                </c:pt>
                <c:pt idx="6">
                  <c:v>50.973500000000001</c:v>
                </c:pt>
                <c:pt idx="7">
                  <c:v>40.365400000000001</c:v>
                </c:pt>
                <c:pt idx="8">
                  <c:v>52.168599999999998</c:v>
                </c:pt>
                <c:pt idx="9">
                  <c:v>43.901899999999998</c:v>
                </c:pt>
                <c:pt idx="10">
                  <c:v>50.969799999999999</c:v>
                </c:pt>
                <c:pt idx="11">
                  <c:v>42.182000000000002</c:v>
                </c:pt>
                <c:pt idx="12">
                  <c:v>63.905900000000003</c:v>
                </c:pt>
                <c:pt idx="13">
                  <c:v>46.107599999999998</c:v>
                </c:pt>
                <c:pt idx="14">
                  <c:v>42.756700000000002</c:v>
                </c:pt>
                <c:pt idx="15">
                  <c:v>46.544400000000003</c:v>
                </c:pt>
                <c:pt idx="16">
                  <c:v>46.470399999999998</c:v>
                </c:pt>
                <c:pt idx="17">
                  <c:v>45.407200000000003</c:v>
                </c:pt>
                <c:pt idx="18">
                  <c:v>54.547199999999997</c:v>
                </c:pt>
                <c:pt idx="19">
                  <c:v>45.300400000000003</c:v>
                </c:pt>
                <c:pt idx="20">
                  <c:v>40.886699999999998</c:v>
                </c:pt>
                <c:pt idx="21">
                  <c:v>52.256999999999998</c:v>
                </c:pt>
                <c:pt idx="22">
                  <c:v>44.851399999999998</c:v>
                </c:pt>
                <c:pt idx="23">
                  <c:v>48.526699999999998</c:v>
                </c:pt>
              </c:numCache>
            </c:numRef>
          </c:xVal>
          <c:yVal>
            <c:numRef>
              <c:f>'[1]2024_04_22 1.AS Ms Run 1_Comple'!$AD$28:$AD$51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34F-4681-BE88-CE5F80033959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'[2]2024_04_22 1(B)MP Ms Run 1_mean'!$C$22:$C$51</c:f>
              <c:numCache>
                <c:formatCode>General</c:formatCode>
                <c:ptCount val="30"/>
                <c:pt idx="0">
                  <c:v>34.088999999999999</c:v>
                </c:pt>
                <c:pt idx="1">
                  <c:v>35.832000000000001</c:v>
                </c:pt>
                <c:pt idx="2">
                  <c:v>41.066800000000001</c:v>
                </c:pt>
                <c:pt idx="3">
                  <c:v>42.691299999999998</c:v>
                </c:pt>
                <c:pt idx="4">
                  <c:v>35.543399999999998</c:v>
                </c:pt>
                <c:pt idx="5">
                  <c:v>31.5305</c:v>
                </c:pt>
                <c:pt idx="6">
                  <c:v>30.461500000000001</c:v>
                </c:pt>
                <c:pt idx="7">
                  <c:v>39.433700000000002</c:v>
                </c:pt>
                <c:pt idx="8">
                  <c:v>42.585599999999999</c:v>
                </c:pt>
                <c:pt idx="9">
                  <c:v>42.493200000000002</c:v>
                </c:pt>
                <c:pt idx="10">
                  <c:v>37.845700000000001</c:v>
                </c:pt>
                <c:pt idx="11">
                  <c:v>28.618099999999998</c:v>
                </c:pt>
                <c:pt idx="12">
                  <c:v>43.297199999999997</c:v>
                </c:pt>
                <c:pt idx="13">
                  <c:v>40.203699999999998</c:v>
                </c:pt>
                <c:pt idx="14">
                  <c:v>43.762300000000003</c:v>
                </c:pt>
                <c:pt idx="15">
                  <c:v>39.972700000000003</c:v>
                </c:pt>
                <c:pt idx="16">
                  <c:v>42.315199999999997</c:v>
                </c:pt>
                <c:pt idx="17">
                  <c:v>47.645000000000003</c:v>
                </c:pt>
                <c:pt idx="18">
                  <c:v>42.195399999999999</c:v>
                </c:pt>
                <c:pt idx="19">
                  <c:v>38.314399999999999</c:v>
                </c:pt>
                <c:pt idx="20">
                  <c:v>56.845199999999998</c:v>
                </c:pt>
                <c:pt idx="21">
                  <c:v>46.1935</c:v>
                </c:pt>
                <c:pt idx="22">
                  <c:v>41.959299999999999</c:v>
                </c:pt>
                <c:pt idx="23">
                  <c:v>38.379899999999999</c:v>
                </c:pt>
                <c:pt idx="24">
                  <c:v>46.028799999999997</c:v>
                </c:pt>
                <c:pt idx="25">
                  <c:v>47.553899999999999</c:v>
                </c:pt>
                <c:pt idx="26">
                  <c:v>43.607199999999999</c:v>
                </c:pt>
                <c:pt idx="27">
                  <c:v>43.9878</c:v>
                </c:pt>
                <c:pt idx="28">
                  <c:v>36.694200000000002</c:v>
                </c:pt>
                <c:pt idx="29">
                  <c:v>36.461500000000001</c:v>
                </c:pt>
              </c:numCache>
            </c:numRef>
          </c:xVal>
          <c:yVal>
            <c:numRef>
              <c:f>'[2]2024_04_22 1(B)MP Ms Run 1_mean'!$AD$22:$AD$51</c:f>
              <c:numCache>
                <c:formatCode>General</c:formatCode>
                <c:ptCount val="3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34F-4681-BE88-CE5F80033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6235616"/>
        <c:axId val="455424848"/>
      </c:scatterChart>
      <c:valAx>
        <c:axId val="906235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5424848"/>
        <c:crosses val="autoZero"/>
        <c:crossBetween val="midCat"/>
      </c:valAx>
      <c:valAx>
        <c:axId val="45542484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062356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Rb/Sr86 vs Ba</a:t>
            </a:r>
            <a:r>
              <a:rPr lang="en-GB" baseline="0"/>
              <a:t> for 1.AS Ms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(Muscovite!$W$2:$W$25,Muscovite!$W$27:$W$46)</c:f>
              <c:numCache>
                <c:formatCode>General</c:formatCode>
                <c:ptCount val="44"/>
                <c:pt idx="0">
                  <c:v>3698.06</c:v>
                </c:pt>
                <c:pt idx="1">
                  <c:v>4513.25</c:v>
                </c:pt>
                <c:pt idx="2">
                  <c:v>1365</c:v>
                </c:pt>
                <c:pt idx="3">
                  <c:v>1819.56</c:v>
                </c:pt>
                <c:pt idx="4">
                  <c:v>2213.25</c:v>
                </c:pt>
                <c:pt idx="5">
                  <c:v>1518.45</c:v>
                </c:pt>
                <c:pt idx="6">
                  <c:v>1949.48</c:v>
                </c:pt>
                <c:pt idx="7">
                  <c:v>2396.67</c:v>
                </c:pt>
                <c:pt idx="8">
                  <c:v>2207.37</c:v>
                </c:pt>
                <c:pt idx="9">
                  <c:v>2070.79</c:v>
                </c:pt>
                <c:pt idx="10">
                  <c:v>2390.39</c:v>
                </c:pt>
                <c:pt idx="11">
                  <c:v>3793.07</c:v>
                </c:pt>
                <c:pt idx="12">
                  <c:v>3491.85</c:v>
                </c:pt>
                <c:pt idx="13">
                  <c:v>3601.85</c:v>
                </c:pt>
                <c:pt idx="14">
                  <c:v>4305.1899999999996</c:v>
                </c:pt>
                <c:pt idx="15">
                  <c:v>2537.14</c:v>
                </c:pt>
                <c:pt idx="16">
                  <c:v>2033.76</c:v>
                </c:pt>
                <c:pt idx="17">
                  <c:v>2309.13</c:v>
                </c:pt>
                <c:pt idx="18">
                  <c:v>2677.35</c:v>
                </c:pt>
                <c:pt idx="19">
                  <c:v>1949.92</c:v>
                </c:pt>
                <c:pt idx="20">
                  <c:v>1989.98</c:v>
                </c:pt>
                <c:pt idx="21">
                  <c:v>2598.19</c:v>
                </c:pt>
                <c:pt idx="22">
                  <c:v>2397.0300000000002</c:v>
                </c:pt>
                <c:pt idx="23">
                  <c:v>3007.46</c:v>
                </c:pt>
                <c:pt idx="24">
                  <c:v>3743.77</c:v>
                </c:pt>
                <c:pt idx="25">
                  <c:v>2181.6999999999998</c:v>
                </c:pt>
                <c:pt idx="26">
                  <c:v>2360.67</c:v>
                </c:pt>
                <c:pt idx="27">
                  <c:v>2361.7800000000002</c:v>
                </c:pt>
                <c:pt idx="28">
                  <c:v>2636.48</c:v>
                </c:pt>
                <c:pt idx="29">
                  <c:v>2328.04</c:v>
                </c:pt>
                <c:pt idx="30">
                  <c:v>2395.3000000000002</c:v>
                </c:pt>
                <c:pt idx="31">
                  <c:v>2528.13</c:v>
                </c:pt>
                <c:pt idx="32">
                  <c:v>1908.58</c:v>
                </c:pt>
                <c:pt idx="33">
                  <c:v>2285.8200000000002</c:v>
                </c:pt>
                <c:pt idx="34">
                  <c:v>2857.37</c:v>
                </c:pt>
                <c:pt idx="35">
                  <c:v>2334.4</c:v>
                </c:pt>
                <c:pt idx="36">
                  <c:v>3340.54</c:v>
                </c:pt>
                <c:pt idx="37">
                  <c:v>2854.99</c:v>
                </c:pt>
                <c:pt idx="38">
                  <c:v>2681.85</c:v>
                </c:pt>
                <c:pt idx="39">
                  <c:v>2859.62</c:v>
                </c:pt>
                <c:pt idx="40">
                  <c:v>3083.33</c:v>
                </c:pt>
                <c:pt idx="41">
                  <c:v>2748.19</c:v>
                </c:pt>
                <c:pt idx="42">
                  <c:v>2074.04</c:v>
                </c:pt>
                <c:pt idx="43">
                  <c:v>2327.46</c:v>
                </c:pt>
              </c:numCache>
            </c:numRef>
          </c:xVal>
          <c:yVal>
            <c:numRef>
              <c:f>(Muscovite!$AF$2:$AF$25,Muscovite!$AF$27:$AF$46)</c:f>
              <c:numCache>
                <c:formatCode>General</c:formatCode>
                <c:ptCount val="44"/>
                <c:pt idx="0">
                  <c:v>5.1179073847189152</c:v>
                </c:pt>
                <c:pt idx="1">
                  <c:v>4.7217322792346739</c:v>
                </c:pt>
                <c:pt idx="2">
                  <c:v>9.5087739753978884</c:v>
                </c:pt>
                <c:pt idx="3">
                  <c:v>7.7689822187274924</c:v>
                </c:pt>
                <c:pt idx="4">
                  <c:v>9.546329468642595</c:v>
                </c:pt>
                <c:pt idx="5">
                  <c:v>10.669207208490633</c:v>
                </c:pt>
                <c:pt idx="6">
                  <c:v>13.186919353069888</c:v>
                </c:pt>
                <c:pt idx="7">
                  <c:v>19.440346025454573</c:v>
                </c:pt>
                <c:pt idx="8">
                  <c:v>7.9372172162718142</c:v>
                </c:pt>
                <c:pt idx="9">
                  <c:v>8.7744434791277968</c:v>
                </c:pt>
                <c:pt idx="10">
                  <c:v>7.5088360094123052</c:v>
                </c:pt>
                <c:pt idx="11">
                  <c:v>2.5859398398626148</c:v>
                </c:pt>
                <c:pt idx="12">
                  <c:v>9.3671833340054942</c:v>
                </c:pt>
                <c:pt idx="13">
                  <c:v>3.8627672526618024</c:v>
                </c:pt>
                <c:pt idx="14">
                  <c:v>5.0534057082822628</c:v>
                </c:pt>
                <c:pt idx="15">
                  <c:v>11.036172980313326</c:v>
                </c:pt>
                <c:pt idx="16">
                  <c:v>9.8415449279635272</c:v>
                </c:pt>
                <c:pt idx="17">
                  <c:v>11.36184182796555</c:v>
                </c:pt>
                <c:pt idx="18">
                  <c:v>12.879381853303789</c:v>
                </c:pt>
                <c:pt idx="19">
                  <c:v>15.332287360830341</c:v>
                </c:pt>
                <c:pt idx="20">
                  <c:v>12.077239425879021</c:v>
                </c:pt>
                <c:pt idx="21">
                  <c:v>9.586762291540655</c:v>
                </c:pt>
                <c:pt idx="22">
                  <c:v>7.9995385898596254</c:v>
                </c:pt>
                <c:pt idx="23">
                  <c:v>7.9987958154587186</c:v>
                </c:pt>
                <c:pt idx="24">
                  <c:v>16.036793131948702</c:v>
                </c:pt>
                <c:pt idx="25">
                  <c:v>9.3699890097857512</c:v>
                </c:pt>
                <c:pt idx="26">
                  <c:v>7.1988022896400334</c:v>
                </c:pt>
                <c:pt idx="27">
                  <c:v>9.27711929646917</c:v>
                </c:pt>
                <c:pt idx="28">
                  <c:v>6.9830261707328756</c:v>
                </c:pt>
                <c:pt idx="29">
                  <c:v>11.213332400426806</c:v>
                </c:pt>
                <c:pt idx="30">
                  <c:v>13.377318809318377</c:v>
                </c:pt>
                <c:pt idx="31">
                  <c:v>16.819099210829595</c:v>
                </c:pt>
                <c:pt idx="32">
                  <c:v>9.7011125425318934</c:v>
                </c:pt>
                <c:pt idx="33">
                  <c:v>15.299189676395605</c:v>
                </c:pt>
                <c:pt idx="34">
                  <c:v>5.8440085172758431</c:v>
                </c:pt>
                <c:pt idx="35">
                  <c:v>10.861287048575869</c:v>
                </c:pt>
                <c:pt idx="36">
                  <c:v>15.101382560633818</c:v>
                </c:pt>
                <c:pt idx="37">
                  <c:v>10.182339195251334</c:v>
                </c:pt>
                <c:pt idx="38">
                  <c:v>12.379652078590933</c:v>
                </c:pt>
                <c:pt idx="39">
                  <c:v>9.019963645578807</c:v>
                </c:pt>
                <c:pt idx="40">
                  <c:v>11.318431855872836</c:v>
                </c:pt>
                <c:pt idx="41">
                  <c:v>13.076502845964143</c:v>
                </c:pt>
                <c:pt idx="42">
                  <c:v>9.3332389008053749</c:v>
                </c:pt>
                <c:pt idx="43">
                  <c:v>9.1104237503364143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590-49A9-A326-7318731DF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6880608"/>
        <c:axId val="657635152"/>
      </c:scatterChart>
      <c:valAx>
        <c:axId val="1666880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Ba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7635152"/>
        <c:crosses val="autoZero"/>
        <c:crossBetween val="midCat"/>
      </c:valAx>
      <c:valAx>
        <c:axId val="657635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Rb/Sr86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68806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1(B)MP Al vs Li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'Ms SEM+ICP Tidy w LOD'!$AF$47:$AF$91</c:f>
              <c:numCache>
                <c:formatCode>General</c:formatCode>
                <c:ptCount val="45"/>
                <c:pt idx="0">
                  <c:v>194800</c:v>
                </c:pt>
                <c:pt idx="1">
                  <c:v>198500</c:v>
                </c:pt>
                <c:pt idx="2">
                  <c:v>192399.99999999997</c:v>
                </c:pt>
                <c:pt idx="3">
                  <c:v>197700</c:v>
                </c:pt>
                <c:pt idx="4">
                  <c:v>195300</c:v>
                </c:pt>
                <c:pt idx="5">
                  <c:v>191700.00000000003</c:v>
                </c:pt>
                <c:pt idx="6">
                  <c:v>195000</c:v>
                </c:pt>
                <c:pt idx="7">
                  <c:v>195600</c:v>
                </c:pt>
                <c:pt idx="8">
                  <c:v>191100</c:v>
                </c:pt>
                <c:pt idx="9">
                  <c:v>190100.00000000003</c:v>
                </c:pt>
                <c:pt idx="10">
                  <c:v>194200.00000000003</c:v>
                </c:pt>
                <c:pt idx="11">
                  <c:v>191300</c:v>
                </c:pt>
                <c:pt idx="12">
                  <c:v>192500</c:v>
                </c:pt>
                <c:pt idx="13">
                  <c:v>194400</c:v>
                </c:pt>
                <c:pt idx="14">
                  <c:v>192000</c:v>
                </c:pt>
                <c:pt idx="15">
                  <c:v>195700</c:v>
                </c:pt>
                <c:pt idx="16">
                  <c:v>194300</c:v>
                </c:pt>
                <c:pt idx="17">
                  <c:v>197000</c:v>
                </c:pt>
                <c:pt idx="18">
                  <c:v>197300</c:v>
                </c:pt>
                <c:pt idx="19">
                  <c:v>197600.00000000003</c:v>
                </c:pt>
                <c:pt idx="20">
                  <c:v>194000</c:v>
                </c:pt>
                <c:pt idx="21">
                  <c:v>193000</c:v>
                </c:pt>
                <c:pt idx="22">
                  <c:v>194200.00000000003</c:v>
                </c:pt>
                <c:pt idx="23">
                  <c:v>193600</c:v>
                </c:pt>
                <c:pt idx="24">
                  <c:v>196800</c:v>
                </c:pt>
                <c:pt idx="25">
                  <c:v>197000</c:v>
                </c:pt>
                <c:pt idx="26">
                  <c:v>191500</c:v>
                </c:pt>
                <c:pt idx="27">
                  <c:v>197900</c:v>
                </c:pt>
                <c:pt idx="28">
                  <c:v>196800</c:v>
                </c:pt>
                <c:pt idx="29">
                  <c:v>196000</c:v>
                </c:pt>
                <c:pt idx="30">
                  <c:v>191900</c:v>
                </c:pt>
                <c:pt idx="31">
                  <c:v>191900</c:v>
                </c:pt>
                <c:pt idx="32">
                  <c:v>197700</c:v>
                </c:pt>
                <c:pt idx="33">
                  <c:v>196100</c:v>
                </c:pt>
                <c:pt idx="34">
                  <c:v>196800</c:v>
                </c:pt>
                <c:pt idx="35">
                  <c:v>196600</c:v>
                </c:pt>
                <c:pt idx="36">
                  <c:v>195900</c:v>
                </c:pt>
                <c:pt idx="37">
                  <c:v>188400</c:v>
                </c:pt>
                <c:pt idx="38">
                  <c:v>194300</c:v>
                </c:pt>
                <c:pt idx="39">
                  <c:v>195600</c:v>
                </c:pt>
                <c:pt idx="40">
                  <c:v>191000</c:v>
                </c:pt>
                <c:pt idx="41">
                  <c:v>196000</c:v>
                </c:pt>
                <c:pt idx="42">
                  <c:v>195100.00000000003</c:v>
                </c:pt>
                <c:pt idx="43">
                  <c:v>194000</c:v>
                </c:pt>
                <c:pt idx="44">
                  <c:v>194300</c:v>
                </c:pt>
              </c:numCache>
            </c:numRef>
          </c:xVal>
          <c:yVal>
            <c:numRef>
              <c:f>'Ms SEM+ICP Tidy w LOD'!$C$47:$C$91</c:f>
              <c:numCache>
                <c:formatCode>General</c:formatCode>
                <c:ptCount val="45"/>
                <c:pt idx="0">
                  <c:v>34.088999999999999</c:v>
                </c:pt>
                <c:pt idx="1">
                  <c:v>35.832000000000001</c:v>
                </c:pt>
                <c:pt idx="2">
                  <c:v>41.066800000000001</c:v>
                </c:pt>
                <c:pt idx="3">
                  <c:v>42.691299999999998</c:v>
                </c:pt>
                <c:pt idx="4">
                  <c:v>35.543399999999998</c:v>
                </c:pt>
                <c:pt idx="5">
                  <c:v>31.5305</c:v>
                </c:pt>
                <c:pt idx="6">
                  <c:v>30.461500000000001</c:v>
                </c:pt>
                <c:pt idx="7">
                  <c:v>39.433700000000002</c:v>
                </c:pt>
                <c:pt idx="8">
                  <c:v>42.585599999999999</c:v>
                </c:pt>
                <c:pt idx="9">
                  <c:v>42.493200000000002</c:v>
                </c:pt>
                <c:pt idx="10">
                  <c:v>37.845700000000001</c:v>
                </c:pt>
                <c:pt idx="11">
                  <c:v>28.618099999999998</c:v>
                </c:pt>
                <c:pt idx="12">
                  <c:v>43.297199999999997</c:v>
                </c:pt>
                <c:pt idx="13">
                  <c:v>40.203699999999998</c:v>
                </c:pt>
                <c:pt idx="14">
                  <c:v>43.762300000000003</c:v>
                </c:pt>
                <c:pt idx="15">
                  <c:v>39.972700000000003</c:v>
                </c:pt>
                <c:pt idx="16">
                  <c:v>42.315199999999997</c:v>
                </c:pt>
                <c:pt idx="17">
                  <c:v>47.645000000000003</c:v>
                </c:pt>
                <c:pt idx="18">
                  <c:v>42.195399999999999</c:v>
                </c:pt>
                <c:pt idx="19">
                  <c:v>38.314399999999999</c:v>
                </c:pt>
                <c:pt idx="20">
                  <c:v>56.845199999999998</c:v>
                </c:pt>
                <c:pt idx="21">
                  <c:v>46.1935</c:v>
                </c:pt>
                <c:pt idx="22">
                  <c:v>41.959299999999999</c:v>
                </c:pt>
                <c:pt idx="23">
                  <c:v>38.379899999999999</c:v>
                </c:pt>
                <c:pt idx="24">
                  <c:v>46.028799999999997</c:v>
                </c:pt>
                <c:pt idx="25">
                  <c:v>47.553899999999999</c:v>
                </c:pt>
                <c:pt idx="26">
                  <c:v>43.607199999999999</c:v>
                </c:pt>
                <c:pt idx="27">
                  <c:v>43.9878</c:v>
                </c:pt>
                <c:pt idx="28">
                  <c:v>36.694200000000002</c:v>
                </c:pt>
                <c:pt idx="29">
                  <c:v>36.461500000000001</c:v>
                </c:pt>
                <c:pt idx="30">
                  <c:v>44.344000000000001</c:v>
                </c:pt>
                <c:pt idx="31">
                  <c:v>33.119700000000002</c:v>
                </c:pt>
                <c:pt idx="32">
                  <c:v>39.446399999999997</c:v>
                </c:pt>
                <c:pt idx="33">
                  <c:v>43.114199999999997</c:v>
                </c:pt>
                <c:pt idx="34">
                  <c:v>37.498800000000003</c:v>
                </c:pt>
                <c:pt idx="35">
                  <c:v>45.324300000000001</c:v>
                </c:pt>
                <c:pt idx="36">
                  <c:v>38.434699999999999</c:v>
                </c:pt>
                <c:pt idx="37">
                  <c:v>43.6006</c:v>
                </c:pt>
                <c:pt idx="38">
                  <c:v>39.494799999999998</c:v>
                </c:pt>
                <c:pt idx="39">
                  <c:v>46.992600000000003</c:v>
                </c:pt>
                <c:pt idx="40">
                  <c:v>37.853200000000001</c:v>
                </c:pt>
                <c:pt idx="41">
                  <c:v>48.610799999999998</c:v>
                </c:pt>
                <c:pt idx="42">
                  <c:v>37.443300000000001</c:v>
                </c:pt>
                <c:pt idx="43">
                  <c:v>40.824300000000001</c:v>
                </c:pt>
                <c:pt idx="44">
                  <c:v>34.804699999999997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5A3-4995-94B6-1C3CB2DF5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4353088"/>
        <c:axId val="961433712"/>
      </c:scatterChart>
      <c:valAx>
        <c:axId val="934353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Al 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1433712"/>
        <c:crosses val="autoZero"/>
        <c:crossBetween val="midCat"/>
      </c:valAx>
      <c:valAx>
        <c:axId val="961433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Li 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43530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1(B)MP K vs Li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'Ms SEM+ICP Tidy w LOD'!$AH$47:$AH$91</c:f>
              <c:numCache>
                <c:formatCode>General</c:formatCode>
                <c:ptCount val="45"/>
                <c:pt idx="0">
                  <c:v>84800</c:v>
                </c:pt>
                <c:pt idx="1">
                  <c:v>84900</c:v>
                </c:pt>
                <c:pt idx="2">
                  <c:v>83699.999999999985</c:v>
                </c:pt>
                <c:pt idx="3">
                  <c:v>84400</c:v>
                </c:pt>
                <c:pt idx="4">
                  <c:v>85000</c:v>
                </c:pt>
                <c:pt idx="5">
                  <c:v>87100.000000000015</c:v>
                </c:pt>
                <c:pt idx="6">
                  <c:v>85300</c:v>
                </c:pt>
                <c:pt idx="7">
                  <c:v>85200</c:v>
                </c:pt>
                <c:pt idx="8">
                  <c:v>83200</c:v>
                </c:pt>
                <c:pt idx="9">
                  <c:v>84000</c:v>
                </c:pt>
                <c:pt idx="10">
                  <c:v>86000</c:v>
                </c:pt>
                <c:pt idx="11">
                  <c:v>84900</c:v>
                </c:pt>
                <c:pt idx="12">
                  <c:v>84600.000000000015</c:v>
                </c:pt>
                <c:pt idx="13">
                  <c:v>85399.999999999985</c:v>
                </c:pt>
                <c:pt idx="14">
                  <c:v>84100</c:v>
                </c:pt>
                <c:pt idx="15">
                  <c:v>82899.999999999985</c:v>
                </c:pt>
                <c:pt idx="16">
                  <c:v>85500</c:v>
                </c:pt>
                <c:pt idx="17">
                  <c:v>84700</c:v>
                </c:pt>
                <c:pt idx="18">
                  <c:v>84600.000000000015</c:v>
                </c:pt>
                <c:pt idx="19">
                  <c:v>82500</c:v>
                </c:pt>
                <c:pt idx="20">
                  <c:v>85300</c:v>
                </c:pt>
                <c:pt idx="21">
                  <c:v>85500</c:v>
                </c:pt>
                <c:pt idx="22">
                  <c:v>85399.999999999985</c:v>
                </c:pt>
                <c:pt idx="23">
                  <c:v>83500</c:v>
                </c:pt>
                <c:pt idx="24">
                  <c:v>83400</c:v>
                </c:pt>
                <c:pt idx="25">
                  <c:v>85600</c:v>
                </c:pt>
                <c:pt idx="26">
                  <c:v>87100.000000000015</c:v>
                </c:pt>
                <c:pt idx="27">
                  <c:v>83300</c:v>
                </c:pt>
                <c:pt idx="28">
                  <c:v>83000</c:v>
                </c:pt>
                <c:pt idx="29">
                  <c:v>83400</c:v>
                </c:pt>
                <c:pt idx="30">
                  <c:v>84200</c:v>
                </c:pt>
                <c:pt idx="31">
                  <c:v>85399.999999999985</c:v>
                </c:pt>
                <c:pt idx="32">
                  <c:v>85000</c:v>
                </c:pt>
                <c:pt idx="33">
                  <c:v>84100</c:v>
                </c:pt>
                <c:pt idx="34">
                  <c:v>84700</c:v>
                </c:pt>
                <c:pt idx="35">
                  <c:v>84500</c:v>
                </c:pt>
                <c:pt idx="36">
                  <c:v>85300</c:v>
                </c:pt>
                <c:pt idx="37">
                  <c:v>82300</c:v>
                </c:pt>
                <c:pt idx="38">
                  <c:v>84400</c:v>
                </c:pt>
                <c:pt idx="39">
                  <c:v>82600</c:v>
                </c:pt>
                <c:pt idx="40">
                  <c:v>84900</c:v>
                </c:pt>
                <c:pt idx="41">
                  <c:v>83300</c:v>
                </c:pt>
                <c:pt idx="42">
                  <c:v>83500</c:v>
                </c:pt>
                <c:pt idx="43">
                  <c:v>85300</c:v>
                </c:pt>
                <c:pt idx="44">
                  <c:v>82300</c:v>
                </c:pt>
              </c:numCache>
            </c:numRef>
          </c:xVal>
          <c:yVal>
            <c:numRef>
              <c:f>'Ms SEM+ICP Tidy w LOD'!$C$47:$C$91</c:f>
              <c:numCache>
                <c:formatCode>General</c:formatCode>
                <c:ptCount val="45"/>
                <c:pt idx="0">
                  <c:v>34.088999999999999</c:v>
                </c:pt>
                <c:pt idx="1">
                  <c:v>35.832000000000001</c:v>
                </c:pt>
                <c:pt idx="2">
                  <c:v>41.066800000000001</c:v>
                </c:pt>
                <c:pt idx="3">
                  <c:v>42.691299999999998</c:v>
                </c:pt>
                <c:pt idx="4">
                  <c:v>35.543399999999998</c:v>
                </c:pt>
                <c:pt idx="5">
                  <c:v>31.5305</c:v>
                </c:pt>
                <c:pt idx="6">
                  <c:v>30.461500000000001</c:v>
                </c:pt>
                <c:pt idx="7">
                  <c:v>39.433700000000002</c:v>
                </c:pt>
                <c:pt idx="8">
                  <c:v>42.585599999999999</c:v>
                </c:pt>
                <c:pt idx="9">
                  <c:v>42.493200000000002</c:v>
                </c:pt>
                <c:pt idx="10">
                  <c:v>37.845700000000001</c:v>
                </c:pt>
                <c:pt idx="11">
                  <c:v>28.618099999999998</c:v>
                </c:pt>
                <c:pt idx="12">
                  <c:v>43.297199999999997</c:v>
                </c:pt>
                <c:pt idx="13">
                  <c:v>40.203699999999998</c:v>
                </c:pt>
                <c:pt idx="14">
                  <c:v>43.762300000000003</c:v>
                </c:pt>
                <c:pt idx="15">
                  <c:v>39.972700000000003</c:v>
                </c:pt>
                <c:pt idx="16">
                  <c:v>42.315199999999997</c:v>
                </c:pt>
                <c:pt idx="17">
                  <c:v>47.645000000000003</c:v>
                </c:pt>
                <c:pt idx="18">
                  <c:v>42.195399999999999</c:v>
                </c:pt>
                <c:pt idx="19">
                  <c:v>38.314399999999999</c:v>
                </c:pt>
                <c:pt idx="20">
                  <c:v>56.845199999999998</c:v>
                </c:pt>
                <c:pt idx="21">
                  <c:v>46.1935</c:v>
                </c:pt>
                <c:pt idx="22">
                  <c:v>41.959299999999999</c:v>
                </c:pt>
                <c:pt idx="23">
                  <c:v>38.379899999999999</c:v>
                </c:pt>
                <c:pt idx="24">
                  <c:v>46.028799999999997</c:v>
                </c:pt>
                <c:pt idx="25">
                  <c:v>47.553899999999999</c:v>
                </c:pt>
                <c:pt idx="26">
                  <c:v>43.607199999999999</c:v>
                </c:pt>
                <c:pt idx="27">
                  <c:v>43.9878</c:v>
                </c:pt>
                <c:pt idx="28">
                  <c:v>36.694200000000002</c:v>
                </c:pt>
                <c:pt idx="29">
                  <c:v>36.461500000000001</c:v>
                </c:pt>
                <c:pt idx="30">
                  <c:v>44.344000000000001</c:v>
                </c:pt>
                <c:pt idx="31">
                  <c:v>33.119700000000002</c:v>
                </c:pt>
                <c:pt idx="32">
                  <c:v>39.446399999999997</c:v>
                </c:pt>
                <c:pt idx="33">
                  <c:v>43.114199999999997</c:v>
                </c:pt>
                <c:pt idx="34">
                  <c:v>37.498800000000003</c:v>
                </c:pt>
                <c:pt idx="35">
                  <c:v>45.324300000000001</c:v>
                </c:pt>
                <c:pt idx="36">
                  <c:v>38.434699999999999</c:v>
                </c:pt>
                <c:pt idx="37">
                  <c:v>43.6006</c:v>
                </c:pt>
                <c:pt idx="38">
                  <c:v>39.494799999999998</c:v>
                </c:pt>
                <c:pt idx="39">
                  <c:v>46.992600000000003</c:v>
                </c:pt>
                <c:pt idx="40">
                  <c:v>37.853200000000001</c:v>
                </c:pt>
                <c:pt idx="41">
                  <c:v>48.610799999999998</c:v>
                </c:pt>
                <c:pt idx="42">
                  <c:v>37.443300000000001</c:v>
                </c:pt>
                <c:pt idx="43">
                  <c:v>40.824300000000001</c:v>
                </c:pt>
                <c:pt idx="44">
                  <c:v>34.804699999999997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FAD-42C4-8D24-89240CA66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912928"/>
        <c:axId val="1683047344"/>
      </c:scatterChart>
      <c:valAx>
        <c:axId val="65912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K 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3047344"/>
        <c:crosses val="autoZero"/>
        <c:crossBetween val="midCat"/>
      </c:valAx>
      <c:valAx>
        <c:axId val="1683047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Li 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9129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1(B)MP K vs Li (outliers removed)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1(B)MP K vs Li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'Ms SEM+ICP Tidy w LOD'!$AH$51:$AH$91</c:f>
              <c:numCache>
                <c:formatCode>General</c:formatCode>
                <c:ptCount val="41"/>
                <c:pt idx="0">
                  <c:v>85000</c:v>
                </c:pt>
                <c:pt idx="1">
                  <c:v>87100.000000000015</c:v>
                </c:pt>
                <c:pt idx="2">
                  <c:v>85300</c:v>
                </c:pt>
                <c:pt idx="3">
                  <c:v>85200</c:v>
                </c:pt>
                <c:pt idx="4">
                  <c:v>83200</c:v>
                </c:pt>
                <c:pt idx="5">
                  <c:v>84000</c:v>
                </c:pt>
                <c:pt idx="6">
                  <c:v>86000</c:v>
                </c:pt>
                <c:pt idx="7">
                  <c:v>84900</c:v>
                </c:pt>
                <c:pt idx="8">
                  <c:v>84600.000000000015</c:v>
                </c:pt>
                <c:pt idx="9">
                  <c:v>85399.999999999985</c:v>
                </c:pt>
                <c:pt idx="10">
                  <c:v>84100</c:v>
                </c:pt>
                <c:pt idx="11">
                  <c:v>82899.999999999985</c:v>
                </c:pt>
                <c:pt idx="12">
                  <c:v>85500</c:v>
                </c:pt>
                <c:pt idx="13">
                  <c:v>84700</c:v>
                </c:pt>
                <c:pt idx="14">
                  <c:v>84600.000000000015</c:v>
                </c:pt>
                <c:pt idx="15">
                  <c:v>82500</c:v>
                </c:pt>
                <c:pt idx="16">
                  <c:v>85300</c:v>
                </c:pt>
                <c:pt idx="17">
                  <c:v>85500</c:v>
                </c:pt>
                <c:pt idx="18">
                  <c:v>85399.999999999985</c:v>
                </c:pt>
                <c:pt idx="19">
                  <c:v>83500</c:v>
                </c:pt>
                <c:pt idx="20">
                  <c:v>83400</c:v>
                </c:pt>
                <c:pt idx="21">
                  <c:v>85600</c:v>
                </c:pt>
                <c:pt idx="22">
                  <c:v>87100.000000000015</c:v>
                </c:pt>
                <c:pt idx="23">
                  <c:v>83300</c:v>
                </c:pt>
                <c:pt idx="24">
                  <c:v>83000</c:v>
                </c:pt>
                <c:pt idx="25">
                  <c:v>83400</c:v>
                </c:pt>
                <c:pt idx="26">
                  <c:v>84200</c:v>
                </c:pt>
                <c:pt idx="27">
                  <c:v>85399.999999999985</c:v>
                </c:pt>
                <c:pt idx="28">
                  <c:v>85000</c:v>
                </c:pt>
                <c:pt idx="29">
                  <c:v>84100</c:v>
                </c:pt>
                <c:pt idx="30">
                  <c:v>84700</c:v>
                </c:pt>
                <c:pt idx="31">
                  <c:v>84500</c:v>
                </c:pt>
                <c:pt idx="32">
                  <c:v>85300</c:v>
                </c:pt>
                <c:pt idx="33">
                  <c:v>82300</c:v>
                </c:pt>
                <c:pt idx="34">
                  <c:v>84400</c:v>
                </c:pt>
                <c:pt idx="35">
                  <c:v>82600</c:v>
                </c:pt>
                <c:pt idx="36">
                  <c:v>84900</c:v>
                </c:pt>
                <c:pt idx="37">
                  <c:v>83300</c:v>
                </c:pt>
                <c:pt idx="38">
                  <c:v>83500</c:v>
                </c:pt>
                <c:pt idx="39">
                  <c:v>85300</c:v>
                </c:pt>
                <c:pt idx="40">
                  <c:v>82300</c:v>
                </c:pt>
              </c:numCache>
            </c:numRef>
          </c:xVal>
          <c:yVal>
            <c:numRef>
              <c:f>'Ms SEM+ICP Tidy w LOD'!$C$51:$C$91</c:f>
              <c:numCache>
                <c:formatCode>General</c:formatCode>
                <c:ptCount val="41"/>
                <c:pt idx="0">
                  <c:v>35.543399999999998</c:v>
                </c:pt>
                <c:pt idx="1">
                  <c:v>31.5305</c:v>
                </c:pt>
                <c:pt idx="2">
                  <c:v>30.461500000000001</c:v>
                </c:pt>
                <c:pt idx="3">
                  <c:v>39.433700000000002</c:v>
                </c:pt>
                <c:pt idx="4">
                  <c:v>42.585599999999999</c:v>
                </c:pt>
                <c:pt idx="5">
                  <c:v>42.493200000000002</c:v>
                </c:pt>
                <c:pt idx="6">
                  <c:v>37.845700000000001</c:v>
                </c:pt>
                <c:pt idx="7">
                  <c:v>28.618099999999998</c:v>
                </c:pt>
                <c:pt idx="8">
                  <c:v>43.297199999999997</c:v>
                </c:pt>
                <c:pt idx="9">
                  <c:v>40.203699999999998</c:v>
                </c:pt>
                <c:pt idx="10">
                  <c:v>43.762300000000003</c:v>
                </c:pt>
                <c:pt idx="11">
                  <c:v>39.972700000000003</c:v>
                </c:pt>
                <c:pt idx="12">
                  <c:v>42.315199999999997</c:v>
                </c:pt>
                <c:pt idx="13">
                  <c:v>47.645000000000003</c:v>
                </c:pt>
                <c:pt idx="14">
                  <c:v>42.195399999999999</c:v>
                </c:pt>
                <c:pt idx="15">
                  <c:v>38.314399999999999</c:v>
                </c:pt>
                <c:pt idx="16">
                  <c:v>56.845199999999998</c:v>
                </c:pt>
                <c:pt idx="17">
                  <c:v>46.1935</c:v>
                </c:pt>
                <c:pt idx="18">
                  <c:v>41.959299999999999</c:v>
                </c:pt>
                <c:pt idx="19">
                  <c:v>38.379899999999999</c:v>
                </c:pt>
                <c:pt idx="20">
                  <c:v>46.028799999999997</c:v>
                </c:pt>
                <c:pt idx="21">
                  <c:v>47.553899999999999</c:v>
                </c:pt>
                <c:pt idx="22">
                  <c:v>43.607199999999999</c:v>
                </c:pt>
                <c:pt idx="23">
                  <c:v>43.9878</c:v>
                </c:pt>
                <c:pt idx="24">
                  <c:v>36.694200000000002</c:v>
                </c:pt>
                <c:pt idx="25">
                  <c:v>36.461500000000001</c:v>
                </c:pt>
                <c:pt idx="26">
                  <c:v>44.344000000000001</c:v>
                </c:pt>
                <c:pt idx="27">
                  <c:v>33.119700000000002</c:v>
                </c:pt>
                <c:pt idx="28">
                  <c:v>39.446399999999997</c:v>
                </c:pt>
                <c:pt idx="29">
                  <c:v>43.114199999999997</c:v>
                </c:pt>
                <c:pt idx="30">
                  <c:v>37.498800000000003</c:v>
                </c:pt>
                <c:pt idx="31">
                  <c:v>45.324300000000001</c:v>
                </c:pt>
                <c:pt idx="32">
                  <c:v>38.434699999999999</c:v>
                </c:pt>
                <c:pt idx="33">
                  <c:v>43.6006</c:v>
                </c:pt>
                <c:pt idx="34">
                  <c:v>39.494799999999998</c:v>
                </c:pt>
                <c:pt idx="35">
                  <c:v>46.992600000000003</c:v>
                </c:pt>
                <c:pt idx="36">
                  <c:v>37.853200000000001</c:v>
                </c:pt>
                <c:pt idx="37">
                  <c:v>48.610799999999998</c:v>
                </c:pt>
                <c:pt idx="38">
                  <c:v>37.443300000000001</c:v>
                </c:pt>
                <c:pt idx="39">
                  <c:v>40.824300000000001</c:v>
                </c:pt>
                <c:pt idx="40">
                  <c:v>34.804699999999997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CF6-4B09-BF6D-0F1E3EFBC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940768"/>
        <c:axId val="1683044464"/>
      </c:scatterChart>
      <c:valAx>
        <c:axId val="65940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K 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3044464"/>
        <c:crosses val="autoZero"/>
        <c:crossBetween val="midCat"/>
      </c:valAx>
      <c:valAx>
        <c:axId val="1683044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Li 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940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1.AS Al vs Mg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'Ms SEM+ICP Tidy w LOD'!$AF$2:$AF$45</c:f>
              <c:numCache>
                <c:formatCode>General</c:formatCode>
                <c:ptCount val="44"/>
                <c:pt idx="0">
                  <c:v>189500</c:v>
                </c:pt>
                <c:pt idx="1">
                  <c:v>183000</c:v>
                </c:pt>
                <c:pt idx="2">
                  <c:v>189000</c:v>
                </c:pt>
                <c:pt idx="3">
                  <c:v>185600</c:v>
                </c:pt>
                <c:pt idx="4">
                  <c:v>187000</c:v>
                </c:pt>
                <c:pt idx="5">
                  <c:v>181100</c:v>
                </c:pt>
                <c:pt idx="6">
                  <c:v>184100</c:v>
                </c:pt>
                <c:pt idx="7">
                  <c:v>180900</c:v>
                </c:pt>
                <c:pt idx="8">
                  <c:v>188900</c:v>
                </c:pt>
                <c:pt idx="9">
                  <c:v>186800</c:v>
                </c:pt>
                <c:pt idx="10">
                  <c:v>183299.99999999997</c:v>
                </c:pt>
                <c:pt idx="11">
                  <c:v>183500</c:v>
                </c:pt>
                <c:pt idx="12">
                  <c:v>182700</c:v>
                </c:pt>
                <c:pt idx="13">
                  <c:v>185600</c:v>
                </c:pt>
                <c:pt idx="14">
                  <c:v>185799.99999999997</c:v>
                </c:pt>
                <c:pt idx="15">
                  <c:v>186800</c:v>
                </c:pt>
                <c:pt idx="16">
                  <c:v>189600</c:v>
                </c:pt>
                <c:pt idx="17">
                  <c:v>185400</c:v>
                </c:pt>
                <c:pt idx="18">
                  <c:v>189200.00000000003</c:v>
                </c:pt>
                <c:pt idx="19">
                  <c:v>185900</c:v>
                </c:pt>
                <c:pt idx="20">
                  <c:v>180799.99999999997</c:v>
                </c:pt>
                <c:pt idx="21">
                  <c:v>188299.99999999997</c:v>
                </c:pt>
                <c:pt idx="22">
                  <c:v>185799.99999999997</c:v>
                </c:pt>
                <c:pt idx="23">
                  <c:v>185799.99999999997</c:v>
                </c:pt>
                <c:pt idx="24">
                  <c:v>182300</c:v>
                </c:pt>
                <c:pt idx="25">
                  <c:v>186100</c:v>
                </c:pt>
                <c:pt idx="26">
                  <c:v>185900</c:v>
                </c:pt>
                <c:pt idx="27">
                  <c:v>187900</c:v>
                </c:pt>
                <c:pt idx="28">
                  <c:v>186900</c:v>
                </c:pt>
                <c:pt idx="29">
                  <c:v>188900</c:v>
                </c:pt>
                <c:pt idx="30">
                  <c:v>186000</c:v>
                </c:pt>
                <c:pt idx="31">
                  <c:v>185100.00000000003</c:v>
                </c:pt>
                <c:pt idx="32">
                  <c:v>186500</c:v>
                </c:pt>
                <c:pt idx="33">
                  <c:v>177100</c:v>
                </c:pt>
                <c:pt idx="34">
                  <c:v>186200</c:v>
                </c:pt>
                <c:pt idx="35">
                  <c:v>178600</c:v>
                </c:pt>
                <c:pt idx="36">
                  <c:v>184800</c:v>
                </c:pt>
                <c:pt idx="37">
                  <c:v>187300</c:v>
                </c:pt>
                <c:pt idx="38">
                  <c:v>184899.99999999997</c:v>
                </c:pt>
                <c:pt idx="39">
                  <c:v>184899.99999999997</c:v>
                </c:pt>
                <c:pt idx="40">
                  <c:v>188800</c:v>
                </c:pt>
                <c:pt idx="41">
                  <c:v>186500</c:v>
                </c:pt>
                <c:pt idx="42">
                  <c:v>182600.00000000003</c:v>
                </c:pt>
                <c:pt idx="43">
                  <c:v>189100</c:v>
                </c:pt>
              </c:numCache>
            </c:numRef>
          </c:xVal>
          <c:yVal>
            <c:numRef>
              <c:f>'Ms SEM+ICP Tidy w LOD'!$AE$2:$AE$45</c:f>
              <c:numCache>
                <c:formatCode>General</c:formatCode>
                <c:ptCount val="44"/>
                <c:pt idx="0">
                  <c:v>8400</c:v>
                </c:pt>
                <c:pt idx="1">
                  <c:v>10900</c:v>
                </c:pt>
                <c:pt idx="2">
                  <c:v>7100</c:v>
                </c:pt>
                <c:pt idx="3">
                  <c:v>8400</c:v>
                </c:pt>
                <c:pt idx="4">
                  <c:v>8000</c:v>
                </c:pt>
                <c:pt idx="5">
                  <c:v>8900</c:v>
                </c:pt>
                <c:pt idx="6">
                  <c:v>8200</c:v>
                </c:pt>
                <c:pt idx="7">
                  <c:v>10200</c:v>
                </c:pt>
                <c:pt idx="8">
                  <c:v>7200</c:v>
                </c:pt>
                <c:pt idx="9">
                  <c:v>7300</c:v>
                </c:pt>
                <c:pt idx="10">
                  <c:v>8800</c:v>
                </c:pt>
                <c:pt idx="11">
                  <c:v>9900</c:v>
                </c:pt>
                <c:pt idx="12">
                  <c:v>10200</c:v>
                </c:pt>
                <c:pt idx="13">
                  <c:v>9700</c:v>
                </c:pt>
                <c:pt idx="14">
                  <c:v>8800</c:v>
                </c:pt>
                <c:pt idx="15">
                  <c:v>8900</c:v>
                </c:pt>
                <c:pt idx="16">
                  <c:v>7800</c:v>
                </c:pt>
                <c:pt idx="17">
                  <c:v>8300</c:v>
                </c:pt>
                <c:pt idx="18">
                  <c:v>8300</c:v>
                </c:pt>
                <c:pt idx="19">
                  <c:v>8300</c:v>
                </c:pt>
                <c:pt idx="20">
                  <c:v>7100</c:v>
                </c:pt>
                <c:pt idx="21">
                  <c:v>0</c:v>
                </c:pt>
                <c:pt idx="22">
                  <c:v>7100</c:v>
                </c:pt>
                <c:pt idx="23">
                  <c:v>7100</c:v>
                </c:pt>
                <c:pt idx="24">
                  <c:v>9000</c:v>
                </c:pt>
                <c:pt idx="25">
                  <c:v>7800</c:v>
                </c:pt>
                <c:pt idx="26">
                  <c:v>8200</c:v>
                </c:pt>
                <c:pt idx="27">
                  <c:v>7600</c:v>
                </c:pt>
                <c:pt idx="28">
                  <c:v>8000</c:v>
                </c:pt>
                <c:pt idx="29">
                  <c:v>7000</c:v>
                </c:pt>
                <c:pt idx="30">
                  <c:v>8200</c:v>
                </c:pt>
                <c:pt idx="31">
                  <c:v>8200</c:v>
                </c:pt>
                <c:pt idx="32">
                  <c:v>7300</c:v>
                </c:pt>
                <c:pt idx="33">
                  <c:v>10600</c:v>
                </c:pt>
                <c:pt idx="34">
                  <c:v>7700</c:v>
                </c:pt>
                <c:pt idx="35">
                  <c:v>9800</c:v>
                </c:pt>
                <c:pt idx="36">
                  <c:v>9500</c:v>
                </c:pt>
                <c:pt idx="37">
                  <c:v>7100</c:v>
                </c:pt>
                <c:pt idx="38">
                  <c:v>8900</c:v>
                </c:pt>
                <c:pt idx="39">
                  <c:v>9000</c:v>
                </c:pt>
                <c:pt idx="40">
                  <c:v>8000</c:v>
                </c:pt>
                <c:pt idx="41">
                  <c:v>7600</c:v>
                </c:pt>
                <c:pt idx="42">
                  <c:v>10000</c:v>
                </c:pt>
                <c:pt idx="43">
                  <c:v>7300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534-4863-83BD-26CC77E15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5692592"/>
        <c:axId val="1658111184"/>
      </c:scatterChart>
      <c:valAx>
        <c:axId val="1275692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Al 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8111184"/>
        <c:crosses val="autoZero"/>
        <c:crossBetween val="midCat"/>
      </c:valAx>
      <c:valAx>
        <c:axId val="1658111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Mg</a:t>
                </a:r>
                <a:r>
                  <a:rPr lang="en-GB" baseline="0"/>
                  <a:t> (ppm)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56925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1(B)MP Al vs Mg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'Ms SEM+ICP Tidy w LOD'!$AF$47:$AF$91</c:f>
              <c:numCache>
                <c:formatCode>General</c:formatCode>
                <c:ptCount val="45"/>
                <c:pt idx="0">
                  <c:v>194800</c:v>
                </c:pt>
                <c:pt idx="1">
                  <c:v>198500</c:v>
                </c:pt>
                <c:pt idx="2">
                  <c:v>192399.99999999997</c:v>
                </c:pt>
                <c:pt idx="3">
                  <c:v>197700</c:v>
                </c:pt>
                <c:pt idx="4">
                  <c:v>195300</c:v>
                </c:pt>
                <c:pt idx="5">
                  <c:v>191700.00000000003</c:v>
                </c:pt>
                <c:pt idx="6">
                  <c:v>195000</c:v>
                </c:pt>
                <c:pt idx="7">
                  <c:v>195600</c:v>
                </c:pt>
                <c:pt idx="8">
                  <c:v>191100</c:v>
                </c:pt>
                <c:pt idx="9">
                  <c:v>190100.00000000003</c:v>
                </c:pt>
                <c:pt idx="10">
                  <c:v>194200.00000000003</c:v>
                </c:pt>
                <c:pt idx="11">
                  <c:v>191300</c:v>
                </c:pt>
                <c:pt idx="12">
                  <c:v>192500</c:v>
                </c:pt>
                <c:pt idx="13">
                  <c:v>194400</c:v>
                </c:pt>
                <c:pt idx="14">
                  <c:v>192000</c:v>
                </c:pt>
                <c:pt idx="15">
                  <c:v>195700</c:v>
                </c:pt>
                <c:pt idx="16">
                  <c:v>194300</c:v>
                </c:pt>
                <c:pt idx="17">
                  <c:v>197000</c:v>
                </c:pt>
                <c:pt idx="18">
                  <c:v>197300</c:v>
                </c:pt>
                <c:pt idx="19">
                  <c:v>197600.00000000003</c:v>
                </c:pt>
                <c:pt idx="20">
                  <c:v>194000</c:v>
                </c:pt>
                <c:pt idx="21">
                  <c:v>193000</c:v>
                </c:pt>
                <c:pt idx="22">
                  <c:v>194200.00000000003</c:v>
                </c:pt>
                <c:pt idx="23">
                  <c:v>193600</c:v>
                </c:pt>
                <c:pt idx="24">
                  <c:v>196800</c:v>
                </c:pt>
                <c:pt idx="25">
                  <c:v>197000</c:v>
                </c:pt>
                <c:pt idx="26">
                  <c:v>191500</c:v>
                </c:pt>
                <c:pt idx="27">
                  <c:v>197900</c:v>
                </c:pt>
                <c:pt idx="28">
                  <c:v>196800</c:v>
                </c:pt>
                <c:pt idx="29">
                  <c:v>196000</c:v>
                </c:pt>
                <c:pt idx="30">
                  <c:v>191900</c:v>
                </c:pt>
                <c:pt idx="31">
                  <c:v>191900</c:v>
                </c:pt>
                <c:pt idx="32">
                  <c:v>197700</c:v>
                </c:pt>
                <c:pt idx="33">
                  <c:v>196100</c:v>
                </c:pt>
                <c:pt idx="34">
                  <c:v>196800</c:v>
                </c:pt>
                <c:pt idx="35">
                  <c:v>196600</c:v>
                </c:pt>
                <c:pt idx="36">
                  <c:v>195900</c:v>
                </c:pt>
                <c:pt idx="37">
                  <c:v>188400</c:v>
                </c:pt>
                <c:pt idx="38">
                  <c:v>194300</c:v>
                </c:pt>
                <c:pt idx="39">
                  <c:v>195600</c:v>
                </c:pt>
                <c:pt idx="40">
                  <c:v>191000</c:v>
                </c:pt>
                <c:pt idx="41">
                  <c:v>196000</c:v>
                </c:pt>
                <c:pt idx="42">
                  <c:v>195100.00000000003</c:v>
                </c:pt>
                <c:pt idx="43">
                  <c:v>194000</c:v>
                </c:pt>
                <c:pt idx="44">
                  <c:v>194300</c:v>
                </c:pt>
              </c:numCache>
            </c:numRef>
          </c:xVal>
          <c:yVal>
            <c:numRef>
              <c:f>'Ms SEM+ICP Tidy w LOD'!$AE$47:$AE$91</c:f>
              <c:numCache>
                <c:formatCode>General</c:formatCode>
                <c:ptCount val="45"/>
                <c:pt idx="0">
                  <c:v>6899.9999999999991</c:v>
                </c:pt>
                <c:pt idx="1">
                  <c:v>6100</c:v>
                </c:pt>
                <c:pt idx="2">
                  <c:v>7100</c:v>
                </c:pt>
                <c:pt idx="3">
                  <c:v>6100</c:v>
                </c:pt>
                <c:pt idx="4">
                  <c:v>5900</c:v>
                </c:pt>
                <c:pt idx="5">
                  <c:v>6300</c:v>
                </c:pt>
                <c:pt idx="6">
                  <c:v>6200</c:v>
                </c:pt>
                <c:pt idx="7">
                  <c:v>6700</c:v>
                </c:pt>
                <c:pt idx="8">
                  <c:v>9200</c:v>
                </c:pt>
                <c:pt idx="9">
                  <c:v>8600</c:v>
                </c:pt>
                <c:pt idx="10">
                  <c:v>7100</c:v>
                </c:pt>
                <c:pt idx="11">
                  <c:v>7900</c:v>
                </c:pt>
                <c:pt idx="12">
                  <c:v>6000</c:v>
                </c:pt>
                <c:pt idx="13">
                  <c:v>6899.9999999999991</c:v>
                </c:pt>
                <c:pt idx="14">
                  <c:v>8000</c:v>
                </c:pt>
                <c:pt idx="15">
                  <c:v>6500</c:v>
                </c:pt>
                <c:pt idx="16">
                  <c:v>5900</c:v>
                </c:pt>
                <c:pt idx="17">
                  <c:v>7000</c:v>
                </c:pt>
                <c:pt idx="18">
                  <c:v>6200</c:v>
                </c:pt>
                <c:pt idx="19">
                  <c:v>6300</c:v>
                </c:pt>
                <c:pt idx="20">
                  <c:v>6800.0000000000009</c:v>
                </c:pt>
                <c:pt idx="21">
                  <c:v>7400</c:v>
                </c:pt>
                <c:pt idx="22">
                  <c:v>6600</c:v>
                </c:pt>
                <c:pt idx="23">
                  <c:v>7000</c:v>
                </c:pt>
                <c:pt idx="24">
                  <c:v>6800.0000000000009</c:v>
                </c:pt>
                <c:pt idx="25">
                  <c:v>8000</c:v>
                </c:pt>
                <c:pt idx="26">
                  <c:v>6899.9999999999991</c:v>
                </c:pt>
                <c:pt idx="27">
                  <c:v>5800</c:v>
                </c:pt>
                <c:pt idx="28">
                  <c:v>7400</c:v>
                </c:pt>
                <c:pt idx="29">
                  <c:v>6600</c:v>
                </c:pt>
                <c:pt idx="30">
                  <c:v>7500</c:v>
                </c:pt>
                <c:pt idx="31">
                  <c:v>6500</c:v>
                </c:pt>
                <c:pt idx="32">
                  <c:v>6700</c:v>
                </c:pt>
                <c:pt idx="33">
                  <c:v>6400</c:v>
                </c:pt>
                <c:pt idx="34">
                  <c:v>6000</c:v>
                </c:pt>
                <c:pt idx="35">
                  <c:v>6100</c:v>
                </c:pt>
                <c:pt idx="36">
                  <c:v>6899.9999999999991</c:v>
                </c:pt>
                <c:pt idx="37">
                  <c:v>7700</c:v>
                </c:pt>
                <c:pt idx="38">
                  <c:v>8200</c:v>
                </c:pt>
                <c:pt idx="39">
                  <c:v>7800</c:v>
                </c:pt>
                <c:pt idx="40">
                  <c:v>8200</c:v>
                </c:pt>
                <c:pt idx="41">
                  <c:v>6600</c:v>
                </c:pt>
                <c:pt idx="42">
                  <c:v>6100</c:v>
                </c:pt>
                <c:pt idx="43">
                  <c:v>7600</c:v>
                </c:pt>
                <c:pt idx="44">
                  <c:v>6700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E9B-4DF9-8621-C2D47925C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1468944"/>
        <c:axId val="1774751568"/>
      </c:scatterChart>
      <c:valAx>
        <c:axId val="1771468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Al 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4751568"/>
        <c:crosses val="autoZero"/>
        <c:crossBetween val="midCat"/>
      </c:valAx>
      <c:valAx>
        <c:axId val="1774751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Mg 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14689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1.AS Muscovites Mean values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('Ms SEM+ICP Tidy w LOD'!$C$94,'Ms SEM+ICP Tidy w LOD'!$E$94:$AB$94)</c:f>
              <c:strCache>
                <c:ptCount val="25"/>
                <c:pt idx="0">
                  <c:v>Li7_ppm_mean</c:v>
                </c:pt>
                <c:pt idx="1">
                  <c:v>Ca43_ppm_mean</c:v>
                </c:pt>
                <c:pt idx="2">
                  <c:v>Ca44_ppm_mean</c:v>
                </c:pt>
                <c:pt idx="3">
                  <c:v>Sc45_ppm_mean</c:v>
                </c:pt>
                <c:pt idx="4">
                  <c:v>Ti48_ppm_mean</c:v>
                </c:pt>
                <c:pt idx="5">
                  <c:v>V51_ppm_mean</c:v>
                </c:pt>
                <c:pt idx="6">
                  <c:v>Cr52_ppm_mean</c:v>
                </c:pt>
                <c:pt idx="7">
                  <c:v>Mn55_ppm_mean</c:v>
                </c:pt>
                <c:pt idx="8">
                  <c:v>Co59_ppm_mean</c:v>
                </c:pt>
                <c:pt idx="9">
                  <c:v>Zn66_ppm_mean</c:v>
                </c:pt>
                <c:pt idx="10">
                  <c:v>Zn67_ppm_mean</c:v>
                </c:pt>
                <c:pt idx="11">
                  <c:v>Ga71_ppm_mean</c:v>
                </c:pt>
                <c:pt idx="12">
                  <c:v>Rb85_ppm_mean</c:v>
                </c:pt>
                <c:pt idx="13">
                  <c:v>Sr86_ppm_mean</c:v>
                </c:pt>
                <c:pt idx="14">
                  <c:v>Sr88_ppm_mean</c:v>
                </c:pt>
                <c:pt idx="15">
                  <c:v>Y89_ppm_mean</c:v>
                </c:pt>
                <c:pt idx="16">
                  <c:v>Zr90_ppm_mean</c:v>
                </c:pt>
                <c:pt idx="17">
                  <c:v>Nb93_ppm_mean</c:v>
                </c:pt>
                <c:pt idx="18">
                  <c:v>Cs133_ppm_mean</c:v>
                </c:pt>
                <c:pt idx="19">
                  <c:v>Ba137_ppm_mean</c:v>
                </c:pt>
                <c:pt idx="20">
                  <c:v>La139_ppm_mean</c:v>
                </c:pt>
                <c:pt idx="21">
                  <c:v>Ce140_ppm_mean</c:v>
                </c:pt>
                <c:pt idx="22">
                  <c:v>Pr141_ppm_mean</c:v>
                </c:pt>
                <c:pt idx="23">
                  <c:v>Yb172_ppm_mean</c:v>
                </c:pt>
                <c:pt idx="24">
                  <c:v>Pb208_ppm_mean</c:v>
                </c:pt>
              </c:strCache>
            </c:strRef>
          </c:cat>
          <c:val>
            <c:numRef>
              <c:f>('Ms SEM+ICP Tidy w LOD'!$C$95,'Ms SEM+ICP Tidy w LOD'!$E$95:$AB$95)</c:f>
              <c:numCache>
                <c:formatCode>General</c:formatCode>
                <c:ptCount val="25"/>
                <c:pt idx="0">
                  <c:v>46.371959090909094</c:v>
                </c:pt>
                <c:pt idx="1">
                  <c:v>5127.0149999999994</c:v>
                </c:pt>
                <c:pt idx="2">
                  <c:v>1960.67</c:v>
                </c:pt>
                <c:pt idx="3">
                  <c:v>51.967918181818185</c:v>
                </c:pt>
                <c:pt idx="4">
                  <c:v>2959.2997954545453</c:v>
                </c:pt>
                <c:pt idx="5">
                  <c:v>291.25106590909087</c:v>
                </c:pt>
                <c:pt idx="6">
                  <c:v>148.8273136363637</c:v>
                </c:pt>
                <c:pt idx="7">
                  <c:v>136.19179772727273</c:v>
                </c:pt>
                <c:pt idx="8">
                  <c:v>2.6054104545454546</c:v>
                </c:pt>
                <c:pt idx="9">
                  <c:v>35.568072727272735</c:v>
                </c:pt>
                <c:pt idx="10">
                  <c:v>78.851297727272737</c:v>
                </c:pt>
                <c:pt idx="11">
                  <c:v>61.949404545454541</c:v>
                </c:pt>
                <c:pt idx="12">
                  <c:v>250.88050000000001</c:v>
                </c:pt>
                <c:pt idx="13">
                  <c:v>28.167538636363641</c:v>
                </c:pt>
                <c:pt idx="14">
                  <c:v>30.041854545454552</c:v>
                </c:pt>
                <c:pt idx="15">
                  <c:v>0.12159403157894737</c:v>
                </c:pt>
                <c:pt idx="16">
                  <c:v>1.2355287852272729</c:v>
                </c:pt>
                <c:pt idx="17">
                  <c:v>27.80622363636364</c:v>
                </c:pt>
                <c:pt idx="18">
                  <c:v>2.8504531818181817</c:v>
                </c:pt>
                <c:pt idx="19">
                  <c:v>2607.4147727272725</c:v>
                </c:pt>
                <c:pt idx="20">
                  <c:v>2.3222139630769228E-2</c:v>
                </c:pt>
                <c:pt idx="21">
                  <c:v>2.8108698495454549E-3</c:v>
                </c:pt>
                <c:pt idx="22">
                  <c:v>6.1639014983333332E-4</c:v>
                </c:pt>
                <c:pt idx="23">
                  <c:v>4.7032627568571433E-2</c:v>
                </c:pt>
                <c:pt idx="24">
                  <c:v>7.6016263636363623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D7-44EC-A463-E78C7A78B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7400511"/>
        <c:axId val="369351311"/>
      </c:lineChart>
      <c:catAx>
        <c:axId val="3674005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9351311"/>
        <c:crosses val="autoZero"/>
        <c:auto val="1"/>
        <c:lblAlgn val="ctr"/>
        <c:lblOffset val="100"/>
        <c:noMultiLvlLbl val="0"/>
      </c:catAx>
      <c:valAx>
        <c:axId val="3693513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ppm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74005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1(B)MP Muscovites Mean Values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1(B)MP Mean Values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('Ms SEM+ICP Tidy w LOD'!$C$104,'Ms SEM+ICP Tidy w LOD'!$E$104:$AB$104)</c:f>
              <c:strCache>
                <c:ptCount val="25"/>
                <c:pt idx="0">
                  <c:v>Li7_ppm_mean</c:v>
                </c:pt>
                <c:pt idx="1">
                  <c:v>Ca43_ppm_mean</c:v>
                </c:pt>
                <c:pt idx="2">
                  <c:v>Ca44_ppm_mean</c:v>
                </c:pt>
                <c:pt idx="3">
                  <c:v>Sc45_ppm_mean</c:v>
                </c:pt>
                <c:pt idx="4">
                  <c:v>Ti48_ppm_mean</c:v>
                </c:pt>
                <c:pt idx="5">
                  <c:v>V51_ppm_mean</c:v>
                </c:pt>
                <c:pt idx="6">
                  <c:v>Cr52_ppm_mean</c:v>
                </c:pt>
                <c:pt idx="7">
                  <c:v>Mn55_ppm_mean</c:v>
                </c:pt>
                <c:pt idx="8">
                  <c:v>Co59_ppm_mean</c:v>
                </c:pt>
                <c:pt idx="9">
                  <c:v>Zn66_ppm_mean</c:v>
                </c:pt>
                <c:pt idx="10">
                  <c:v>Zn67_ppm_mean</c:v>
                </c:pt>
                <c:pt idx="11">
                  <c:v>Ga71_ppm_mean</c:v>
                </c:pt>
                <c:pt idx="12">
                  <c:v>Rb85_ppm_mean</c:v>
                </c:pt>
                <c:pt idx="13">
                  <c:v>Sr86_ppm_mean</c:v>
                </c:pt>
                <c:pt idx="14">
                  <c:v>Sr88_ppm_mean</c:v>
                </c:pt>
                <c:pt idx="15">
                  <c:v>Y89_ppm_mean</c:v>
                </c:pt>
                <c:pt idx="16">
                  <c:v>Zr90_ppm_mean</c:v>
                </c:pt>
                <c:pt idx="17">
                  <c:v>Nb93_ppm_mean</c:v>
                </c:pt>
                <c:pt idx="18">
                  <c:v>Cs133_ppm_mean</c:v>
                </c:pt>
                <c:pt idx="19">
                  <c:v>Ba137_ppm_mean</c:v>
                </c:pt>
                <c:pt idx="20">
                  <c:v>La139_ppm_mean</c:v>
                </c:pt>
                <c:pt idx="21">
                  <c:v>Ce140_ppm_mean</c:v>
                </c:pt>
                <c:pt idx="22">
                  <c:v>Pr141_ppm_mean</c:v>
                </c:pt>
                <c:pt idx="23">
                  <c:v>Yb172_ppm_mean</c:v>
                </c:pt>
                <c:pt idx="24">
                  <c:v>Pb208_ppm_mean</c:v>
                </c:pt>
              </c:strCache>
            </c:strRef>
          </c:cat>
          <c:val>
            <c:numRef>
              <c:f>('Ms SEM+ICP Tidy w LOD'!$C$105,'Ms SEM+ICP Tidy w LOD'!$E$105:$AB$105)</c:f>
              <c:numCache>
                <c:formatCode>General</c:formatCode>
                <c:ptCount val="25"/>
                <c:pt idx="0">
                  <c:v>40.633653333333321</c:v>
                </c:pt>
                <c:pt idx="1">
                  <c:v>0</c:v>
                </c:pt>
                <c:pt idx="2">
                  <c:v>1932.09</c:v>
                </c:pt>
                <c:pt idx="3">
                  <c:v>39.147933111111122</c:v>
                </c:pt>
                <c:pt idx="4">
                  <c:v>1029.9270888888891</c:v>
                </c:pt>
                <c:pt idx="5">
                  <c:v>0.68139577419354835</c:v>
                </c:pt>
                <c:pt idx="6">
                  <c:v>0</c:v>
                </c:pt>
                <c:pt idx="7">
                  <c:v>111.20787777777778</c:v>
                </c:pt>
                <c:pt idx="8">
                  <c:v>1.1055429761904758</c:v>
                </c:pt>
                <c:pt idx="9">
                  <c:v>40.955775555555562</c:v>
                </c:pt>
                <c:pt idx="10">
                  <c:v>78.117164444444469</c:v>
                </c:pt>
                <c:pt idx="11">
                  <c:v>69.446533333333321</c:v>
                </c:pt>
                <c:pt idx="12">
                  <c:v>227.56499999999994</c:v>
                </c:pt>
                <c:pt idx="13">
                  <c:v>33.286631818181817</c:v>
                </c:pt>
                <c:pt idx="14">
                  <c:v>30.964799999999993</c:v>
                </c:pt>
                <c:pt idx="15">
                  <c:v>0.10673766</c:v>
                </c:pt>
                <c:pt idx="16">
                  <c:v>1.2285039295454547</c:v>
                </c:pt>
                <c:pt idx="17">
                  <c:v>26.913453555555563</c:v>
                </c:pt>
                <c:pt idx="18">
                  <c:v>1.1508415185185188</c:v>
                </c:pt>
                <c:pt idx="19">
                  <c:v>3164.1088888888876</c:v>
                </c:pt>
                <c:pt idx="20">
                  <c:v>2.8368805680555553E-2</c:v>
                </c:pt>
                <c:pt idx="21">
                  <c:v>4.8872020727777788E-3</c:v>
                </c:pt>
                <c:pt idx="22">
                  <c:v>8.4218763600000005E-4</c:v>
                </c:pt>
                <c:pt idx="23">
                  <c:v>1.7819122652000002E-2</c:v>
                </c:pt>
                <c:pt idx="24">
                  <c:v>4.1606164444444449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4D-4C2A-A0C6-0BE2CF2B9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7557343"/>
        <c:axId val="2053463423"/>
      </c:lineChart>
      <c:catAx>
        <c:axId val="3675573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3463423"/>
        <c:crosses val="autoZero"/>
        <c:auto val="1"/>
        <c:lblAlgn val="ctr"/>
        <c:lblOffset val="100"/>
        <c:noMultiLvlLbl val="0"/>
      </c:catAx>
      <c:valAx>
        <c:axId val="20534634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ppm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75573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1.AS vs 1(B)MP Muscovites Mean Values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1.AS Mean values</c:v>
          </c:tx>
          <c:cat>
            <c:strRef>
              <c:f>('Ms SEM+ICP Tidy w LOD'!$C$94,'Ms SEM+ICP Tidy w LOD'!$E$94:$AB$94)</c:f>
              <c:strCache>
                <c:ptCount val="25"/>
                <c:pt idx="0">
                  <c:v>Li7_ppm_mean</c:v>
                </c:pt>
                <c:pt idx="1">
                  <c:v>Ca43_ppm_mean</c:v>
                </c:pt>
                <c:pt idx="2">
                  <c:v>Ca44_ppm_mean</c:v>
                </c:pt>
                <c:pt idx="3">
                  <c:v>Sc45_ppm_mean</c:v>
                </c:pt>
                <c:pt idx="4">
                  <c:v>Ti48_ppm_mean</c:v>
                </c:pt>
                <c:pt idx="5">
                  <c:v>V51_ppm_mean</c:v>
                </c:pt>
                <c:pt idx="6">
                  <c:v>Cr52_ppm_mean</c:v>
                </c:pt>
                <c:pt idx="7">
                  <c:v>Mn55_ppm_mean</c:v>
                </c:pt>
                <c:pt idx="8">
                  <c:v>Co59_ppm_mean</c:v>
                </c:pt>
                <c:pt idx="9">
                  <c:v>Zn66_ppm_mean</c:v>
                </c:pt>
                <c:pt idx="10">
                  <c:v>Zn67_ppm_mean</c:v>
                </c:pt>
                <c:pt idx="11">
                  <c:v>Ga71_ppm_mean</c:v>
                </c:pt>
                <c:pt idx="12">
                  <c:v>Rb85_ppm_mean</c:v>
                </c:pt>
                <c:pt idx="13">
                  <c:v>Sr86_ppm_mean</c:v>
                </c:pt>
                <c:pt idx="14">
                  <c:v>Sr88_ppm_mean</c:v>
                </c:pt>
                <c:pt idx="15">
                  <c:v>Y89_ppm_mean</c:v>
                </c:pt>
                <c:pt idx="16">
                  <c:v>Zr90_ppm_mean</c:v>
                </c:pt>
                <c:pt idx="17">
                  <c:v>Nb93_ppm_mean</c:v>
                </c:pt>
                <c:pt idx="18">
                  <c:v>Cs133_ppm_mean</c:v>
                </c:pt>
                <c:pt idx="19">
                  <c:v>Ba137_ppm_mean</c:v>
                </c:pt>
                <c:pt idx="20">
                  <c:v>La139_ppm_mean</c:v>
                </c:pt>
                <c:pt idx="21">
                  <c:v>Ce140_ppm_mean</c:v>
                </c:pt>
                <c:pt idx="22">
                  <c:v>Pr141_ppm_mean</c:v>
                </c:pt>
                <c:pt idx="23">
                  <c:v>Yb172_ppm_mean</c:v>
                </c:pt>
                <c:pt idx="24">
                  <c:v>Pb208_ppm_mean</c:v>
                </c:pt>
              </c:strCache>
            </c:strRef>
          </c:cat>
          <c:val>
            <c:numRef>
              <c:f>('Ms SEM+ICP Tidy w LOD'!$C$95,'Ms SEM+ICP Tidy w LOD'!$E$95:$AB$95)</c:f>
              <c:numCache>
                <c:formatCode>General</c:formatCode>
                <c:ptCount val="25"/>
                <c:pt idx="0">
                  <c:v>46.371959090909094</c:v>
                </c:pt>
                <c:pt idx="1">
                  <c:v>5127.0149999999994</c:v>
                </c:pt>
                <c:pt idx="2">
                  <c:v>1960.67</c:v>
                </c:pt>
                <c:pt idx="3">
                  <c:v>51.967918181818185</c:v>
                </c:pt>
                <c:pt idx="4">
                  <c:v>2959.2997954545453</c:v>
                </c:pt>
                <c:pt idx="5">
                  <c:v>291.25106590909087</c:v>
                </c:pt>
                <c:pt idx="6">
                  <c:v>148.8273136363637</c:v>
                </c:pt>
                <c:pt idx="7">
                  <c:v>136.19179772727273</c:v>
                </c:pt>
                <c:pt idx="8">
                  <c:v>2.6054104545454546</c:v>
                </c:pt>
                <c:pt idx="9">
                  <c:v>35.568072727272735</c:v>
                </c:pt>
                <c:pt idx="10">
                  <c:v>78.851297727272737</c:v>
                </c:pt>
                <c:pt idx="11">
                  <c:v>61.949404545454541</c:v>
                </c:pt>
                <c:pt idx="12">
                  <c:v>250.88050000000001</c:v>
                </c:pt>
                <c:pt idx="13">
                  <c:v>28.167538636363641</c:v>
                </c:pt>
                <c:pt idx="14">
                  <c:v>30.041854545454552</c:v>
                </c:pt>
                <c:pt idx="15">
                  <c:v>0.12159403157894737</c:v>
                </c:pt>
                <c:pt idx="16">
                  <c:v>1.2355287852272729</c:v>
                </c:pt>
                <c:pt idx="17">
                  <c:v>27.80622363636364</c:v>
                </c:pt>
                <c:pt idx="18">
                  <c:v>2.8504531818181817</c:v>
                </c:pt>
                <c:pt idx="19">
                  <c:v>2607.4147727272725</c:v>
                </c:pt>
                <c:pt idx="20">
                  <c:v>2.3222139630769228E-2</c:v>
                </c:pt>
                <c:pt idx="21">
                  <c:v>2.8108698495454549E-3</c:v>
                </c:pt>
                <c:pt idx="22">
                  <c:v>6.1639014983333332E-4</c:v>
                </c:pt>
                <c:pt idx="23">
                  <c:v>4.7032627568571433E-2</c:v>
                </c:pt>
                <c:pt idx="24">
                  <c:v>7.6016263636363623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BE-442E-9840-7DBAB8A9AFAA}"/>
            </c:ext>
          </c:extLst>
        </c:ser>
        <c:ser>
          <c:idx val="0"/>
          <c:order val="1"/>
          <c:tx>
            <c:v>1(B)MP Mean Values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('Ms SEM+ICP Tidy w LOD'!$C$104,'Ms SEM+ICP Tidy w LOD'!$E$104:$AB$104)</c:f>
              <c:strCache>
                <c:ptCount val="25"/>
                <c:pt idx="0">
                  <c:v>Li7_ppm_mean</c:v>
                </c:pt>
                <c:pt idx="1">
                  <c:v>Ca43_ppm_mean</c:v>
                </c:pt>
                <c:pt idx="2">
                  <c:v>Ca44_ppm_mean</c:v>
                </c:pt>
                <c:pt idx="3">
                  <c:v>Sc45_ppm_mean</c:v>
                </c:pt>
                <c:pt idx="4">
                  <c:v>Ti48_ppm_mean</c:v>
                </c:pt>
                <c:pt idx="5">
                  <c:v>V51_ppm_mean</c:v>
                </c:pt>
                <c:pt idx="6">
                  <c:v>Cr52_ppm_mean</c:v>
                </c:pt>
                <c:pt idx="7">
                  <c:v>Mn55_ppm_mean</c:v>
                </c:pt>
                <c:pt idx="8">
                  <c:v>Co59_ppm_mean</c:v>
                </c:pt>
                <c:pt idx="9">
                  <c:v>Zn66_ppm_mean</c:v>
                </c:pt>
                <c:pt idx="10">
                  <c:v>Zn67_ppm_mean</c:v>
                </c:pt>
                <c:pt idx="11">
                  <c:v>Ga71_ppm_mean</c:v>
                </c:pt>
                <c:pt idx="12">
                  <c:v>Rb85_ppm_mean</c:v>
                </c:pt>
                <c:pt idx="13">
                  <c:v>Sr86_ppm_mean</c:v>
                </c:pt>
                <c:pt idx="14">
                  <c:v>Sr88_ppm_mean</c:v>
                </c:pt>
                <c:pt idx="15">
                  <c:v>Y89_ppm_mean</c:v>
                </c:pt>
                <c:pt idx="16">
                  <c:v>Zr90_ppm_mean</c:v>
                </c:pt>
                <c:pt idx="17">
                  <c:v>Nb93_ppm_mean</c:v>
                </c:pt>
                <c:pt idx="18">
                  <c:v>Cs133_ppm_mean</c:v>
                </c:pt>
                <c:pt idx="19">
                  <c:v>Ba137_ppm_mean</c:v>
                </c:pt>
                <c:pt idx="20">
                  <c:v>La139_ppm_mean</c:v>
                </c:pt>
                <c:pt idx="21">
                  <c:v>Ce140_ppm_mean</c:v>
                </c:pt>
                <c:pt idx="22">
                  <c:v>Pr141_ppm_mean</c:v>
                </c:pt>
                <c:pt idx="23">
                  <c:v>Yb172_ppm_mean</c:v>
                </c:pt>
                <c:pt idx="24">
                  <c:v>Pb208_ppm_mean</c:v>
                </c:pt>
              </c:strCache>
            </c:strRef>
          </c:cat>
          <c:val>
            <c:numRef>
              <c:f>('Ms SEM+ICP Tidy w LOD'!$C$105,'Ms SEM+ICP Tidy w LOD'!$E$105:$AB$105)</c:f>
              <c:numCache>
                <c:formatCode>General</c:formatCode>
                <c:ptCount val="25"/>
                <c:pt idx="0">
                  <c:v>40.633653333333321</c:v>
                </c:pt>
                <c:pt idx="1">
                  <c:v>0</c:v>
                </c:pt>
                <c:pt idx="2">
                  <c:v>1932.09</c:v>
                </c:pt>
                <c:pt idx="3">
                  <c:v>39.147933111111122</c:v>
                </c:pt>
                <c:pt idx="4">
                  <c:v>1029.9270888888891</c:v>
                </c:pt>
                <c:pt idx="5">
                  <c:v>0.68139577419354835</c:v>
                </c:pt>
                <c:pt idx="6">
                  <c:v>0</c:v>
                </c:pt>
                <c:pt idx="7">
                  <c:v>111.20787777777778</c:v>
                </c:pt>
                <c:pt idx="8">
                  <c:v>1.1055429761904758</c:v>
                </c:pt>
                <c:pt idx="9">
                  <c:v>40.955775555555562</c:v>
                </c:pt>
                <c:pt idx="10">
                  <c:v>78.117164444444469</c:v>
                </c:pt>
                <c:pt idx="11">
                  <c:v>69.446533333333321</c:v>
                </c:pt>
                <c:pt idx="12">
                  <c:v>227.56499999999994</c:v>
                </c:pt>
                <c:pt idx="13">
                  <c:v>33.286631818181817</c:v>
                </c:pt>
                <c:pt idx="14">
                  <c:v>30.964799999999993</c:v>
                </c:pt>
                <c:pt idx="15">
                  <c:v>0.10673766</c:v>
                </c:pt>
                <c:pt idx="16">
                  <c:v>1.2285039295454547</c:v>
                </c:pt>
                <c:pt idx="17">
                  <c:v>26.913453555555563</c:v>
                </c:pt>
                <c:pt idx="18">
                  <c:v>1.1508415185185188</c:v>
                </c:pt>
                <c:pt idx="19">
                  <c:v>3164.1088888888876</c:v>
                </c:pt>
                <c:pt idx="20">
                  <c:v>2.8368805680555553E-2</c:v>
                </c:pt>
                <c:pt idx="21">
                  <c:v>4.8872020727777788E-3</c:v>
                </c:pt>
                <c:pt idx="22">
                  <c:v>8.4218763600000005E-4</c:v>
                </c:pt>
                <c:pt idx="23">
                  <c:v>1.7819122652000002E-2</c:v>
                </c:pt>
                <c:pt idx="24">
                  <c:v>4.1606164444444449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BE-442E-9840-7DBAB8A9A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7557343"/>
        <c:axId val="2053463423"/>
      </c:lineChart>
      <c:catAx>
        <c:axId val="3675573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3463423"/>
        <c:crosses val="autoZero"/>
        <c:auto val="1"/>
        <c:lblAlgn val="ctr"/>
        <c:lblOffset val="100"/>
        <c:noMultiLvlLbl val="0"/>
      </c:catAx>
      <c:valAx>
        <c:axId val="20534634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ppm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7557343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1.AS vs 1(B)MP</a:t>
            </a:r>
            <a:r>
              <a:rPr lang="en-GB" baseline="0"/>
              <a:t> Muscovites Major Element Mean Abundances</a:t>
            </a:r>
            <a:endParaRPr lang="en-GB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1.AS Muscovites Major Element Abundances (mean)</c:v>
          </c:tx>
          <c:cat>
            <c:strRef>
              <c:f>'Ms SEM+ICP Tidy w LOD'!$AD$104:$AK$104</c:f>
              <c:strCache>
                <c:ptCount val="8"/>
                <c:pt idx="0">
                  <c:v>Na</c:v>
                </c:pt>
                <c:pt idx="1">
                  <c:v>Mg</c:v>
                </c:pt>
                <c:pt idx="2">
                  <c:v>Al</c:v>
                </c:pt>
                <c:pt idx="3">
                  <c:v>Si</c:v>
                </c:pt>
                <c:pt idx="4">
                  <c:v>K</c:v>
                </c:pt>
                <c:pt idx="5">
                  <c:v>Ca</c:v>
                </c:pt>
                <c:pt idx="6">
                  <c:v>Ti</c:v>
                </c:pt>
                <c:pt idx="7">
                  <c:v>Fe</c:v>
                </c:pt>
              </c:strCache>
            </c:strRef>
          </c:cat>
          <c:val>
            <c:numRef>
              <c:f>'Ms SEM+ICP Tidy w LOD'!$AD$95:$AK$95</c:f>
              <c:numCache>
                <c:formatCode>General</c:formatCode>
                <c:ptCount val="8"/>
                <c:pt idx="0">
                  <c:v>2313.6363636363635</c:v>
                </c:pt>
                <c:pt idx="1">
                  <c:v>8220.454545454546</c:v>
                </c:pt>
                <c:pt idx="2">
                  <c:v>185472.72727272726</c:v>
                </c:pt>
                <c:pt idx="3">
                  <c:v>231290.90909090909</c:v>
                </c:pt>
                <c:pt idx="4">
                  <c:v>94556.818181818177</c:v>
                </c:pt>
                <c:pt idx="5">
                  <c:v>186.36363636363637</c:v>
                </c:pt>
                <c:pt idx="6">
                  <c:v>940.90909090909088</c:v>
                </c:pt>
                <c:pt idx="7">
                  <c:v>17322.727272727272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52-4738-A3B2-989D3479DF10}"/>
            </c:ext>
          </c:extLst>
        </c:ser>
        <c:ser>
          <c:idx val="0"/>
          <c:order val="1"/>
          <c:tx>
            <c:v>1(B)MP Muscovites Major Element Abundances (mean)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'Ms SEM+ICP Tidy w LOD'!$AD$104:$AK$104</c:f>
              <c:strCache>
                <c:ptCount val="8"/>
                <c:pt idx="0">
                  <c:v>Na</c:v>
                </c:pt>
                <c:pt idx="1">
                  <c:v>Mg</c:v>
                </c:pt>
                <c:pt idx="2">
                  <c:v>Al</c:v>
                </c:pt>
                <c:pt idx="3">
                  <c:v>Si</c:v>
                </c:pt>
                <c:pt idx="4">
                  <c:v>K</c:v>
                </c:pt>
                <c:pt idx="5">
                  <c:v>Ca</c:v>
                </c:pt>
                <c:pt idx="6">
                  <c:v>Ti</c:v>
                </c:pt>
                <c:pt idx="7">
                  <c:v>Fe</c:v>
                </c:pt>
              </c:strCache>
            </c:strRef>
          </c:cat>
          <c:val>
            <c:numRef>
              <c:f>'Ms SEM+ICP Tidy w LOD'!$AD$105:$AK$105</c:f>
              <c:numCache>
                <c:formatCode>General</c:formatCode>
                <c:ptCount val="8"/>
                <c:pt idx="0">
                  <c:v>1917.7777777777778</c:v>
                </c:pt>
                <c:pt idx="1">
                  <c:v>6915.5555555555557</c:v>
                </c:pt>
                <c:pt idx="2">
                  <c:v>194553.33333333334</c:v>
                </c:pt>
                <c:pt idx="3">
                  <c:v>233371.11111111112</c:v>
                </c:pt>
                <c:pt idx="4">
                  <c:v>84446.666666666672</c:v>
                </c:pt>
                <c:pt idx="5">
                  <c:v>0</c:v>
                </c:pt>
                <c:pt idx="6">
                  <c:v>464.44444444444446</c:v>
                </c:pt>
                <c:pt idx="7">
                  <c:v>12755.555555555555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52-4738-A3B2-989D3479D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529759"/>
        <c:axId val="329546831"/>
      </c:lineChart>
      <c:catAx>
        <c:axId val="32452975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Element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546831"/>
        <c:crosses val="autoZero"/>
        <c:auto val="1"/>
        <c:lblAlgn val="ctr"/>
        <c:lblOffset val="100"/>
        <c:noMultiLvlLbl val="0"/>
      </c:catAx>
      <c:valAx>
        <c:axId val="329546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ppm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4529759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1.AS Ms K/Rb vs Cs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K/Rb vs Cs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x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'Ms SEM+ICP Tidy w LOD'!$AL$2:$AL$45</c:f>
              <c:numCache>
                <c:formatCode>General</c:formatCode>
                <c:ptCount val="44"/>
                <c:pt idx="0">
                  <c:v>427.5906371702734</c:v>
                </c:pt>
                <c:pt idx="1">
                  <c:v>404.83526902109497</c:v>
                </c:pt>
                <c:pt idx="2">
                  <c:v>389.52651886730757</c:v>
                </c:pt>
                <c:pt idx="3">
                  <c:v>405.2732298532851</c:v>
                </c:pt>
                <c:pt idx="4">
                  <c:v>346.9497485976691</c:v>
                </c:pt>
                <c:pt idx="5">
                  <c:v>360.14583866504961</c:v>
                </c:pt>
                <c:pt idx="6">
                  <c:v>378.98738688790769</c:v>
                </c:pt>
                <c:pt idx="7">
                  <c:v>368.6232252012698</c:v>
                </c:pt>
                <c:pt idx="8">
                  <c:v>353.25440266539744</c:v>
                </c:pt>
                <c:pt idx="9">
                  <c:v>388.74821451759516</c:v>
                </c:pt>
                <c:pt idx="10">
                  <c:v>401.81646554583261</c:v>
                </c:pt>
                <c:pt idx="11">
                  <c:v>455.32496582577357</c:v>
                </c:pt>
                <c:pt idx="12">
                  <c:v>445.37143786566145</c:v>
                </c:pt>
                <c:pt idx="13">
                  <c:v>437.10630897981753</c:v>
                </c:pt>
                <c:pt idx="14">
                  <c:v>449.95544995544992</c:v>
                </c:pt>
                <c:pt idx="15">
                  <c:v>331.46574220329666</c:v>
                </c:pt>
                <c:pt idx="16">
                  <c:v>350.36315012640836</c:v>
                </c:pt>
                <c:pt idx="17">
                  <c:v>391.58141183647564</c:v>
                </c:pt>
                <c:pt idx="18">
                  <c:v>382.98196576020916</c:v>
                </c:pt>
                <c:pt idx="19">
                  <c:v>367.99578083981754</c:v>
                </c:pt>
                <c:pt idx="20">
                  <c:v>411.32960490708996</c:v>
                </c:pt>
                <c:pt idx="21">
                  <c:v>340.34084558836781</c:v>
                </c:pt>
                <c:pt idx="22">
                  <c:v>434.8154031138107</c:v>
                </c:pt>
                <c:pt idx="23">
                  <c:v>368.83703424915319</c:v>
                </c:pt>
                <c:pt idx="24">
                  <c:v>311.55859097045345</c:v>
                </c:pt>
                <c:pt idx="25">
                  <c:v>411.16997333887332</c:v>
                </c:pt>
                <c:pt idx="26">
                  <c:v>368.54017798950076</c:v>
                </c:pt>
                <c:pt idx="27">
                  <c:v>352.86026135582068</c:v>
                </c:pt>
                <c:pt idx="28">
                  <c:v>403.26213325668493</c:v>
                </c:pt>
                <c:pt idx="29">
                  <c:v>366.97319262777762</c:v>
                </c:pt>
                <c:pt idx="30">
                  <c:v>378.52371719158782</c:v>
                </c:pt>
                <c:pt idx="31">
                  <c:v>341.56046524570093</c:v>
                </c:pt>
                <c:pt idx="32">
                  <c:v>326.21111570508549</c:v>
                </c:pt>
                <c:pt idx="33">
                  <c:v>369.11625636801807</c:v>
                </c:pt>
                <c:pt idx="34">
                  <c:v>371.02313276004151</c:v>
                </c:pt>
                <c:pt idx="35">
                  <c:v>329.71134704711341</c:v>
                </c:pt>
                <c:pt idx="36">
                  <c:v>390.31090860359154</c:v>
                </c:pt>
                <c:pt idx="37">
                  <c:v>377.72876123314279</c:v>
                </c:pt>
                <c:pt idx="38">
                  <c:v>339.2229089925288</c:v>
                </c:pt>
                <c:pt idx="39">
                  <c:v>376.71493368456032</c:v>
                </c:pt>
                <c:pt idx="40">
                  <c:v>379.97397874532993</c:v>
                </c:pt>
                <c:pt idx="41">
                  <c:v>346.89851050452052</c:v>
                </c:pt>
                <c:pt idx="42">
                  <c:v>384.3188515832606</c:v>
                </c:pt>
                <c:pt idx="43">
                  <c:v>414.40774226834156</c:v>
                </c:pt>
              </c:numCache>
            </c:numRef>
          </c:xVal>
          <c:yVal>
            <c:numRef>
              <c:f>'Ms SEM+ICP Tidy w LOD'!$V$2:$V$45</c:f>
              <c:numCache>
                <c:formatCode>General</c:formatCode>
                <c:ptCount val="44"/>
                <c:pt idx="0">
                  <c:v>1.2665299999999999</c:v>
                </c:pt>
                <c:pt idx="1">
                  <c:v>2.2708699999999999</c:v>
                </c:pt>
                <c:pt idx="2">
                  <c:v>2.7129400000000001</c:v>
                </c:pt>
                <c:pt idx="3">
                  <c:v>2.3996300000000002</c:v>
                </c:pt>
                <c:pt idx="4">
                  <c:v>3.0369999999999999</c:v>
                </c:pt>
                <c:pt idx="5">
                  <c:v>2.5349599999999999</c:v>
                </c:pt>
                <c:pt idx="6">
                  <c:v>2.8065500000000001</c:v>
                </c:pt>
                <c:pt idx="7">
                  <c:v>3.04026</c:v>
                </c:pt>
                <c:pt idx="8">
                  <c:v>3.50644</c:v>
                </c:pt>
                <c:pt idx="9">
                  <c:v>2.8797999999999999</c:v>
                </c:pt>
                <c:pt idx="10">
                  <c:v>2.5438200000000002</c:v>
                </c:pt>
                <c:pt idx="11">
                  <c:v>1.77485</c:v>
                </c:pt>
                <c:pt idx="12">
                  <c:v>2.50542</c:v>
                </c:pt>
                <c:pt idx="13">
                  <c:v>2.2385100000000002</c:v>
                </c:pt>
                <c:pt idx="14">
                  <c:v>1.66143</c:v>
                </c:pt>
                <c:pt idx="15">
                  <c:v>3.96618</c:v>
                </c:pt>
                <c:pt idx="16">
                  <c:v>3.52074</c:v>
                </c:pt>
                <c:pt idx="17">
                  <c:v>6.0541999999999998</c:v>
                </c:pt>
                <c:pt idx="18">
                  <c:v>2.2876099999999999</c:v>
                </c:pt>
                <c:pt idx="19">
                  <c:v>5.6083400000000001</c:v>
                </c:pt>
                <c:pt idx="20">
                  <c:v>2.3410700000000002</c:v>
                </c:pt>
                <c:pt idx="21">
                  <c:v>3.22356</c:v>
                </c:pt>
                <c:pt idx="22">
                  <c:v>2.6304099999999999</c:v>
                </c:pt>
                <c:pt idx="23">
                  <c:v>2.70181</c:v>
                </c:pt>
                <c:pt idx="24">
                  <c:v>2.8197899999999998</c:v>
                </c:pt>
                <c:pt idx="25">
                  <c:v>1.8132999999999999</c:v>
                </c:pt>
                <c:pt idx="26">
                  <c:v>2.5273300000000001</c:v>
                </c:pt>
                <c:pt idx="27">
                  <c:v>3.7111999999999998</c:v>
                </c:pt>
                <c:pt idx="28">
                  <c:v>2.5824799999999999</c:v>
                </c:pt>
                <c:pt idx="29">
                  <c:v>3.4697100000000001</c:v>
                </c:pt>
                <c:pt idx="30">
                  <c:v>2.1489199999999999</c:v>
                </c:pt>
                <c:pt idx="31">
                  <c:v>2.8308900000000001</c:v>
                </c:pt>
                <c:pt idx="32">
                  <c:v>2.5255899999999998</c:v>
                </c:pt>
                <c:pt idx="33">
                  <c:v>2.1676600000000001</c:v>
                </c:pt>
                <c:pt idx="34">
                  <c:v>2.32735</c:v>
                </c:pt>
                <c:pt idx="35">
                  <c:v>3.4162699999999999</c:v>
                </c:pt>
                <c:pt idx="36">
                  <c:v>2.1769699999999998</c:v>
                </c:pt>
                <c:pt idx="37">
                  <c:v>3.0425800000000001</c:v>
                </c:pt>
                <c:pt idx="38">
                  <c:v>3.4960800000000001</c:v>
                </c:pt>
                <c:pt idx="39">
                  <c:v>3.0587200000000001</c:v>
                </c:pt>
                <c:pt idx="40">
                  <c:v>2.7154500000000001</c:v>
                </c:pt>
                <c:pt idx="41">
                  <c:v>3.3026800000000001</c:v>
                </c:pt>
                <c:pt idx="42">
                  <c:v>3.16995</c:v>
                </c:pt>
                <c:pt idx="43">
                  <c:v>2.6040899999999998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556-457A-A4FA-36A9FA202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4199199"/>
        <c:axId val="1610955103"/>
      </c:scatterChart>
      <c:valAx>
        <c:axId val="16741991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K/Rb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55103"/>
        <c:crosses val="autoZero"/>
        <c:crossBetween val="midCat"/>
      </c:valAx>
      <c:valAx>
        <c:axId val="1610955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Cs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419919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Rb/Sr86</a:t>
            </a:r>
            <a:r>
              <a:rPr lang="en-GB" baseline="0"/>
              <a:t> vs Ba for 1(B)MP Ms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(Muscovite!$W$48:$W$77,Muscovite!$W$79:$W$93)</c:f>
              <c:numCache>
                <c:formatCode>General</c:formatCode>
                <c:ptCount val="45"/>
                <c:pt idx="0">
                  <c:v>2691.7</c:v>
                </c:pt>
                <c:pt idx="1">
                  <c:v>2612.58</c:v>
                </c:pt>
                <c:pt idx="2">
                  <c:v>1803.16</c:v>
                </c:pt>
                <c:pt idx="3">
                  <c:v>2901.26</c:v>
                </c:pt>
                <c:pt idx="4">
                  <c:v>2363.3200000000002</c:v>
                </c:pt>
                <c:pt idx="5">
                  <c:v>3056.94</c:v>
                </c:pt>
                <c:pt idx="6">
                  <c:v>2713.72</c:v>
                </c:pt>
                <c:pt idx="7">
                  <c:v>2177.8000000000002</c:v>
                </c:pt>
                <c:pt idx="8">
                  <c:v>2698.44</c:v>
                </c:pt>
                <c:pt idx="9">
                  <c:v>4389.04</c:v>
                </c:pt>
                <c:pt idx="10">
                  <c:v>2041.37</c:v>
                </c:pt>
                <c:pt idx="11">
                  <c:v>2579.4899999999998</c:v>
                </c:pt>
                <c:pt idx="12">
                  <c:v>2380.48</c:v>
                </c:pt>
                <c:pt idx="13">
                  <c:v>3039.46</c:v>
                </c:pt>
                <c:pt idx="14">
                  <c:v>4657.41</c:v>
                </c:pt>
                <c:pt idx="15">
                  <c:v>3158.96</c:v>
                </c:pt>
                <c:pt idx="16">
                  <c:v>2954.72</c:v>
                </c:pt>
                <c:pt idx="17">
                  <c:v>3656.91</c:v>
                </c:pt>
                <c:pt idx="18">
                  <c:v>3127.34</c:v>
                </c:pt>
                <c:pt idx="19">
                  <c:v>2840.77</c:v>
                </c:pt>
                <c:pt idx="20">
                  <c:v>2704.31</c:v>
                </c:pt>
                <c:pt idx="21">
                  <c:v>3507.68</c:v>
                </c:pt>
                <c:pt idx="22">
                  <c:v>3374.9</c:v>
                </c:pt>
                <c:pt idx="23">
                  <c:v>3844.18</c:v>
                </c:pt>
                <c:pt idx="24">
                  <c:v>3958.79</c:v>
                </c:pt>
                <c:pt idx="25">
                  <c:v>3469.31</c:v>
                </c:pt>
                <c:pt idx="26">
                  <c:v>3448</c:v>
                </c:pt>
                <c:pt idx="27">
                  <c:v>4252.71</c:v>
                </c:pt>
                <c:pt idx="28">
                  <c:v>1699.14</c:v>
                </c:pt>
                <c:pt idx="29">
                  <c:v>3642.01</c:v>
                </c:pt>
                <c:pt idx="30">
                  <c:v>2855.62</c:v>
                </c:pt>
                <c:pt idx="31">
                  <c:v>1979.02</c:v>
                </c:pt>
                <c:pt idx="32">
                  <c:v>3491.04</c:v>
                </c:pt>
                <c:pt idx="33">
                  <c:v>3625.99</c:v>
                </c:pt>
                <c:pt idx="34">
                  <c:v>3553.48</c:v>
                </c:pt>
                <c:pt idx="35">
                  <c:v>3395.04</c:v>
                </c:pt>
                <c:pt idx="36">
                  <c:v>3325.42</c:v>
                </c:pt>
                <c:pt idx="37">
                  <c:v>2724.71</c:v>
                </c:pt>
                <c:pt idx="38">
                  <c:v>3553.47</c:v>
                </c:pt>
                <c:pt idx="39">
                  <c:v>3827.45</c:v>
                </c:pt>
                <c:pt idx="40">
                  <c:v>4070.39</c:v>
                </c:pt>
                <c:pt idx="41">
                  <c:v>3410.89</c:v>
                </c:pt>
                <c:pt idx="42">
                  <c:v>3475.49</c:v>
                </c:pt>
                <c:pt idx="43">
                  <c:v>3889.69</c:v>
                </c:pt>
                <c:pt idx="44">
                  <c:v>3461.3</c:v>
                </c:pt>
              </c:numCache>
            </c:numRef>
          </c:xVal>
          <c:yVal>
            <c:numRef>
              <c:f>(Muscovite!$AF$48:$AF$77,Muscovite!$AF$79:$AF$93)</c:f>
              <c:numCache>
                <c:formatCode>General</c:formatCode>
                <c:ptCount val="45"/>
                <c:pt idx="0">
                  <c:v>10.631181883555598</c:v>
                </c:pt>
                <c:pt idx="1">
                  <c:v>8.354098920568962</c:v>
                </c:pt>
                <c:pt idx="2">
                  <c:v>9.0167534803748026</c:v>
                </c:pt>
                <c:pt idx="3">
                  <c:v>7.0051748299944867</c:v>
                </c:pt>
                <c:pt idx="4">
                  <c:v>11.071315307989428</c:v>
                </c:pt>
                <c:pt idx="5">
                  <c:v>9.7022893855759662</c:v>
                </c:pt>
                <c:pt idx="6">
                  <c:v>7.4702665376007298</c:v>
                </c:pt>
                <c:pt idx="7">
                  <c:v>13.977943062323675</c:v>
                </c:pt>
                <c:pt idx="8">
                  <c:v>16.164563841001499</c:v>
                </c:pt>
                <c:pt idx="9">
                  <c:v>11.440851412198116</c:v>
                </c:pt>
                <c:pt idx="10">
                  <c:v>7.12830764306036</c:v>
                </c:pt>
                <c:pt idx="11">
                  <c:v>6.7252939631780118</c:v>
                </c:pt>
                <c:pt idx="12">
                  <c:v>5.4789018546816335</c:v>
                </c:pt>
                <c:pt idx="13">
                  <c:v>5.0083357271831916</c:v>
                </c:pt>
                <c:pt idx="14">
                  <c:v>5.3901544874010634</c:v>
                </c:pt>
                <c:pt idx="15">
                  <c:v>6.0656797504240654</c:v>
                </c:pt>
                <c:pt idx="16">
                  <c:v>9.4864576420767452</c:v>
                </c:pt>
                <c:pt idx="17">
                  <c:v>5.2964208556983454</c:v>
                </c:pt>
                <c:pt idx="18">
                  <c:v>5.0550293799801915</c:v>
                </c:pt>
                <c:pt idx="19">
                  <c:v>7.2215730428946658</c:v>
                </c:pt>
                <c:pt idx="20">
                  <c:v>7.1306753256646607</c:v>
                </c:pt>
                <c:pt idx="21">
                  <c:v>4.6134181770232967</c:v>
                </c:pt>
                <c:pt idx="22">
                  <c:v>9.0734458896276333</c:v>
                </c:pt>
                <c:pt idx="23">
                  <c:v>6.0753794299848023</c:v>
                </c:pt>
                <c:pt idx="24">
                  <c:v>7.2457396434720964</c:v>
                </c:pt>
                <c:pt idx="25">
                  <c:v>7.5022104483369576</c:v>
                </c:pt>
                <c:pt idx="26">
                  <c:v>5.0485003563032711</c:v>
                </c:pt>
                <c:pt idx="27">
                  <c:v>10.770193511119668</c:v>
                </c:pt>
                <c:pt idx="28">
                  <c:v>10.963120879120879</c:v>
                </c:pt>
                <c:pt idx="29">
                  <c:v>7.7318268875964229</c:v>
                </c:pt>
                <c:pt idx="30">
                  <c:v>4.7090182759628627</c:v>
                </c:pt>
                <c:pt idx="31">
                  <c:v>7.6580842814925942</c:v>
                </c:pt>
                <c:pt idx="32">
                  <c:v>7.4040986280937808</c:v>
                </c:pt>
                <c:pt idx="33">
                  <c:v>6.3107645013354841</c:v>
                </c:pt>
                <c:pt idx="34">
                  <c:v>6.2851303267695684</c:v>
                </c:pt>
                <c:pt idx="35">
                  <c:v>4.9309832690603876</c:v>
                </c:pt>
                <c:pt idx="36">
                  <c:v>6.3522779427459177</c:v>
                </c:pt>
                <c:pt idx="37">
                  <c:v>9.4151934141214504</c:v>
                </c:pt>
                <c:pt idx="38">
                  <c:v>2.6892870520664252</c:v>
                </c:pt>
                <c:pt idx="39">
                  <c:v>4.3551861267768102</c:v>
                </c:pt>
                <c:pt idx="40">
                  <c:v>9.9514291435407429</c:v>
                </c:pt>
                <c:pt idx="41">
                  <c:v>6.9754711901748596</c:v>
                </c:pt>
                <c:pt idx="42">
                  <c:v>6.7610815912745581</c:v>
                </c:pt>
                <c:pt idx="43">
                  <c:v>7.1192906192906191</c:v>
                </c:pt>
                <c:pt idx="44">
                  <c:v>5.5360639554642113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529-4F4C-9E18-2C117835D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90354976"/>
        <c:axId val="1212341920"/>
      </c:scatterChart>
      <c:valAx>
        <c:axId val="1590354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Ba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2341920"/>
        <c:crosses val="autoZero"/>
        <c:crossBetween val="midCat"/>
      </c:valAx>
      <c:valAx>
        <c:axId val="1212341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Rb/Sr86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03549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1(B)MP Ms K/Rb vs Cs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'Ms SEM+ICP Tidy w LOD'!$AL$47:$AL$91</c:f>
              <c:numCache>
                <c:formatCode>General</c:formatCode>
                <c:ptCount val="45"/>
                <c:pt idx="0">
                  <c:v>343.47419285589876</c:v>
                </c:pt>
                <c:pt idx="1">
                  <c:v>361.5658484234196</c:v>
                </c:pt>
                <c:pt idx="2">
                  <c:v>335.31235728192672</c:v>
                </c:pt>
                <c:pt idx="3">
                  <c:v>345.99097307911467</c:v>
                </c:pt>
                <c:pt idx="4">
                  <c:v>312.15685698441791</c:v>
                </c:pt>
                <c:pt idx="5">
                  <c:v>406.17422122738304</c:v>
                </c:pt>
                <c:pt idx="6">
                  <c:v>352.01096062264259</c:v>
                </c:pt>
                <c:pt idx="7">
                  <c:v>325.6880733944954</c:v>
                </c:pt>
                <c:pt idx="8">
                  <c:v>337.00173766520982</c:v>
                </c:pt>
                <c:pt idx="9">
                  <c:v>395.44299030223146</c:v>
                </c:pt>
                <c:pt idx="10">
                  <c:v>394.07783495470397</c:v>
                </c:pt>
                <c:pt idx="11">
                  <c:v>368.33610995418576</c:v>
                </c:pt>
                <c:pt idx="12">
                  <c:v>381.1823863098752</c:v>
                </c:pt>
                <c:pt idx="13">
                  <c:v>437.34540556872815</c:v>
                </c:pt>
                <c:pt idx="14">
                  <c:v>393.66208720481194</c:v>
                </c:pt>
                <c:pt idx="15">
                  <c:v>405.29573388350553</c:v>
                </c:pt>
                <c:pt idx="16">
                  <c:v>308.29808638836903</c:v>
                </c:pt>
                <c:pt idx="17">
                  <c:v>356.17567408454022</c:v>
                </c:pt>
                <c:pt idx="18">
                  <c:v>444.37207494445357</c:v>
                </c:pt>
                <c:pt idx="19">
                  <c:v>389.19316718323216</c:v>
                </c:pt>
                <c:pt idx="20">
                  <c:v>284.77568489720699</c:v>
                </c:pt>
                <c:pt idx="21">
                  <c:v>394.15089294769547</c:v>
                </c:pt>
                <c:pt idx="22">
                  <c:v>364.88709436219528</c:v>
                </c:pt>
                <c:pt idx="23">
                  <c:v>388.95280861192759</c:v>
                </c:pt>
                <c:pt idx="24">
                  <c:v>364.32100437272572</c:v>
                </c:pt>
                <c:pt idx="25">
                  <c:v>389.51583545686202</c:v>
                </c:pt>
                <c:pt idx="26">
                  <c:v>437.5213486306738</c:v>
                </c:pt>
                <c:pt idx="27">
                  <c:v>354.57823068442536</c:v>
                </c:pt>
                <c:pt idx="28">
                  <c:v>332.78403919634661</c:v>
                </c:pt>
                <c:pt idx="29">
                  <c:v>379.06850958806979</c:v>
                </c:pt>
                <c:pt idx="30">
                  <c:v>414.80693249780774</c:v>
                </c:pt>
                <c:pt idx="31">
                  <c:v>335.93347415790441</c:v>
                </c:pt>
                <c:pt idx="32">
                  <c:v>356.73066834539924</c:v>
                </c:pt>
                <c:pt idx="33">
                  <c:v>335.79690875188163</c:v>
                </c:pt>
                <c:pt idx="34">
                  <c:v>333.45668999944883</c:v>
                </c:pt>
                <c:pt idx="35">
                  <c:v>366.73118820904983</c:v>
                </c:pt>
                <c:pt idx="36">
                  <c:v>371.26827506060857</c:v>
                </c:pt>
                <c:pt idx="37">
                  <c:v>366.02504803244858</c:v>
                </c:pt>
                <c:pt idx="38">
                  <c:v>489.82055389186809</c:v>
                </c:pt>
                <c:pt idx="39">
                  <c:v>433.21602584610866</c:v>
                </c:pt>
                <c:pt idx="40">
                  <c:v>438.03303047657374</c:v>
                </c:pt>
                <c:pt idx="41">
                  <c:v>369.52095356811742</c:v>
                </c:pt>
                <c:pt idx="42">
                  <c:v>359.77577567226365</c:v>
                </c:pt>
                <c:pt idx="43">
                  <c:v>377.41859837440103</c:v>
                </c:pt>
                <c:pt idx="44">
                  <c:v>481.15992867374086</c:v>
                </c:pt>
              </c:numCache>
            </c:numRef>
          </c:xVal>
          <c:yVal>
            <c:numRef>
              <c:f>'Ms SEM+ICP Tidy w LOD'!$V$47:$V$91</c:f>
              <c:numCache>
                <c:formatCode>General</c:formatCode>
                <c:ptCount val="45"/>
                <c:pt idx="0">
                  <c:v>0.84642499999999998</c:v>
                </c:pt>
                <c:pt idx="1">
                  <c:v>0.89473800000000003</c:v>
                </c:pt>
                <c:pt idx="2">
                  <c:v>0.63961000000000001</c:v>
                </c:pt>
                <c:pt idx="3">
                  <c:v>1.9680500000000001</c:v>
                </c:pt>
                <c:pt idx="4">
                  <c:v>1.1655199999999999</c:v>
                </c:pt>
                <c:pt idx="5">
                  <c:v>0.67861199999999999</c:v>
                </c:pt>
                <c:pt idx="6">
                  <c:v>1.4597500000000001</c:v>
                </c:pt>
                <c:pt idx="7">
                  <c:v>1.1554899999999999</c:v>
                </c:pt>
                <c:pt idx="8">
                  <c:v>1.09799</c:v>
                </c:pt>
                <c:pt idx="9">
                  <c:v>1.5187299999999999</c:v>
                </c:pt>
                <c:pt idx="10">
                  <c:v>0</c:v>
                </c:pt>
                <c:pt idx="11">
                  <c:v>1.25119</c:v>
                </c:pt>
                <c:pt idx="12">
                  <c:v>0.97689899999999996</c:v>
                </c:pt>
                <c:pt idx="13">
                  <c:v>0</c:v>
                </c:pt>
                <c:pt idx="14">
                  <c:v>1.7627200000000001</c:v>
                </c:pt>
                <c:pt idx="15">
                  <c:v>0</c:v>
                </c:pt>
                <c:pt idx="16">
                  <c:v>1.46041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1.4982</c:v>
                </c:pt>
                <c:pt idx="21">
                  <c:v>0</c:v>
                </c:pt>
                <c:pt idx="22">
                  <c:v>0</c:v>
                </c:pt>
                <c:pt idx="23">
                  <c:v>0.86416000000000004</c:v>
                </c:pt>
                <c:pt idx="24">
                  <c:v>0</c:v>
                </c:pt>
                <c:pt idx="25">
                  <c:v>0</c:v>
                </c:pt>
                <c:pt idx="26">
                  <c:v>0.61755199999999999</c:v>
                </c:pt>
                <c:pt idx="27">
                  <c:v>0.90013399999999999</c:v>
                </c:pt>
                <c:pt idx="28">
                  <c:v>1.3895900000000001</c:v>
                </c:pt>
                <c:pt idx="29">
                  <c:v>0</c:v>
                </c:pt>
                <c:pt idx="30">
                  <c:v>0.70628800000000003</c:v>
                </c:pt>
                <c:pt idx="31">
                  <c:v>1.10067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1.06609</c:v>
                </c:pt>
                <c:pt idx="38">
                  <c:v>0.70276899999999998</c:v>
                </c:pt>
                <c:pt idx="39">
                  <c:v>0.99935399999999996</c:v>
                </c:pt>
                <c:pt idx="40">
                  <c:v>1.0835900000000001</c:v>
                </c:pt>
                <c:pt idx="41">
                  <c:v>0</c:v>
                </c:pt>
                <c:pt idx="42">
                  <c:v>0</c:v>
                </c:pt>
                <c:pt idx="43">
                  <c:v>2.0742400000000001</c:v>
                </c:pt>
                <c:pt idx="44">
                  <c:v>1.1939500000000001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E6A-446F-9C84-97C70864C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2951247"/>
        <c:axId val="1221612319"/>
      </c:scatterChart>
      <c:valAx>
        <c:axId val="16029512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K/Rb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1612319"/>
        <c:crosses val="autoZero"/>
        <c:crossBetween val="midCat"/>
      </c:valAx>
      <c:valAx>
        <c:axId val="1221612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Cs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29512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1.AS vs 1(B)MP Ms K/Rb vs Cs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1(B)MP Ms K/Rb vs Cs</c:v>
          </c:tx>
          <c:spPr>
            <a:ln>
              <a:noFill/>
            </a:ln>
          </c:spPr>
          <c:xVal>
            <c:numRef>
              <c:f>'Ms SEM+ICP Tidy w LOD'!$AL$47:$AL$91</c:f>
              <c:numCache>
                <c:formatCode>General</c:formatCode>
                <c:ptCount val="45"/>
                <c:pt idx="0">
                  <c:v>343.47419285589876</c:v>
                </c:pt>
                <c:pt idx="1">
                  <c:v>361.5658484234196</c:v>
                </c:pt>
                <c:pt idx="2">
                  <c:v>335.31235728192672</c:v>
                </c:pt>
                <c:pt idx="3">
                  <c:v>345.99097307911467</c:v>
                </c:pt>
                <c:pt idx="4">
                  <c:v>312.15685698441791</c:v>
                </c:pt>
                <c:pt idx="5">
                  <c:v>406.17422122738304</c:v>
                </c:pt>
                <c:pt idx="6">
                  <c:v>352.01096062264259</c:v>
                </c:pt>
                <c:pt idx="7">
                  <c:v>325.6880733944954</c:v>
                </c:pt>
                <c:pt idx="8">
                  <c:v>337.00173766520982</c:v>
                </c:pt>
                <c:pt idx="9">
                  <c:v>395.44299030223146</c:v>
                </c:pt>
                <c:pt idx="10">
                  <c:v>394.07783495470397</c:v>
                </c:pt>
                <c:pt idx="11">
                  <c:v>368.33610995418576</c:v>
                </c:pt>
                <c:pt idx="12">
                  <c:v>381.1823863098752</c:v>
                </c:pt>
                <c:pt idx="13">
                  <c:v>437.34540556872815</c:v>
                </c:pt>
                <c:pt idx="14">
                  <c:v>393.66208720481194</c:v>
                </c:pt>
                <c:pt idx="15">
                  <c:v>405.29573388350553</c:v>
                </c:pt>
                <c:pt idx="16">
                  <c:v>308.29808638836903</c:v>
                </c:pt>
                <c:pt idx="17">
                  <c:v>356.17567408454022</c:v>
                </c:pt>
                <c:pt idx="18">
                  <c:v>444.37207494445357</c:v>
                </c:pt>
                <c:pt idx="19">
                  <c:v>389.19316718323216</c:v>
                </c:pt>
                <c:pt idx="20">
                  <c:v>284.77568489720699</c:v>
                </c:pt>
                <c:pt idx="21">
                  <c:v>394.15089294769547</c:v>
                </c:pt>
                <c:pt idx="22">
                  <c:v>364.88709436219528</c:v>
                </c:pt>
                <c:pt idx="23">
                  <c:v>388.95280861192759</c:v>
                </c:pt>
                <c:pt idx="24">
                  <c:v>364.32100437272572</c:v>
                </c:pt>
                <c:pt idx="25">
                  <c:v>389.51583545686202</c:v>
                </c:pt>
                <c:pt idx="26">
                  <c:v>437.5213486306738</c:v>
                </c:pt>
                <c:pt idx="27">
                  <c:v>354.57823068442536</c:v>
                </c:pt>
                <c:pt idx="28">
                  <c:v>332.78403919634661</c:v>
                </c:pt>
                <c:pt idx="29">
                  <c:v>379.06850958806979</c:v>
                </c:pt>
                <c:pt idx="30">
                  <c:v>414.80693249780774</c:v>
                </c:pt>
                <c:pt idx="31">
                  <c:v>335.93347415790441</c:v>
                </c:pt>
                <c:pt idx="32">
                  <c:v>356.73066834539924</c:v>
                </c:pt>
                <c:pt idx="33">
                  <c:v>335.79690875188163</c:v>
                </c:pt>
                <c:pt idx="34">
                  <c:v>333.45668999944883</c:v>
                </c:pt>
                <c:pt idx="35">
                  <c:v>366.73118820904983</c:v>
                </c:pt>
                <c:pt idx="36">
                  <c:v>371.26827506060857</c:v>
                </c:pt>
                <c:pt idx="37">
                  <c:v>366.02504803244858</c:v>
                </c:pt>
                <c:pt idx="38">
                  <c:v>489.82055389186809</c:v>
                </c:pt>
                <c:pt idx="39">
                  <c:v>433.21602584610866</c:v>
                </c:pt>
                <c:pt idx="40">
                  <c:v>438.03303047657374</c:v>
                </c:pt>
                <c:pt idx="41">
                  <c:v>369.52095356811742</c:v>
                </c:pt>
                <c:pt idx="42">
                  <c:v>359.77577567226365</c:v>
                </c:pt>
                <c:pt idx="43">
                  <c:v>377.41859837440103</c:v>
                </c:pt>
                <c:pt idx="44">
                  <c:v>481.15992867374086</c:v>
                </c:pt>
              </c:numCache>
            </c:numRef>
          </c:xVal>
          <c:yVal>
            <c:numRef>
              <c:f>'Ms SEM+ICP Tidy w LOD'!$V$47:$V$91</c:f>
              <c:numCache>
                <c:formatCode>General</c:formatCode>
                <c:ptCount val="45"/>
                <c:pt idx="0">
                  <c:v>0.84642499999999998</c:v>
                </c:pt>
                <c:pt idx="1">
                  <c:v>0.89473800000000003</c:v>
                </c:pt>
                <c:pt idx="2">
                  <c:v>0.63961000000000001</c:v>
                </c:pt>
                <c:pt idx="3">
                  <c:v>1.9680500000000001</c:v>
                </c:pt>
                <c:pt idx="4">
                  <c:v>1.1655199999999999</c:v>
                </c:pt>
                <c:pt idx="5">
                  <c:v>0.67861199999999999</c:v>
                </c:pt>
                <c:pt idx="6">
                  <c:v>1.4597500000000001</c:v>
                </c:pt>
                <c:pt idx="7">
                  <c:v>1.1554899999999999</c:v>
                </c:pt>
                <c:pt idx="8">
                  <c:v>1.09799</c:v>
                </c:pt>
                <c:pt idx="9">
                  <c:v>1.5187299999999999</c:v>
                </c:pt>
                <c:pt idx="10">
                  <c:v>0</c:v>
                </c:pt>
                <c:pt idx="11">
                  <c:v>1.25119</c:v>
                </c:pt>
                <c:pt idx="12">
                  <c:v>0.97689899999999996</c:v>
                </c:pt>
                <c:pt idx="13">
                  <c:v>0</c:v>
                </c:pt>
                <c:pt idx="14">
                  <c:v>1.7627200000000001</c:v>
                </c:pt>
                <c:pt idx="15">
                  <c:v>0</c:v>
                </c:pt>
                <c:pt idx="16">
                  <c:v>1.46041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1.4982</c:v>
                </c:pt>
                <c:pt idx="21">
                  <c:v>0</c:v>
                </c:pt>
                <c:pt idx="22">
                  <c:v>0</c:v>
                </c:pt>
                <c:pt idx="23">
                  <c:v>0.86416000000000004</c:v>
                </c:pt>
                <c:pt idx="24">
                  <c:v>0</c:v>
                </c:pt>
                <c:pt idx="25">
                  <c:v>0</c:v>
                </c:pt>
                <c:pt idx="26">
                  <c:v>0.61755199999999999</c:v>
                </c:pt>
                <c:pt idx="27">
                  <c:v>0.90013399999999999</c:v>
                </c:pt>
                <c:pt idx="28">
                  <c:v>1.3895900000000001</c:v>
                </c:pt>
                <c:pt idx="29">
                  <c:v>0</c:v>
                </c:pt>
                <c:pt idx="30">
                  <c:v>0.70628800000000003</c:v>
                </c:pt>
                <c:pt idx="31">
                  <c:v>1.10067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1.06609</c:v>
                </c:pt>
                <c:pt idx="38">
                  <c:v>0.70276899999999998</c:v>
                </c:pt>
                <c:pt idx="39">
                  <c:v>0.99935399999999996</c:v>
                </c:pt>
                <c:pt idx="40">
                  <c:v>1.0835900000000001</c:v>
                </c:pt>
                <c:pt idx="41">
                  <c:v>0</c:v>
                </c:pt>
                <c:pt idx="42">
                  <c:v>0</c:v>
                </c:pt>
                <c:pt idx="43">
                  <c:v>2.0742400000000001</c:v>
                </c:pt>
                <c:pt idx="44">
                  <c:v>1.1939500000000001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899-4AF0-96DF-29A8233E74D2}"/>
            </c:ext>
          </c:extLst>
        </c:ser>
        <c:ser>
          <c:idx val="0"/>
          <c:order val="1"/>
          <c:tx>
            <c:v>1.AS Ms K/Rb vs Cs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fixedVal"/>
            <c:noEndCap val="0"/>
            <c:val val="1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'Ms SEM+ICP Tidy w LOD'!$AL$2:$AL$45</c:f>
              <c:numCache>
                <c:formatCode>General</c:formatCode>
                <c:ptCount val="44"/>
                <c:pt idx="0">
                  <c:v>427.5906371702734</c:v>
                </c:pt>
                <c:pt idx="1">
                  <c:v>404.83526902109497</c:v>
                </c:pt>
                <c:pt idx="2">
                  <c:v>389.52651886730757</c:v>
                </c:pt>
                <c:pt idx="3">
                  <c:v>405.2732298532851</c:v>
                </c:pt>
                <c:pt idx="4">
                  <c:v>346.9497485976691</c:v>
                </c:pt>
                <c:pt idx="5">
                  <c:v>360.14583866504961</c:v>
                </c:pt>
                <c:pt idx="6">
                  <c:v>378.98738688790769</c:v>
                </c:pt>
                <c:pt idx="7">
                  <c:v>368.6232252012698</c:v>
                </c:pt>
                <c:pt idx="8">
                  <c:v>353.25440266539744</c:v>
                </c:pt>
                <c:pt idx="9">
                  <c:v>388.74821451759516</c:v>
                </c:pt>
                <c:pt idx="10">
                  <c:v>401.81646554583261</c:v>
                </c:pt>
                <c:pt idx="11">
                  <c:v>455.32496582577357</c:v>
                </c:pt>
                <c:pt idx="12">
                  <c:v>445.37143786566145</c:v>
                </c:pt>
                <c:pt idx="13">
                  <c:v>437.10630897981753</c:v>
                </c:pt>
                <c:pt idx="14">
                  <c:v>449.95544995544992</c:v>
                </c:pt>
                <c:pt idx="15">
                  <c:v>331.46574220329666</c:v>
                </c:pt>
                <c:pt idx="16">
                  <c:v>350.36315012640836</c:v>
                </c:pt>
                <c:pt idx="17">
                  <c:v>391.58141183647564</c:v>
                </c:pt>
                <c:pt idx="18">
                  <c:v>382.98196576020916</c:v>
                </c:pt>
                <c:pt idx="19">
                  <c:v>367.99578083981754</c:v>
                </c:pt>
                <c:pt idx="20">
                  <c:v>411.32960490708996</c:v>
                </c:pt>
                <c:pt idx="21">
                  <c:v>340.34084558836781</c:v>
                </c:pt>
                <c:pt idx="22">
                  <c:v>434.8154031138107</c:v>
                </c:pt>
                <c:pt idx="23">
                  <c:v>368.83703424915319</c:v>
                </c:pt>
                <c:pt idx="24">
                  <c:v>311.55859097045345</c:v>
                </c:pt>
                <c:pt idx="25">
                  <c:v>411.16997333887332</c:v>
                </c:pt>
                <c:pt idx="26">
                  <c:v>368.54017798950076</c:v>
                </c:pt>
                <c:pt idx="27">
                  <c:v>352.86026135582068</c:v>
                </c:pt>
                <c:pt idx="28">
                  <c:v>403.26213325668493</c:v>
                </c:pt>
                <c:pt idx="29">
                  <c:v>366.97319262777762</c:v>
                </c:pt>
                <c:pt idx="30">
                  <c:v>378.52371719158782</c:v>
                </c:pt>
                <c:pt idx="31">
                  <c:v>341.56046524570093</c:v>
                </c:pt>
                <c:pt idx="32">
                  <c:v>326.21111570508549</c:v>
                </c:pt>
                <c:pt idx="33">
                  <c:v>369.11625636801807</c:v>
                </c:pt>
                <c:pt idx="34">
                  <c:v>371.02313276004151</c:v>
                </c:pt>
                <c:pt idx="35">
                  <c:v>329.71134704711341</c:v>
                </c:pt>
                <c:pt idx="36">
                  <c:v>390.31090860359154</c:v>
                </c:pt>
                <c:pt idx="37">
                  <c:v>377.72876123314279</c:v>
                </c:pt>
                <c:pt idx="38">
                  <c:v>339.2229089925288</c:v>
                </c:pt>
                <c:pt idx="39">
                  <c:v>376.71493368456032</c:v>
                </c:pt>
                <c:pt idx="40">
                  <c:v>379.97397874532993</c:v>
                </c:pt>
                <c:pt idx="41">
                  <c:v>346.89851050452052</c:v>
                </c:pt>
                <c:pt idx="42">
                  <c:v>384.3188515832606</c:v>
                </c:pt>
                <c:pt idx="43">
                  <c:v>414.40774226834156</c:v>
                </c:pt>
              </c:numCache>
            </c:numRef>
          </c:xVal>
          <c:yVal>
            <c:numRef>
              <c:f>'Ms SEM+ICP Tidy w LOD'!$V$2:$V$45</c:f>
              <c:numCache>
                <c:formatCode>General</c:formatCode>
                <c:ptCount val="44"/>
                <c:pt idx="0">
                  <c:v>1.2665299999999999</c:v>
                </c:pt>
                <c:pt idx="1">
                  <c:v>2.2708699999999999</c:v>
                </c:pt>
                <c:pt idx="2">
                  <c:v>2.7129400000000001</c:v>
                </c:pt>
                <c:pt idx="3">
                  <c:v>2.3996300000000002</c:v>
                </c:pt>
                <c:pt idx="4">
                  <c:v>3.0369999999999999</c:v>
                </c:pt>
                <c:pt idx="5">
                  <c:v>2.5349599999999999</c:v>
                </c:pt>
                <c:pt idx="6">
                  <c:v>2.8065500000000001</c:v>
                </c:pt>
                <c:pt idx="7">
                  <c:v>3.04026</c:v>
                </c:pt>
                <c:pt idx="8">
                  <c:v>3.50644</c:v>
                </c:pt>
                <c:pt idx="9">
                  <c:v>2.8797999999999999</c:v>
                </c:pt>
                <c:pt idx="10">
                  <c:v>2.5438200000000002</c:v>
                </c:pt>
                <c:pt idx="11">
                  <c:v>1.77485</c:v>
                </c:pt>
                <c:pt idx="12">
                  <c:v>2.50542</c:v>
                </c:pt>
                <c:pt idx="13">
                  <c:v>2.2385100000000002</c:v>
                </c:pt>
                <c:pt idx="14">
                  <c:v>1.66143</c:v>
                </c:pt>
                <c:pt idx="15">
                  <c:v>3.96618</c:v>
                </c:pt>
                <c:pt idx="16">
                  <c:v>3.52074</c:v>
                </c:pt>
                <c:pt idx="17">
                  <c:v>6.0541999999999998</c:v>
                </c:pt>
                <c:pt idx="18">
                  <c:v>2.2876099999999999</c:v>
                </c:pt>
                <c:pt idx="19">
                  <c:v>5.6083400000000001</c:v>
                </c:pt>
                <c:pt idx="20">
                  <c:v>2.3410700000000002</c:v>
                </c:pt>
                <c:pt idx="21">
                  <c:v>3.22356</c:v>
                </c:pt>
                <c:pt idx="22">
                  <c:v>2.6304099999999999</c:v>
                </c:pt>
                <c:pt idx="23">
                  <c:v>2.70181</c:v>
                </c:pt>
                <c:pt idx="24">
                  <c:v>2.8197899999999998</c:v>
                </c:pt>
                <c:pt idx="25">
                  <c:v>1.8132999999999999</c:v>
                </c:pt>
                <c:pt idx="26">
                  <c:v>2.5273300000000001</c:v>
                </c:pt>
                <c:pt idx="27">
                  <c:v>3.7111999999999998</c:v>
                </c:pt>
                <c:pt idx="28">
                  <c:v>2.5824799999999999</c:v>
                </c:pt>
                <c:pt idx="29">
                  <c:v>3.4697100000000001</c:v>
                </c:pt>
                <c:pt idx="30">
                  <c:v>2.1489199999999999</c:v>
                </c:pt>
                <c:pt idx="31">
                  <c:v>2.8308900000000001</c:v>
                </c:pt>
                <c:pt idx="32">
                  <c:v>2.5255899999999998</c:v>
                </c:pt>
                <c:pt idx="33">
                  <c:v>2.1676600000000001</c:v>
                </c:pt>
                <c:pt idx="34">
                  <c:v>2.32735</c:v>
                </c:pt>
                <c:pt idx="35">
                  <c:v>3.4162699999999999</c:v>
                </c:pt>
                <c:pt idx="36">
                  <c:v>2.1769699999999998</c:v>
                </c:pt>
                <c:pt idx="37">
                  <c:v>3.0425800000000001</c:v>
                </c:pt>
                <c:pt idx="38">
                  <c:v>3.4960800000000001</c:v>
                </c:pt>
                <c:pt idx="39">
                  <c:v>3.0587200000000001</c:v>
                </c:pt>
                <c:pt idx="40">
                  <c:v>2.7154500000000001</c:v>
                </c:pt>
                <c:pt idx="41">
                  <c:v>3.3026800000000001</c:v>
                </c:pt>
                <c:pt idx="42">
                  <c:v>3.16995</c:v>
                </c:pt>
                <c:pt idx="43">
                  <c:v>2.6040899999999998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899-4AF0-96DF-29A8233E7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4199199"/>
        <c:axId val="1610955103"/>
      </c:scatterChart>
      <c:valAx>
        <c:axId val="16741991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K/Rb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55103"/>
        <c:crosses val="autoZero"/>
        <c:crossBetween val="midCat"/>
      </c:valAx>
      <c:valAx>
        <c:axId val="1610955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Cs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4199199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1.AS Ms K/Rb vs Rb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'Ms SEM+ICP Tidy w LOD'!$AL$2:$AL$45</c:f>
              <c:numCache>
                <c:formatCode>General</c:formatCode>
                <c:ptCount val="44"/>
                <c:pt idx="0">
                  <c:v>427.5906371702734</c:v>
                </c:pt>
                <c:pt idx="1">
                  <c:v>404.83526902109497</c:v>
                </c:pt>
                <c:pt idx="2">
                  <c:v>389.52651886730757</c:v>
                </c:pt>
                <c:pt idx="3">
                  <c:v>405.2732298532851</c:v>
                </c:pt>
                <c:pt idx="4">
                  <c:v>346.9497485976691</c:v>
                </c:pt>
                <c:pt idx="5">
                  <c:v>360.14583866504961</c:v>
                </c:pt>
                <c:pt idx="6">
                  <c:v>378.98738688790769</c:v>
                </c:pt>
                <c:pt idx="7">
                  <c:v>368.6232252012698</c:v>
                </c:pt>
                <c:pt idx="8">
                  <c:v>353.25440266539744</c:v>
                </c:pt>
                <c:pt idx="9">
                  <c:v>388.74821451759516</c:v>
                </c:pt>
                <c:pt idx="10">
                  <c:v>401.81646554583261</c:v>
                </c:pt>
                <c:pt idx="11">
                  <c:v>455.32496582577357</c:v>
                </c:pt>
                <c:pt idx="12">
                  <c:v>445.37143786566145</c:v>
                </c:pt>
                <c:pt idx="13">
                  <c:v>437.10630897981753</c:v>
                </c:pt>
                <c:pt idx="14">
                  <c:v>449.95544995544992</c:v>
                </c:pt>
                <c:pt idx="15">
                  <c:v>331.46574220329666</c:v>
                </c:pt>
                <c:pt idx="16">
                  <c:v>350.36315012640836</c:v>
                </c:pt>
                <c:pt idx="17">
                  <c:v>391.58141183647564</c:v>
                </c:pt>
                <c:pt idx="18">
                  <c:v>382.98196576020916</c:v>
                </c:pt>
                <c:pt idx="19">
                  <c:v>367.99578083981754</c:v>
                </c:pt>
                <c:pt idx="20">
                  <c:v>411.32960490708996</c:v>
                </c:pt>
                <c:pt idx="21">
                  <c:v>340.34084558836781</c:v>
                </c:pt>
                <c:pt idx="22">
                  <c:v>434.8154031138107</c:v>
                </c:pt>
                <c:pt idx="23">
                  <c:v>368.83703424915319</c:v>
                </c:pt>
                <c:pt idx="24">
                  <c:v>311.55859097045345</c:v>
                </c:pt>
                <c:pt idx="25">
                  <c:v>411.16997333887332</c:v>
                </c:pt>
                <c:pt idx="26">
                  <c:v>368.54017798950076</c:v>
                </c:pt>
                <c:pt idx="27">
                  <c:v>352.86026135582068</c:v>
                </c:pt>
                <c:pt idx="28">
                  <c:v>403.26213325668493</c:v>
                </c:pt>
                <c:pt idx="29">
                  <c:v>366.97319262777762</c:v>
                </c:pt>
                <c:pt idx="30">
                  <c:v>378.52371719158782</c:v>
                </c:pt>
                <c:pt idx="31">
                  <c:v>341.56046524570093</c:v>
                </c:pt>
                <c:pt idx="32">
                  <c:v>326.21111570508549</c:v>
                </c:pt>
                <c:pt idx="33">
                  <c:v>369.11625636801807</c:v>
                </c:pt>
                <c:pt idx="34">
                  <c:v>371.02313276004151</c:v>
                </c:pt>
                <c:pt idx="35">
                  <c:v>329.71134704711341</c:v>
                </c:pt>
                <c:pt idx="36">
                  <c:v>390.31090860359154</c:v>
                </c:pt>
                <c:pt idx="37">
                  <c:v>377.72876123314279</c:v>
                </c:pt>
                <c:pt idx="38">
                  <c:v>339.2229089925288</c:v>
                </c:pt>
                <c:pt idx="39">
                  <c:v>376.71493368456032</c:v>
                </c:pt>
                <c:pt idx="40">
                  <c:v>379.97397874532993</c:v>
                </c:pt>
                <c:pt idx="41">
                  <c:v>346.89851050452052</c:v>
                </c:pt>
                <c:pt idx="42">
                  <c:v>384.3188515832606</c:v>
                </c:pt>
                <c:pt idx="43">
                  <c:v>414.40774226834156</c:v>
                </c:pt>
              </c:numCache>
            </c:numRef>
          </c:xVal>
          <c:yVal>
            <c:numRef>
              <c:f>'Ms SEM+ICP Tidy w LOD'!$P$2:$P$45</c:f>
              <c:numCache>
                <c:formatCode>General</c:formatCode>
                <c:ptCount val="44"/>
                <c:pt idx="0">
                  <c:v>199.256</c:v>
                </c:pt>
                <c:pt idx="1">
                  <c:v>210.95</c:v>
                </c:pt>
                <c:pt idx="2">
                  <c:v>244.65600000000001</c:v>
                </c:pt>
                <c:pt idx="3">
                  <c:v>235.15</c:v>
                </c:pt>
                <c:pt idx="4">
                  <c:v>275.25599999999997</c:v>
                </c:pt>
                <c:pt idx="5">
                  <c:v>269.613</c:v>
                </c:pt>
                <c:pt idx="6">
                  <c:v>252.51499999999999</c:v>
                </c:pt>
                <c:pt idx="7">
                  <c:v>257.98700000000002</c:v>
                </c:pt>
                <c:pt idx="8">
                  <c:v>268.928</c:v>
                </c:pt>
                <c:pt idx="9">
                  <c:v>246.43199999999999</c:v>
                </c:pt>
                <c:pt idx="10">
                  <c:v>235.18199999999999</c:v>
                </c:pt>
                <c:pt idx="11">
                  <c:v>201.17500000000001</c:v>
                </c:pt>
                <c:pt idx="12">
                  <c:v>209.03899999999999</c:v>
                </c:pt>
                <c:pt idx="13">
                  <c:v>211.619</c:v>
                </c:pt>
                <c:pt idx="14">
                  <c:v>202.02</c:v>
                </c:pt>
                <c:pt idx="15">
                  <c:v>289.32100000000003</c:v>
                </c:pt>
                <c:pt idx="16">
                  <c:v>273.71600000000001</c:v>
                </c:pt>
                <c:pt idx="17">
                  <c:v>242.60599999999999</c:v>
                </c:pt>
                <c:pt idx="18">
                  <c:v>249.35900000000001</c:v>
                </c:pt>
                <c:pt idx="19">
                  <c:v>254.07900000000001</c:v>
                </c:pt>
                <c:pt idx="20">
                  <c:v>221.72</c:v>
                </c:pt>
                <c:pt idx="21">
                  <c:v>277.36900000000003</c:v>
                </c:pt>
                <c:pt idx="22">
                  <c:v>225.38300000000001</c:v>
                </c:pt>
                <c:pt idx="23">
                  <c:v>265.7</c:v>
                </c:pt>
                <c:pt idx="24">
                  <c:v>300.74599999999998</c:v>
                </c:pt>
                <c:pt idx="25">
                  <c:v>231.048</c:v>
                </c:pt>
                <c:pt idx="26">
                  <c:v>253.161</c:v>
                </c:pt>
                <c:pt idx="27">
                  <c:v>267.52800000000002</c:v>
                </c:pt>
                <c:pt idx="28">
                  <c:v>233.09899999999999</c:v>
                </c:pt>
                <c:pt idx="29">
                  <c:v>256.42200000000003</c:v>
                </c:pt>
                <c:pt idx="30">
                  <c:v>248.06899999999999</c:v>
                </c:pt>
                <c:pt idx="31">
                  <c:v>287.50400000000002</c:v>
                </c:pt>
                <c:pt idx="32">
                  <c:v>285.39800000000002</c:v>
                </c:pt>
                <c:pt idx="33">
                  <c:v>262.24799999999999</c:v>
                </c:pt>
                <c:pt idx="34">
                  <c:v>253.62299999999999</c:v>
                </c:pt>
                <c:pt idx="35">
                  <c:v>289.34399999999999</c:v>
                </c:pt>
                <c:pt idx="36">
                  <c:v>238.78399999999999</c:v>
                </c:pt>
                <c:pt idx="37">
                  <c:v>250.709</c:v>
                </c:pt>
                <c:pt idx="38">
                  <c:v>288.30599999999998</c:v>
                </c:pt>
                <c:pt idx="39">
                  <c:v>249.791</c:v>
                </c:pt>
                <c:pt idx="40">
                  <c:v>251.333</c:v>
                </c:pt>
                <c:pt idx="41">
                  <c:v>276.738</c:v>
                </c:pt>
                <c:pt idx="42">
                  <c:v>255.517</c:v>
                </c:pt>
                <c:pt idx="43">
                  <c:v>240.34299999999999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95E-44FC-ACBF-0E3460D79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3386559"/>
        <c:axId val="1228137231"/>
      </c:scatterChart>
      <c:valAx>
        <c:axId val="16233865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K/Rb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8137231"/>
        <c:crosses val="autoZero"/>
        <c:crossBetween val="midCat"/>
      </c:valAx>
      <c:valAx>
        <c:axId val="1228137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3865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1(B)MP Ms K/Rb vs Rb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'Ms SEM+ICP Tidy w LOD'!$AL$47:$AL$91</c:f>
              <c:numCache>
                <c:formatCode>General</c:formatCode>
                <c:ptCount val="45"/>
                <c:pt idx="0">
                  <c:v>343.47419285589876</c:v>
                </c:pt>
                <c:pt idx="1">
                  <c:v>361.5658484234196</c:v>
                </c:pt>
                <c:pt idx="2">
                  <c:v>335.31235728192672</c:v>
                </c:pt>
                <c:pt idx="3">
                  <c:v>345.99097307911467</c:v>
                </c:pt>
                <c:pt idx="4">
                  <c:v>312.15685698441791</c:v>
                </c:pt>
                <c:pt idx="5">
                  <c:v>406.17422122738304</c:v>
                </c:pt>
                <c:pt idx="6">
                  <c:v>352.01096062264259</c:v>
                </c:pt>
                <c:pt idx="7">
                  <c:v>325.6880733944954</c:v>
                </c:pt>
                <c:pt idx="8">
                  <c:v>337.00173766520982</c:v>
                </c:pt>
                <c:pt idx="9">
                  <c:v>395.44299030223146</c:v>
                </c:pt>
                <c:pt idx="10">
                  <c:v>394.07783495470397</c:v>
                </c:pt>
                <c:pt idx="11">
                  <c:v>368.33610995418576</c:v>
                </c:pt>
                <c:pt idx="12">
                  <c:v>381.1823863098752</c:v>
                </c:pt>
                <c:pt idx="13">
                  <c:v>437.34540556872815</c:v>
                </c:pt>
                <c:pt idx="14">
                  <c:v>393.66208720481194</c:v>
                </c:pt>
                <c:pt idx="15">
                  <c:v>405.29573388350553</c:v>
                </c:pt>
                <c:pt idx="16">
                  <c:v>308.29808638836903</c:v>
                </c:pt>
                <c:pt idx="17">
                  <c:v>356.17567408454022</c:v>
                </c:pt>
                <c:pt idx="18">
                  <c:v>444.37207494445357</c:v>
                </c:pt>
                <c:pt idx="19">
                  <c:v>389.19316718323216</c:v>
                </c:pt>
                <c:pt idx="20">
                  <c:v>284.77568489720699</c:v>
                </c:pt>
                <c:pt idx="21">
                  <c:v>394.15089294769547</c:v>
                </c:pt>
                <c:pt idx="22">
                  <c:v>364.88709436219528</c:v>
                </c:pt>
                <c:pt idx="23">
                  <c:v>388.95280861192759</c:v>
                </c:pt>
                <c:pt idx="24">
                  <c:v>364.32100437272572</c:v>
                </c:pt>
                <c:pt idx="25">
                  <c:v>389.51583545686202</c:v>
                </c:pt>
                <c:pt idx="26">
                  <c:v>437.5213486306738</c:v>
                </c:pt>
                <c:pt idx="27">
                  <c:v>354.57823068442536</c:v>
                </c:pt>
                <c:pt idx="28">
                  <c:v>332.78403919634661</c:v>
                </c:pt>
                <c:pt idx="29">
                  <c:v>379.06850958806979</c:v>
                </c:pt>
                <c:pt idx="30">
                  <c:v>414.80693249780774</c:v>
                </c:pt>
                <c:pt idx="31">
                  <c:v>335.93347415790441</c:v>
                </c:pt>
                <c:pt idx="32">
                  <c:v>356.73066834539924</c:v>
                </c:pt>
                <c:pt idx="33">
                  <c:v>335.79690875188163</c:v>
                </c:pt>
                <c:pt idx="34">
                  <c:v>333.45668999944883</c:v>
                </c:pt>
                <c:pt idx="35">
                  <c:v>366.73118820904983</c:v>
                </c:pt>
                <c:pt idx="36">
                  <c:v>371.26827506060857</c:v>
                </c:pt>
                <c:pt idx="37">
                  <c:v>366.02504803244858</c:v>
                </c:pt>
                <c:pt idx="38">
                  <c:v>489.82055389186809</c:v>
                </c:pt>
                <c:pt idx="39">
                  <c:v>433.21602584610866</c:v>
                </c:pt>
                <c:pt idx="40">
                  <c:v>438.03303047657374</c:v>
                </c:pt>
                <c:pt idx="41">
                  <c:v>369.52095356811742</c:v>
                </c:pt>
                <c:pt idx="42">
                  <c:v>359.77577567226365</c:v>
                </c:pt>
                <c:pt idx="43">
                  <c:v>377.41859837440103</c:v>
                </c:pt>
                <c:pt idx="44">
                  <c:v>481.15992867374086</c:v>
                </c:pt>
              </c:numCache>
            </c:numRef>
          </c:xVal>
          <c:yVal>
            <c:numRef>
              <c:f>'Ms SEM+ICP Tidy w LOD'!$P$47:$P$91</c:f>
              <c:numCache>
                <c:formatCode>General</c:formatCode>
                <c:ptCount val="45"/>
                <c:pt idx="0">
                  <c:v>246.88900000000001</c:v>
                </c:pt>
                <c:pt idx="1">
                  <c:v>234.81200000000001</c:v>
                </c:pt>
                <c:pt idx="2">
                  <c:v>249.61799999999999</c:v>
                </c:pt>
                <c:pt idx="3">
                  <c:v>243.93700000000001</c:v>
                </c:pt>
                <c:pt idx="4">
                  <c:v>272.29899999999998</c:v>
                </c:pt>
                <c:pt idx="5">
                  <c:v>214.44</c:v>
                </c:pt>
                <c:pt idx="6">
                  <c:v>242.322</c:v>
                </c:pt>
                <c:pt idx="7">
                  <c:v>261.60000000000002</c:v>
                </c:pt>
                <c:pt idx="8">
                  <c:v>246.88300000000001</c:v>
                </c:pt>
                <c:pt idx="9">
                  <c:v>212.42</c:v>
                </c:pt>
                <c:pt idx="10">
                  <c:v>218.23099999999999</c:v>
                </c:pt>
                <c:pt idx="11">
                  <c:v>230.49600000000001</c:v>
                </c:pt>
                <c:pt idx="12">
                  <c:v>221.941</c:v>
                </c:pt>
                <c:pt idx="13">
                  <c:v>195.26900000000001</c:v>
                </c:pt>
                <c:pt idx="14">
                  <c:v>213.63499999999999</c:v>
                </c:pt>
                <c:pt idx="15">
                  <c:v>204.542</c:v>
                </c:pt>
                <c:pt idx="16">
                  <c:v>277.32900000000001</c:v>
                </c:pt>
                <c:pt idx="17">
                  <c:v>237.804</c:v>
                </c:pt>
                <c:pt idx="18">
                  <c:v>190.381</c:v>
                </c:pt>
                <c:pt idx="19">
                  <c:v>211.977</c:v>
                </c:pt>
                <c:pt idx="20">
                  <c:v>299.53399999999999</c:v>
                </c:pt>
                <c:pt idx="21">
                  <c:v>216.922</c:v>
                </c:pt>
                <c:pt idx="22">
                  <c:v>234.04499999999999</c:v>
                </c:pt>
                <c:pt idx="23">
                  <c:v>214.679</c:v>
                </c:pt>
                <c:pt idx="24">
                  <c:v>228.91900000000001</c:v>
                </c:pt>
                <c:pt idx="25">
                  <c:v>219.76</c:v>
                </c:pt>
                <c:pt idx="26">
                  <c:v>199.07599999999999</c:v>
                </c:pt>
                <c:pt idx="27">
                  <c:v>234.92699999999999</c:v>
                </c:pt>
                <c:pt idx="28">
                  <c:v>249.411</c:v>
                </c:pt>
                <c:pt idx="29">
                  <c:v>220.01300000000001</c:v>
                </c:pt>
                <c:pt idx="30">
                  <c:v>202.98599999999999</c:v>
                </c:pt>
                <c:pt idx="31">
                  <c:v>254.21700000000001</c:v>
                </c:pt>
                <c:pt idx="32">
                  <c:v>238.27500000000001</c:v>
                </c:pt>
                <c:pt idx="33">
                  <c:v>250.44900000000001</c:v>
                </c:pt>
                <c:pt idx="34">
                  <c:v>254.006</c:v>
                </c:pt>
                <c:pt idx="35">
                  <c:v>230.41399999999999</c:v>
                </c:pt>
                <c:pt idx="36">
                  <c:v>229.75299999999999</c:v>
                </c:pt>
                <c:pt idx="37">
                  <c:v>224.84800000000001</c:v>
                </c:pt>
                <c:pt idx="38">
                  <c:v>172.30799999999999</c:v>
                </c:pt>
                <c:pt idx="39">
                  <c:v>190.667</c:v>
                </c:pt>
                <c:pt idx="40">
                  <c:v>193.821</c:v>
                </c:pt>
                <c:pt idx="41">
                  <c:v>225.42699999999999</c:v>
                </c:pt>
                <c:pt idx="42">
                  <c:v>232.089</c:v>
                </c:pt>
                <c:pt idx="43">
                  <c:v>226.00899999999999</c:v>
                </c:pt>
                <c:pt idx="44">
                  <c:v>171.04499999999999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5A5-4298-8F17-40F82745D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3182575"/>
        <c:axId val="1227105743"/>
      </c:scatterChart>
      <c:valAx>
        <c:axId val="16731825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7105743"/>
        <c:crosses val="autoZero"/>
        <c:crossBetween val="midCat"/>
      </c:valAx>
      <c:valAx>
        <c:axId val="12271057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318257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1(B)MP vs 1.AS</a:t>
            </a:r>
            <a:r>
              <a:rPr lang="en-GB" baseline="0"/>
              <a:t> Ms K/Rb vs Rb</a:t>
            </a:r>
            <a:endParaRPr lang="en-GB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1(B)MP Ms K/Rb vs Rb</c:v>
          </c:tx>
          <c:spPr>
            <a:ln>
              <a:noFill/>
            </a:ln>
          </c:spPr>
          <c:xVal>
            <c:numRef>
              <c:f>'Ms SEM+ICP Tidy w LOD'!$AL$47:$AL$91</c:f>
              <c:numCache>
                <c:formatCode>General</c:formatCode>
                <c:ptCount val="45"/>
                <c:pt idx="0">
                  <c:v>343.47419285589876</c:v>
                </c:pt>
                <c:pt idx="1">
                  <c:v>361.5658484234196</c:v>
                </c:pt>
                <c:pt idx="2">
                  <c:v>335.31235728192672</c:v>
                </c:pt>
                <c:pt idx="3">
                  <c:v>345.99097307911467</c:v>
                </c:pt>
                <c:pt idx="4">
                  <c:v>312.15685698441791</c:v>
                </c:pt>
                <c:pt idx="5">
                  <c:v>406.17422122738304</c:v>
                </c:pt>
                <c:pt idx="6">
                  <c:v>352.01096062264259</c:v>
                </c:pt>
                <c:pt idx="7">
                  <c:v>325.6880733944954</c:v>
                </c:pt>
                <c:pt idx="8">
                  <c:v>337.00173766520982</c:v>
                </c:pt>
                <c:pt idx="9">
                  <c:v>395.44299030223146</c:v>
                </c:pt>
                <c:pt idx="10">
                  <c:v>394.07783495470397</c:v>
                </c:pt>
                <c:pt idx="11">
                  <c:v>368.33610995418576</c:v>
                </c:pt>
                <c:pt idx="12">
                  <c:v>381.1823863098752</c:v>
                </c:pt>
                <c:pt idx="13">
                  <c:v>437.34540556872815</c:v>
                </c:pt>
                <c:pt idx="14">
                  <c:v>393.66208720481194</c:v>
                </c:pt>
                <c:pt idx="15">
                  <c:v>405.29573388350553</c:v>
                </c:pt>
                <c:pt idx="16">
                  <c:v>308.29808638836903</c:v>
                </c:pt>
                <c:pt idx="17">
                  <c:v>356.17567408454022</c:v>
                </c:pt>
                <c:pt idx="18">
                  <c:v>444.37207494445357</c:v>
                </c:pt>
                <c:pt idx="19">
                  <c:v>389.19316718323216</c:v>
                </c:pt>
                <c:pt idx="20">
                  <c:v>284.77568489720699</c:v>
                </c:pt>
                <c:pt idx="21">
                  <c:v>394.15089294769547</c:v>
                </c:pt>
                <c:pt idx="22">
                  <c:v>364.88709436219528</c:v>
                </c:pt>
                <c:pt idx="23">
                  <c:v>388.95280861192759</c:v>
                </c:pt>
                <c:pt idx="24">
                  <c:v>364.32100437272572</c:v>
                </c:pt>
                <c:pt idx="25">
                  <c:v>389.51583545686202</c:v>
                </c:pt>
                <c:pt idx="26">
                  <c:v>437.5213486306738</c:v>
                </c:pt>
                <c:pt idx="27">
                  <c:v>354.57823068442536</c:v>
                </c:pt>
                <c:pt idx="28">
                  <c:v>332.78403919634661</c:v>
                </c:pt>
                <c:pt idx="29">
                  <c:v>379.06850958806979</c:v>
                </c:pt>
                <c:pt idx="30">
                  <c:v>414.80693249780774</c:v>
                </c:pt>
                <c:pt idx="31">
                  <c:v>335.93347415790441</c:v>
                </c:pt>
                <c:pt idx="32">
                  <c:v>356.73066834539924</c:v>
                </c:pt>
                <c:pt idx="33">
                  <c:v>335.79690875188163</c:v>
                </c:pt>
                <c:pt idx="34">
                  <c:v>333.45668999944883</c:v>
                </c:pt>
                <c:pt idx="35">
                  <c:v>366.73118820904983</c:v>
                </c:pt>
                <c:pt idx="36">
                  <c:v>371.26827506060857</c:v>
                </c:pt>
                <c:pt idx="37">
                  <c:v>366.02504803244858</c:v>
                </c:pt>
                <c:pt idx="38">
                  <c:v>489.82055389186809</c:v>
                </c:pt>
                <c:pt idx="39">
                  <c:v>433.21602584610866</c:v>
                </c:pt>
                <c:pt idx="40">
                  <c:v>438.03303047657374</c:v>
                </c:pt>
                <c:pt idx="41">
                  <c:v>369.52095356811742</c:v>
                </c:pt>
                <c:pt idx="42">
                  <c:v>359.77577567226365</c:v>
                </c:pt>
                <c:pt idx="43">
                  <c:v>377.41859837440103</c:v>
                </c:pt>
                <c:pt idx="44">
                  <c:v>481.15992867374086</c:v>
                </c:pt>
              </c:numCache>
            </c:numRef>
          </c:xVal>
          <c:yVal>
            <c:numRef>
              <c:f>'Ms SEM+ICP Tidy w LOD'!$P$47:$P$91</c:f>
              <c:numCache>
                <c:formatCode>General</c:formatCode>
                <c:ptCount val="45"/>
                <c:pt idx="0">
                  <c:v>246.88900000000001</c:v>
                </c:pt>
                <c:pt idx="1">
                  <c:v>234.81200000000001</c:v>
                </c:pt>
                <c:pt idx="2">
                  <c:v>249.61799999999999</c:v>
                </c:pt>
                <c:pt idx="3">
                  <c:v>243.93700000000001</c:v>
                </c:pt>
                <c:pt idx="4">
                  <c:v>272.29899999999998</c:v>
                </c:pt>
                <c:pt idx="5">
                  <c:v>214.44</c:v>
                </c:pt>
                <c:pt idx="6">
                  <c:v>242.322</c:v>
                </c:pt>
                <c:pt idx="7">
                  <c:v>261.60000000000002</c:v>
                </c:pt>
                <c:pt idx="8">
                  <c:v>246.88300000000001</c:v>
                </c:pt>
                <c:pt idx="9">
                  <c:v>212.42</c:v>
                </c:pt>
                <c:pt idx="10">
                  <c:v>218.23099999999999</c:v>
                </c:pt>
                <c:pt idx="11">
                  <c:v>230.49600000000001</c:v>
                </c:pt>
                <c:pt idx="12">
                  <c:v>221.941</c:v>
                </c:pt>
                <c:pt idx="13">
                  <c:v>195.26900000000001</c:v>
                </c:pt>
                <c:pt idx="14">
                  <c:v>213.63499999999999</c:v>
                </c:pt>
                <c:pt idx="15">
                  <c:v>204.542</c:v>
                </c:pt>
                <c:pt idx="16">
                  <c:v>277.32900000000001</c:v>
                </c:pt>
                <c:pt idx="17">
                  <c:v>237.804</c:v>
                </c:pt>
                <c:pt idx="18">
                  <c:v>190.381</c:v>
                </c:pt>
                <c:pt idx="19">
                  <c:v>211.977</c:v>
                </c:pt>
                <c:pt idx="20">
                  <c:v>299.53399999999999</c:v>
                </c:pt>
                <c:pt idx="21">
                  <c:v>216.922</c:v>
                </c:pt>
                <c:pt idx="22">
                  <c:v>234.04499999999999</c:v>
                </c:pt>
                <c:pt idx="23">
                  <c:v>214.679</c:v>
                </c:pt>
                <c:pt idx="24">
                  <c:v>228.91900000000001</c:v>
                </c:pt>
                <c:pt idx="25">
                  <c:v>219.76</c:v>
                </c:pt>
                <c:pt idx="26">
                  <c:v>199.07599999999999</c:v>
                </c:pt>
                <c:pt idx="27">
                  <c:v>234.92699999999999</c:v>
                </c:pt>
                <c:pt idx="28">
                  <c:v>249.411</c:v>
                </c:pt>
                <c:pt idx="29">
                  <c:v>220.01300000000001</c:v>
                </c:pt>
                <c:pt idx="30">
                  <c:v>202.98599999999999</c:v>
                </c:pt>
                <c:pt idx="31">
                  <c:v>254.21700000000001</c:v>
                </c:pt>
                <c:pt idx="32">
                  <c:v>238.27500000000001</c:v>
                </c:pt>
                <c:pt idx="33">
                  <c:v>250.44900000000001</c:v>
                </c:pt>
                <c:pt idx="34">
                  <c:v>254.006</c:v>
                </c:pt>
                <c:pt idx="35">
                  <c:v>230.41399999999999</c:v>
                </c:pt>
                <c:pt idx="36">
                  <c:v>229.75299999999999</c:v>
                </c:pt>
                <c:pt idx="37">
                  <c:v>224.84800000000001</c:v>
                </c:pt>
                <c:pt idx="38">
                  <c:v>172.30799999999999</c:v>
                </c:pt>
                <c:pt idx="39">
                  <c:v>190.667</c:v>
                </c:pt>
                <c:pt idx="40">
                  <c:v>193.821</c:v>
                </c:pt>
                <c:pt idx="41">
                  <c:v>225.42699999999999</c:v>
                </c:pt>
                <c:pt idx="42">
                  <c:v>232.089</c:v>
                </c:pt>
                <c:pt idx="43">
                  <c:v>226.00899999999999</c:v>
                </c:pt>
                <c:pt idx="44">
                  <c:v>171.04499999999999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DC5-4D1D-A9A7-8871458B3A00}"/>
            </c:ext>
          </c:extLst>
        </c:ser>
        <c:ser>
          <c:idx val="0"/>
          <c:order val="1"/>
          <c:tx>
            <c:v>1.AS Ms K/Rb vs Rb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'Ms SEM+ICP Tidy w LOD'!$AL$2:$AL$45</c:f>
              <c:numCache>
                <c:formatCode>General</c:formatCode>
                <c:ptCount val="44"/>
                <c:pt idx="0">
                  <c:v>427.5906371702734</c:v>
                </c:pt>
                <c:pt idx="1">
                  <c:v>404.83526902109497</c:v>
                </c:pt>
                <c:pt idx="2">
                  <c:v>389.52651886730757</c:v>
                </c:pt>
                <c:pt idx="3">
                  <c:v>405.2732298532851</c:v>
                </c:pt>
                <c:pt idx="4">
                  <c:v>346.9497485976691</c:v>
                </c:pt>
                <c:pt idx="5">
                  <c:v>360.14583866504961</c:v>
                </c:pt>
                <c:pt idx="6">
                  <c:v>378.98738688790769</c:v>
                </c:pt>
                <c:pt idx="7">
                  <c:v>368.6232252012698</c:v>
                </c:pt>
                <c:pt idx="8">
                  <c:v>353.25440266539744</c:v>
                </c:pt>
                <c:pt idx="9">
                  <c:v>388.74821451759516</c:v>
                </c:pt>
                <c:pt idx="10">
                  <c:v>401.81646554583261</c:v>
                </c:pt>
                <c:pt idx="11">
                  <c:v>455.32496582577357</c:v>
                </c:pt>
                <c:pt idx="12">
                  <c:v>445.37143786566145</c:v>
                </c:pt>
                <c:pt idx="13">
                  <c:v>437.10630897981753</c:v>
                </c:pt>
                <c:pt idx="14">
                  <c:v>449.95544995544992</c:v>
                </c:pt>
                <c:pt idx="15">
                  <c:v>331.46574220329666</c:v>
                </c:pt>
                <c:pt idx="16">
                  <c:v>350.36315012640836</c:v>
                </c:pt>
                <c:pt idx="17">
                  <c:v>391.58141183647564</c:v>
                </c:pt>
                <c:pt idx="18">
                  <c:v>382.98196576020916</c:v>
                </c:pt>
                <c:pt idx="19">
                  <c:v>367.99578083981754</c:v>
                </c:pt>
                <c:pt idx="20">
                  <c:v>411.32960490708996</c:v>
                </c:pt>
                <c:pt idx="21">
                  <c:v>340.34084558836781</c:v>
                </c:pt>
                <c:pt idx="22">
                  <c:v>434.8154031138107</c:v>
                </c:pt>
                <c:pt idx="23">
                  <c:v>368.83703424915319</c:v>
                </c:pt>
                <c:pt idx="24">
                  <c:v>311.55859097045345</c:v>
                </c:pt>
                <c:pt idx="25">
                  <c:v>411.16997333887332</c:v>
                </c:pt>
                <c:pt idx="26">
                  <c:v>368.54017798950076</c:v>
                </c:pt>
                <c:pt idx="27">
                  <c:v>352.86026135582068</c:v>
                </c:pt>
                <c:pt idx="28">
                  <c:v>403.26213325668493</c:v>
                </c:pt>
                <c:pt idx="29">
                  <c:v>366.97319262777762</c:v>
                </c:pt>
                <c:pt idx="30">
                  <c:v>378.52371719158782</c:v>
                </c:pt>
                <c:pt idx="31">
                  <c:v>341.56046524570093</c:v>
                </c:pt>
                <c:pt idx="32">
                  <c:v>326.21111570508549</c:v>
                </c:pt>
                <c:pt idx="33">
                  <c:v>369.11625636801807</c:v>
                </c:pt>
                <c:pt idx="34">
                  <c:v>371.02313276004151</c:v>
                </c:pt>
                <c:pt idx="35">
                  <c:v>329.71134704711341</c:v>
                </c:pt>
                <c:pt idx="36">
                  <c:v>390.31090860359154</c:v>
                </c:pt>
                <c:pt idx="37">
                  <c:v>377.72876123314279</c:v>
                </c:pt>
                <c:pt idx="38">
                  <c:v>339.2229089925288</c:v>
                </c:pt>
                <c:pt idx="39">
                  <c:v>376.71493368456032</c:v>
                </c:pt>
                <c:pt idx="40">
                  <c:v>379.97397874532993</c:v>
                </c:pt>
                <c:pt idx="41">
                  <c:v>346.89851050452052</c:v>
                </c:pt>
                <c:pt idx="42">
                  <c:v>384.3188515832606</c:v>
                </c:pt>
                <c:pt idx="43">
                  <c:v>414.40774226834156</c:v>
                </c:pt>
              </c:numCache>
            </c:numRef>
          </c:xVal>
          <c:yVal>
            <c:numRef>
              <c:f>'Ms SEM+ICP Tidy w LOD'!$P$2:$P$45</c:f>
              <c:numCache>
                <c:formatCode>General</c:formatCode>
                <c:ptCount val="44"/>
                <c:pt idx="0">
                  <c:v>199.256</c:v>
                </c:pt>
                <c:pt idx="1">
                  <c:v>210.95</c:v>
                </c:pt>
                <c:pt idx="2">
                  <c:v>244.65600000000001</c:v>
                </c:pt>
                <c:pt idx="3">
                  <c:v>235.15</c:v>
                </c:pt>
                <c:pt idx="4">
                  <c:v>275.25599999999997</c:v>
                </c:pt>
                <c:pt idx="5">
                  <c:v>269.613</c:v>
                </c:pt>
                <c:pt idx="6">
                  <c:v>252.51499999999999</c:v>
                </c:pt>
                <c:pt idx="7">
                  <c:v>257.98700000000002</c:v>
                </c:pt>
                <c:pt idx="8">
                  <c:v>268.928</c:v>
                </c:pt>
                <c:pt idx="9">
                  <c:v>246.43199999999999</c:v>
                </c:pt>
                <c:pt idx="10">
                  <c:v>235.18199999999999</c:v>
                </c:pt>
                <c:pt idx="11">
                  <c:v>201.17500000000001</c:v>
                </c:pt>
                <c:pt idx="12">
                  <c:v>209.03899999999999</c:v>
                </c:pt>
                <c:pt idx="13">
                  <c:v>211.619</c:v>
                </c:pt>
                <c:pt idx="14">
                  <c:v>202.02</c:v>
                </c:pt>
                <c:pt idx="15">
                  <c:v>289.32100000000003</c:v>
                </c:pt>
                <c:pt idx="16">
                  <c:v>273.71600000000001</c:v>
                </c:pt>
                <c:pt idx="17">
                  <c:v>242.60599999999999</c:v>
                </c:pt>
                <c:pt idx="18">
                  <c:v>249.35900000000001</c:v>
                </c:pt>
                <c:pt idx="19">
                  <c:v>254.07900000000001</c:v>
                </c:pt>
                <c:pt idx="20">
                  <c:v>221.72</c:v>
                </c:pt>
                <c:pt idx="21">
                  <c:v>277.36900000000003</c:v>
                </c:pt>
                <c:pt idx="22">
                  <c:v>225.38300000000001</c:v>
                </c:pt>
                <c:pt idx="23">
                  <c:v>265.7</c:v>
                </c:pt>
                <c:pt idx="24">
                  <c:v>300.74599999999998</c:v>
                </c:pt>
                <c:pt idx="25">
                  <c:v>231.048</c:v>
                </c:pt>
                <c:pt idx="26">
                  <c:v>253.161</c:v>
                </c:pt>
                <c:pt idx="27">
                  <c:v>267.52800000000002</c:v>
                </c:pt>
                <c:pt idx="28">
                  <c:v>233.09899999999999</c:v>
                </c:pt>
                <c:pt idx="29">
                  <c:v>256.42200000000003</c:v>
                </c:pt>
                <c:pt idx="30">
                  <c:v>248.06899999999999</c:v>
                </c:pt>
                <c:pt idx="31">
                  <c:v>287.50400000000002</c:v>
                </c:pt>
                <c:pt idx="32">
                  <c:v>285.39800000000002</c:v>
                </c:pt>
                <c:pt idx="33">
                  <c:v>262.24799999999999</c:v>
                </c:pt>
                <c:pt idx="34">
                  <c:v>253.62299999999999</c:v>
                </c:pt>
                <c:pt idx="35">
                  <c:v>289.34399999999999</c:v>
                </c:pt>
                <c:pt idx="36">
                  <c:v>238.78399999999999</c:v>
                </c:pt>
                <c:pt idx="37">
                  <c:v>250.709</c:v>
                </c:pt>
                <c:pt idx="38">
                  <c:v>288.30599999999998</c:v>
                </c:pt>
                <c:pt idx="39">
                  <c:v>249.791</c:v>
                </c:pt>
                <c:pt idx="40">
                  <c:v>251.333</c:v>
                </c:pt>
                <c:pt idx="41">
                  <c:v>276.738</c:v>
                </c:pt>
                <c:pt idx="42">
                  <c:v>255.517</c:v>
                </c:pt>
                <c:pt idx="43">
                  <c:v>240.34299999999999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DC5-4D1D-A9A7-8871458B3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3386559"/>
        <c:axId val="1228137231"/>
      </c:scatterChart>
      <c:valAx>
        <c:axId val="16233865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K/Rb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8137231"/>
        <c:crosses val="autoZero"/>
        <c:crossBetween val="midCat"/>
      </c:valAx>
      <c:valAx>
        <c:axId val="1228137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386559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1.AS Ms K/Rb vs Li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'Ms SEM+ICP Tidy w LOD'!$AL$2:$AL$45</c:f>
              <c:numCache>
                <c:formatCode>General</c:formatCode>
                <c:ptCount val="44"/>
                <c:pt idx="0">
                  <c:v>427.5906371702734</c:v>
                </c:pt>
                <c:pt idx="1">
                  <c:v>404.83526902109497</c:v>
                </c:pt>
                <c:pt idx="2">
                  <c:v>389.52651886730757</c:v>
                </c:pt>
                <c:pt idx="3">
                  <c:v>405.2732298532851</c:v>
                </c:pt>
                <c:pt idx="4">
                  <c:v>346.9497485976691</c:v>
                </c:pt>
                <c:pt idx="5">
                  <c:v>360.14583866504961</c:v>
                </c:pt>
                <c:pt idx="6">
                  <c:v>378.98738688790769</c:v>
                </c:pt>
                <c:pt idx="7">
                  <c:v>368.6232252012698</c:v>
                </c:pt>
                <c:pt idx="8">
                  <c:v>353.25440266539744</c:v>
                </c:pt>
                <c:pt idx="9">
                  <c:v>388.74821451759516</c:v>
                </c:pt>
                <c:pt idx="10">
                  <c:v>401.81646554583261</c:v>
                </c:pt>
                <c:pt idx="11">
                  <c:v>455.32496582577357</c:v>
                </c:pt>
                <c:pt idx="12">
                  <c:v>445.37143786566145</c:v>
                </c:pt>
                <c:pt idx="13">
                  <c:v>437.10630897981753</c:v>
                </c:pt>
                <c:pt idx="14">
                  <c:v>449.95544995544992</c:v>
                </c:pt>
                <c:pt idx="15">
                  <c:v>331.46574220329666</c:v>
                </c:pt>
                <c:pt idx="16">
                  <c:v>350.36315012640836</c:v>
                </c:pt>
                <c:pt idx="17">
                  <c:v>391.58141183647564</c:v>
                </c:pt>
                <c:pt idx="18">
                  <c:v>382.98196576020916</c:v>
                </c:pt>
                <c:pt idx="19">
                  <c:v>367.99578083981754</c:v>
                </c:pt>
                <c:pt idx="20">
                  <c:v>411.32960490708996</c:v>
                </c:pt>
                <c:pt idx="21">
                  <c:v>340.34084558836781</c:v>
                </c:pt>
                <c:pt idx="22">
                  <c:v>434.8154031138107</c:v>
                </c:pt>
                <c:pt idx="23">
                  <c:v>368.83703424915319</c:v>
                </c:pt>
                <c:pt idx="24">
                  <c:v>311.55859097045345</c:v>
                </c:pt>
                <c:pt idx="25">
                  <c:v>411.16997333887332</c:v>
                </c:pt>
                <c:pt idx="26">
                  <c:v>368.54017798950076</c:v>
                </c:pt>
                <c:pt idx="27">
                  <c:v>352.86026135582068</c:v>
                </c:pt>
                <c:pt idx="28">
                  <c:v>403.26213325668493</c:v>
                </c:pt>
                <c:pt idx="29">
                  <c:v>366.97319262777762</c:v>
                </c:pt>
                <c:pt idx="30">
                  <c:v>378.52371719158782</c:v>
                </c:pt>
                <c:pt idx="31">
                  <c:v>341.56046524570093</c:v>
                </c:pt>
                <c:pt idx="32">
                  <c:v>326.21111570508549</c:v>
                </c:pt>
                <c:pt idx="33">
                  <c:v>369.11625636801807</c:v>
                </c:pt>
                <c:pt idx="34">
                  <c:v>371.02313276004151</c:v>
                </c:pt>
                <c:pt idx="35">
                  <c:v>329.71134704711341</c:v>
                </c:pt>
                <c:pt idx="36">
                  <c:v>390.31090860359154</c:v>
                </c:pt>
                <c:pt idx="37">
                  <c:v>377.72876123314279</c:v>
                </c:pt>
                <c:pt idx="38">
                  <c:v>339.2229089925288</c:v>
                </c:pt>
                <c:pt idx="39">
                  <c:v>376.71493368456032</c:v>
                </c:pt>
                <c:pt idx="40">
                  <c:v>379.97397874532993</c:v>
                </c:pt>
                <c:pt idx="41">
                  <c:v>346.89851050452052</c:v>
                </c:pt>
                <c:pt idx="42">
                  <c:v>384.3188515832606</c:v>
                </c:pt>
                <c:pt idx="43">
                  <c:v>414.40774226834156</c:v>
                </c:pt>
              </c:numCache>
            </c:numRef>
          </c:xVal>
          <c:yVal>
            <c:numRef>
              <c:f>'Ms SEM+ICP Tidy w LOD'!$C$2:$C$45</c:f>
              <c:numCache>
                <c:formatCode>General</c:formatCode>
                <c:ptCount val="44"/>
                <c:pt idx="0">
                  <c:v>38.521999999999998</c:v>
                </c:pt>
                <c:pt idx="1">
                  <c:v>46.811700000000002</c:v>
                </c:pt>
                <c:pt idx="2">
                  <c:v>36.603700000000003</c:v>
                </c:pt>
                <c:pt idx="3">
                  <c:v>40.7729</c:v>
                </c:pt>
                <c:pt idx="4">
                  <c:v>44.405900000000003</c:v>
                </c:pt>
                <c:pt idx="5">
                  <c:v>41.6419</c:v>
                </c:pt>
                <c:pt idx="6">
                  <c:v>50.973500000000001</c:v>
                </c:pt>
                <c:pt idx="7">
                  <c:v>40.365400000000001</c:v>
                </c:pt>
                <c:pt idx="8">
                  <c:v>52.168599999999998</c:v>
                </c:pt>
                <c:pt idx="9">
                  <c:v>43.901899999999998</c:v>
                </c:pt>
                <c:pt idx="10">
                  <c:v>50.969799999999999</c:v>
                </c:pt>
                <c:pt idx="11">
                  <c:v>42.182000000000002</c:v>
                </c:pt>
                <c:pt idx="12">
                  <c:v>63.905900000000003</c:v>
                </c:pt>
                <c:pt idx="13">
                  <c:v>46.107599999999998</c:v>
                </c:pt>
                <c:pt idx="14">
                  <c:v>42.756700000000002</c:v>
                </c:pt>
                <c:pt idx="15">
                  <c:v>46.544400000000003</c:v>
                </c:pt>
                <c:pt idx="16">
                  <c:v>46.470399999999998</c:v>
                </c:pt>
                <c:pt idx="17">
                  <c:v>45.407200000000003</c:v>
                </c:pt>
                <c:pt idx="18">
                  <c:v>54.547199999999997</c:v>
                </c:pt>
                <c:pt idx="19">
                  <c:v>45.300400000000003</c:v>
                </c:pt>
                <c:pt idx="20">
                  <c:v>40.886699999999998</c:v>
                </c:pt>
                <c:pt idx="21">
                  <c:v>52.256999999999998</c:v>
                </c:pt>
                <c:pt idx="22">
                  <c:v>44.851399999999998</c:v>
                </c:pt>
                <c:pt idx="23">
                  <c:v>48.526699999999998</c:v>
                </c:pt>
                <c:pt idx="24">
                  <c:v>49.152500000000003</c:v>
                </c:pt>
                <c:pt idx="25">
                  <c:v>44.0242</c:v>
                </c:pt>
                <c:pt idx="26">
                  <c:v>38.470700000000001</c:v>
                </c:pt>
                <c:pt idx="27">
                  <c:v>43.3157</c:v>
                </c:pt>
                <c:pt idx="28">
                  <c:v>47.6813</c:v>
                </c:pt>
                <c:pt idx="29">
                  <c:v>38.158499999999997</c:v>
                </c:pt>
                <c:pt idx="30">
                  <c:v>37.473700000000001</c:v>
                </c:pt>
                <c:pt idx="31">
                  <c:v>53.146500000000003</c:v>
                </c:pt>
                <c:pt idx="32">
                  <c:v>50.301600000000001</c:v>
                </c:pt>
                <c:pt idx="33">
                  <c:v>45.171700000000001</c:v>
                </c:pt>
                <c:pt idx="34">
                  <c:v>50.4908</c:v>
                </c:pt>
                <c:pt idx="35">
                  <c:v>51.421100000000003</c:v>
                </c:pt>
                <c:pt idx="36">
                  <c:v>45.295999999999999</c:v>
                </c:pt>
                <c:pt idx="37">
                  <c:v>42.192599999999999</c:v>
                </c:pt>
                <c:pt idx="38">
                  <c:v>45.502499999999998</c:v>
                </c:pt>
                <c:pt idx="39">
                  <c:v>57.115099999999998</c:v>
                </c:pt>
                <c:pt idx="40">
                  <c:v>52.729500000000002</c:v>
                </c:pt>
                <c:pt idx="41">
                  <c:v>45.497399999999999</c:v>
                </c:pt>
                <c:pt idx="42">
                  <c:v>50.363599999999998</c:v>
                </c:pt>
                <c:pt idx="43">
                  <c:v>45.9803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D24-4887-8E69-8FA8F533B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49358607"/>
        <c:axId val="1373343727"/>
      </c:scatterChart>
      <c:valAx>
        <c:axId val="14493586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K/Rb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3343727"/>
        <c:crosses val="autoZero"/>
        <c:crossBetween val="midCat"/>
      </c:valAx>
      <c:valAx>
        <c:axId val="1373343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935860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1(B)MP Ms K/Rb vs Li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'Ms SEM+ICP Tidy w LOD'!$AL$47:$AL$91</c:f>
              <c:numCache>
                <c:formatCode>General</c:formatCode>
                <c:ptCount val="45"/>
                <c:pt idx="0">
                  <c:v>343.47419285589876</c:v>
                </c:pt>
                <c:pt idx="1">
                  <c:v>361.5658484234196</c:v>
                </c:pt>
                <c:pt idx="2">
                  <c:v>335.31235728192672</c:v>
                </c:pt>
                <c:pt idx="3">
                  <c:v>345.99097307911467</c:v>
                </c:pt>
                <c:pt idx="4">
                  <c:v>312.15685698441791</c:v>
                </c:pt>
                <c:pt idx="5">
                  <c:v>406.17422122738304</c:v>
                </c:pt>
                <c:pt idx="6">
                  <c:v>352.01096062264259</c:v>
                </c:pt>
                <c:pt idx="7">
                  <c:v>325.6880733944954</c:v>
                </c:pt>
                <c:pt idx="8">
                  <c:v>337.00173766520982</c:v>
                </c:pt>
                <c:pt idx="9">
                  <c:v>395.44299030223146</c:v>
                </c:pt>
                <c:pt idx="10">
                  <c:v>394.07783495470397</c:v>
                </c:pt>
                <c:pt idx="11">
                  <c:v>368.33610995418576</c:v>
                </c:pt>
                <c:pt idx="12">
                  <c:v>381.1823863098752</c:v>
                </c:pt>
                <c:pt idx="13">
                  <c:v>437.34540556872815</c:v>
                </c:pt>
                <c:pt idx="14">
                  <c:v>393.66208720481194</c:v>
                </c:pt>
                <c:pt idx="15">
                  <c:v>405.29573388350553</c:v>
                </c:pt>
                <c:pt idx="16">
                  <c:v>308.29808638836903</c:v>
                </c:pt>
                <c:pt idx="17">
                  <c:v>356.17567408454022</c:v>
                </c:pt>
                <c:pt idx="18">
                  <c:v>444.37207494445357</c:v>
                </c:pt>
                <c:pt idx="19">
                  <c:v>389.19316718323216</c:v>
                </c:pt>
                <c:pt idx="20">
                  <c:v>284.77568489720699</c:v>
                </c:pt>
                <c:pt idx="21">
                  <c:v>394.15089294769547</c:v>
                </c:pt>
                <c:pt idx="22">
                  <c:v>364.88709436219528</c:v>
                </c:pt>
                <c:pt idx="23">
                  <c:v>388.95280861192759</c:v>
                </c:pt>
                <c:pt idx="24">
                  <c:v>364.32100437272572</c:v>
                </c:pt>
                <c:pt idx="25">
                  <c:v>389.51583545686202</c:v>
                </c:pt>
                <c:pt idx="26">
                  <c:v>437.5213486306738</c:v>
                </c:pt>
                <c:pt idx="27">
                  <c:v>354.57823068442536</c:v>
                </c:pt>
                <c:pt idx="28">
                  <c:v>332.78403919634661</c:v>
                </c:pt>
                <c:pt idx="29">
                  <c:v>379.06850958806979</c:v>
                </c:pt>
                <c:pt idx="30">
                  <c:v>414.80693249780774</c:v>
                </c:pt>
                <c:pt idx="31">
                  <c:v>335.93347415790441</c:v>
                </c:pt>
                <c:pt idx="32">
                  <c:v>356.73066834539924</c:v>
                </c:pt>
                <c:pt idx="33">
                  <c:v>335.79690875188163</c:v>
                </c:pt>
                <c:pt idx="34">
                  <c:v>333.45668999944883</c:v>
                </c:pt>
                <c:pt idx="35">
                  <c:v>366.73118820904983</c:v>
                </c:pt>
                <c:pt idx="36">
                  <c:v>371.26827506060857</c:v>
                </c:pt>
                <c:pt idx="37">
                  <c:v>366.02504803244858</c:v>
                </c:pt>
                <c:pt idx="38">
                  <c:v>489.82055389186809</c:v>
                </c:pt>
                <c:pt idx="39">
                  <c:v>433.21602584610866</c:v>
                </c:pt>
                <c:pt idx="40">
                  <c:v>438.03303047657374</c:v>
                </c:pt>
                <c:pt idx="41">
                  <c:v>369.52095356811742</c:v>
                </c:pt>
                <c:pt idx="42">
                  <c:v>359.77577567226365</c:v>
                </c:pt>
                <c:pt idx="43">
                  <c:v>377.41859837440103</c:v>
                </c:pt>
                <c:pt idx="44">
                  <c:v>481.15992867374086</c:v>
                </c:pt>
              </c:numCache>
            </c:numRef>
          </c:xVal>
          <c:yVal>
            <c:numRef>
              <c:f>'Ms SEM+ICP Tidy w LOD'!$C$47:$C$91</c:f>
              <c:numCache>
                <c:formatCode>General</c:formatCode>
                <c:ptCount val="45"/>
                <c:pt idx="0">
                  <c:v>34.088999999999999</c:v>
                </c:pt>
                <c:pt idx="1">
                  <c:v>35.832000000000001</c:v>
                </c:pt>
                <c:pt idx="2">
                  <c:v>41.066800000000001</c:v>
                </c:pt>
                <c:pt idx="3">
                  <c:v>42.691299999999998</c:v>
                </c:pt>
                <c:pt idx="4">
                  <c:v>35.543399999999998</c:v>
                </c:pt>
                <c:pt idx="5">
                  <c:v>31.5305</c:v>
                </c:pt>
                <c:pt idx="6">
                  <c:v>30.461500000000001</c:v>
                </c:pt>
                <c:pt idx="7">
                  <c:v>39.433700000000002</c:v>
                </c:pt>
                <c:pt idx="8">
                  <c:v>42.585599999999999</c:v>
                </c:pt>
                <c:pt idx="9">
                  <c:v>42.493200000000002</c:v>
                </c:pt>
                <c:pt idx="10">
                  <c:v>37.845700000000001</c:v>
                </c:pt>
                <c:pt idx="11">
                  <c:v>28.618099999999998</c:v>
                </c:pt>
                <c:pt idx="12">
                  <c:v>43.297199999999997</c:v>
                </c:pt>
                <c:pt idx="13">
                  <c:v>40.203699999999998</c:v>
                </c:pt>
                <c:pt idx="14">
                  <c:v>43.762300000000003</c:v>
                </c:pt>
                <c:pt idx="15">
                  <c:v>39.972700000000003</c:v>
                </c:pt>
                <c:pt idx="16">
                  <c:v>42.315199999999997</c:v>
                </c:pt>
                <c:pt idx="17">
                  <c:v>47.645000000000003</c:v>
                </c:pt>
                <c:pt idx="18">
                  <c:v>42.195399999999999</c:v>
                </c:pt>
                <c:pt idx="19">
                  <c:v>38.314399999999999</c:v>
                </c:pt>
                <c:pt idx="20">
                  <c:v>56.845199999999998</c:v>
                </c:pt>
                <c:pt idx="21">
                  <c:v>46.1935</c:v>
                </c:pt>
                <c:pt idx="22">
                  <c:v>41.959299999999999</c:v>
                </c:pt>
                <c:pt idx="23">
                  <c:v>38.379899999999999</c:v>
                </c:pt>
                <c:pt idx="24">
                  <c:v>46.028799999999997</c:v>
                </c:pt>
                <c:pt idx="25">
                  <c:v>47.553899999999999</c:v>
                </c:pt>
                <c:pt idx="26">
                  <c:v>43.607199999999999</c:v>
                </c:pt>
                <c:pt idx="27">
                  <c:v>43.9878</c:v>
                </c:pt>
                <c:pt idx="28">
                  <c:v>36.694200000000002</c:v>
                </c:pt>
                <c:pt idx="29">
                  <c:v>36.461500000000001</c:v>
                </c:pt>
                <c:pt idx="30">
                  <c:v>44.344000000000001</c:v>
                </c:pt>
                <c:pt idx="31">
                  <c:v>33.119700000000002</c:v>
                </c:pt>
                <c:pt idx="32">
                  <c:v>39.446399999999997</c:v>
                </c:pt>
                <c:pt idx="33">
                  <c:v>43.114199999999997</c:v>
                </c:pt>
                <c:pt idx="34">
                  <c:v>37.498800000000003</c:v>
                </c:pt>
                <c:pt idx="35">
                  <c:v>45.324300000000001</c:v>
                </c:pt>
                <c:pt idx="36">
                  <c:v>38.434699999999999</c:v>
                </c:pt>
                <c:pt idx="37">
                  <c:v>43.6006</c:v>
                </c:pt>
                <c:pt idx="38">
                  <c:v>39.494799999999998</c:v>
                </c:pt>
                <c:pt idx="39">
                  <c:v>46.992600000000003</c:v>
                </c:pt>
                <c:pt idx="40">
                  <c:v>37.853200000000001</c:v>
                </c:pt>
                <c:pt idx="41">
                  <c:v>48.610799999999998</c:v>
                </c:pt>
                <c:pt idx="42">
                  <c:v>37.443300000000001</c:v>
                </c:pt>
                <c:pt idx="43">
                  <c:v>40.824300000000001</c:v>
                </c:pt>
                <c:pt idx="44">
                  <c:v>34.804699999999997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D2D-4FE7-9CB8-75C9A9294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7674863"/>
        <c:axId val="1418161983"/>
      </c:scatterChart>
      <c:valAx>
        <c:axId val="17376748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K/Rb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8161983"/>
        <c:crosses val="autoZero"/>
        <c:crossBetween val="midCat"/>
      </c:valAx>
      <c:valAx>
        <c:axId val="14181619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767486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1.AS vs 1(B)MP Ms</a:t>
            </a:r>
            <a:r>
              <a:rPr lang="en-GB" baseline="0"/>
              <a:t> K/Rb vs Li</a:t>
            </a:r>
            <a:endParaRPr lang="en-GB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1(B)MP Ms K/Rb vs Li</c:v>
          </c:tx>
          <c:spPr>
            <a:ln>
              <a:noFill/>
            </a:ln>
          </c:spPr>
          <c:xVal>
            <c:numRef>
              <c:f>'Ms SEM+ICP Tidy w LOD'!$AL$47:$AL$91</c:f>
              <c:numCache>
                <c:formatCode>General</c:formatCode>
                <c:ptCount val="45"/>
                <c:pt idx="0">
                  <c:v>343.47419285589876</c:v>
                </c:pt>
                <c:pt idx="1">
                  <c:v>361.5658484234196</c:v>
                </c:pt>
                <c:pt idx="2">
                  <c:v>335.31235728192672</c:v>
                </c:pt>
                <c:pt idx="3">
                  <c:v>345.99097307911467</c:v>
                </c:pt>
                <c:pt idx="4">
                  <c:v>312.15685698441791</c:v>
                </c:pt>
                <c:pt idx="5">
                  <c:v>406.17422122738304</c:v>
                </c:pt>
                <c:pt idx="6">
                  <c:v>352.01096062264259</c:v>
                </c:pt>
                <c:pt idx="7">
                  <c:v>325.6880733944954</c:v>
                </c:pt>
                <c:pt idx="8">
                  <c:v>337.00173766520982</c:v>
                </c:pt>
                <c:pt idx="9">
                  <c:v>395.44299030223146</c:v>
                </c:pt>
                <c:pt idx="10">
                  <c:v>394.07783495470397</c:v>
                </c:pt>
                <c:pt idx="11">
                  <c:v>368.33610995418576</c:v>
                </c:pt>
                <c:pt idx="12">
                  <c:v>381.1823863098752</c:v>
                </c:pt>
                <c:pt idx="13">
                  <c:v>437.34540556872815</c:v>
                </c:pt>
                <c:pt idx="14">
                  <c:v>393.66208720481194</c:v>
                </c:pt>
                <c:pt idx="15">
                  <c:v>405.29573388350553</c:v>
                </c:pt>
                <c:pt idx="16">
                  <c:v>308.29808638836903</c:v>
                </c:pt>
                <c:pt idx="17">
                  <c:v>356.17567408454022</c:v>
                </c:pt>
                <c:pt idx="18">
                  <c:v>444.37207494445357</c:v>
                </c:pt>
                <c:pt idx="19">
                  <c:v>389.19316718323216</c:v>
                </c:pt>
                <c:pt idx="20">
                  <c:v>284.77568489720699</c:v>
                </c:pt>
                <c:pt idx="21">
                  <c:v>394.15089294769547</c:v>
                </c:pt>
                <c:pt idx="22">
                  <c:v>364.88709436219528</c:v>
                </c:pt>
                <c:pt idx="23">
                  <c:v>388.95280861192759</c:v>
                </c:pt>
                <c:pt idx="24">
                  <c:v>364.32100437272572</c:v>
                </c:pt>
                <c:pt idx="25">
                  <c:v>389.51583545686202</c:v>
                </c:pt>
                <c:pt idx="26">
                  <c:v>437.5213486306738</c:v>
                </c:pt>
                <c:pt idx="27">
                  <c:v>354.57823068442536</c:v>
                </c:pt>
                <c:pt idx="28">
                  <c:v>332.78403919634661</c:v>
                </c:pt>
                <c:pt idx="29">
                  <c:v>379.06850958806979</c:v>
                </c:pt>
                <c:pt idx="30">
                  <c:v>414.80693249780774</c:v>
                </c:pt>
                <c:pt idx="31">
                  <c:v>335.93347415790441</c:v>
                </c:pt>
                <c:pt idx="32">
                  <c:v>356.73066834539924</c:v>
                </c:pt>
                <c:pt idx="33">
                  <c:v>335.79690875188163</c:v>
                </c:pt>
                <c:pt idx="34">
                  <c:v>333.45668999944883</c:v>
                </c:pt>
                <c:pt idx="35">
                  <c:v>366.73118820904983</c:v>
                </c:pt>
                <c:pt idx="36">
                  <c:v>371.26827506060857</c:v>
                </c:pt>
                <c:pt idx="37">
                  <c:v>366.02504803244858</c:v>
                </c:pt>
                <c:pt idx="38">
                  <c:v>489.82055389186809</c:v>
                </c:pt>
                <c:pt idx="39">
                  <c:v>433.21602584610866</c:v>
                </c:pt>
                <c:pt idx="40">
                  <c:v>438.03303047657374</c:v>
                </c:pt>
                <c:pt idx="41">
                  <c:v>369.52095356811742</c:v>
                </c:pt>
                <c:pt idx="42">
                  <c:v>359.77577567226365</c:v>
                </c:pt>
                <c:pt idx="43">
                  <c:v>377.41859837440103</c:v>
                </c:pt>
                <c:pt idx="44">
                  <c:v>481.15992867374086</c:v>
                </c:pt>
              </c:numCache>
            </c:numRef>
          </c:xVal>
          <c:yVal>
            <c:numRef>
              <c:f>'Ms SEM+ICP Tidy w LOD'!$C$47:$C$91</c:f>
              <c:numCache>
                <c:formatCode>General</c:formatCode>
                <c:ptCount val="45"/>
                <c:pt idx="0">
                  <c:v>34.088999999999999</c:v>
                </c:pt>
                <c:pt idx="1">
                  <c:v>35.832000000000001</c:v>
                </c:pt>
                <c:pt idx="2">
                  <c:v>41.066800000000001</c:v>
                </c:pt>
                <c:pt idx="3">
                  <c:v>42.691299999999998</c:v>
                </c:pt>
                <c:pt idx="4">
                  <c:v>35.543399999999998</c:v>
                </c:pt>
                <c:pt idx="5">
                  <c:v>31.5305</c:v>
                </c:pt>
                <c:pt idx="6">
                  <c:v>30.461500000000001</c:v>
                </c:pt>
                <c:pt idx="7">
                  <c:v>39.433700000000002</c:v>
                </c:pt>
                <c:pt idx="8">
                  <c:v>42.585599999999999</c:v>
                </c:pt>
                <c:pt idx="9">
                  <c:v>42.493200000000002</c:v>
                </c:pt>
                <c:pt idx="10">
                  <c:v>37.845700000000001</c:v>
                </c:pt>
                <c:pt idx="11">
                  <c:v>28.618099999999998</c:v>
                </c:pt>
                <c:pt idx="12">
                  <c:v>43.297199999999997</c:v>
                </c:pt>
                <c:pt idx="13">
                  <c:v>40.203699999999998</c:v>
                </c:pt>
                <c:pt idx="14">
                  <c:v>43.762300000000003</c:v>
                </c:pt>
                <c:pt idx="15">
                  <c:v>39.972700000000003</c:v>
                </c:pt>
                <c:pt idx="16">
                  <c:v>42.315199999999997</c:v>
                </c:pt>
                <c:pt idx="17">
                  <c:v>47.645000000000003</c:v>
                </c:pt>
                <c:pt idx="18">
                  <c:v>42.195399999999999</c:v>
                </c:pt>
                <c:pt idx="19">
                  <c:v>38.314399999999999</c:v>
                </c:pt>
                <c:pt idx="20">
                  <c:v>56.845199999999998</c:v>
                </c:pt>
                <c:pt idx="21">
                  <c:v>46.1935</c:v>
                </c:pt>
                <c:pt idx="22">
                  <c:v>41.959299999999999</c:v>
                </c:pt>
                <c:pt idx="23">
                  <c:v>38.379899999999999</c:v>
                </c:pt>
                <c:pt idx="24">
                  <c:v>46.028799999999997</c:v>
                </c:pt>
                <c:pt idx="25">
                  <c:v>47.553899999999999</c:v>
                </c:pt>
                <c:pt idx="26">
                  <c:v>43.607199999999999</c:v>
                </c:pt>
                <c:pt idx="27">
                  <c:v>43.9878</c:v>
                </c:pt>
                <c:pt idx="28">
                  <c:v>36.694200000000002</c:v>
                </c:pt>
                <c:pt idx="29">
                  <c:v>36.461500000000001</c:v>
                </c:pt>
                <c:pt idx="30">
                  <c:v>44.344000000000001</c:v>
                </c:pt>
                <c:pt idx="31">
                  <c:v>33.119700000000002</c:v>
                </c:pt>
                <c:pt idx="32">
                  <c:v>39.446399999999997</c:v>
                </c:pt>
                <c:pt idx="33">
                  <c:v>43.114199999999997</c:v>
                </c:pt>
                <c:pt idx="34">
                  <c:v>37.498800000000003</c:v>
                </c:pt>
                <c:pt idx="35">
                  <c:v>45.324300000000001</c:v>
                </c:pt>
                <c:pt idx="36">
                  <c:v>38.434699999999999</c:v>
                </c:pt>
                <c:pt idx="37">
                  <c:v>43.6006</c:v>
                </c:pt>
                <c:pt idx="38">
                  <c:v>39.494799999999998</c:v>
                </c:pt>
                <c:pt idx="39">
                  <c:v>46.992600000000003</c:v>
                </c:pt>
                <c:pt idx="40">
                  <c:v>37.853200000000001</c:v>
                </c:pt>
                <c:pt idx="41">
                  <c:v>48.610799999999998</c:v>
                </c:pt>
                <c:pt idx="42">
                  <c:v>37.443300000000001</c:v>
                </c:pt>
                <c:pt idx="43">
                  <c:v>40.824300000000001</c:v>
                </c:pt>
                <c:pt idx="44">
                  <c:v>34.804699999999997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76C-4C7A-8588-63D5611E7FE3}"/>
            </c:ext>
          </c:extLst>
        </c:ser>
        <c:ser>
          <c:idx val="0"/>
          <c:order val="1"/>
          <c:tx>
            <c:v>1.AS Ms K/Rb vs Li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'Ms SEM+ICP Tidy w LOD'!$AL$2:$AL$45</c:f>
              <c:numCache>
                <c:formatCode>General</c:formatCode>
                <c:ptCount val="44"/>
                <c:pt idx="0">
                  <c:v>427.5906371702734</c:v>
                </c:pt>
                <c:pt idx="1">
                  <c:v>404.83526902109497</c:v>
                </c:pt>
                <c:pt idx="2">
                  <c:v>389.52651886730757</c:v>
                </c:pt>
                <c:pt idx="3">
                  <c:v>405.2732298532851</c:v>
                </c:pt>
                <c:pt idx="4">
                  <c:v>346.9497485976691</c:v>
                </c:pt>
                <c:pt idx="5">
                  <c:v>360.14583866504961</c:v>
                </c:pt>
                <c:pt idx="6">
                  <c:v>378.98738688790769</c:v>
                </c:pt>
                <c:pt idx="7">
                  <c:v>368.6232252012698</c:v>
                </c:pt>
                <c:pt idx="8">
                  <c:v>353.25440266539744</c:v>
                </c:pt>
                <c:pt idx="9">
                  <c:v>388.74821451759516</c:v>
                </c:pt>
                <c:pt idx="10">
                  <c:v>401.81646554583261</c:v>
                </c:pt>
                <c:pt idx="11">
                  <c:v>455.32496582577357</c:v>
                </c:pt>
                <c:pt idx="12">
                  <c:v>445.37143786566145</c:v>
                </c:pt>
                <c:pt idx="13">
                  <c:v>437.10630897981753</c:v>
                </c:pt>
                <c:pt idx="14">
                  <c:v>449.95544995544992</c:v>
                </c:pt>
                <c:pt idx="15">
                  <c:v>331.46574220329666</c:v>
                </c:pt>
                <c:pt idx="16">
                  <c:v>350.36315012640836</c:v>
                </c:pt>
                <c:pt idx="17">
                  <c:v>391.58141183647564</c:v>
                </c:pt>
                <c:pt idx="18">
                  <c:v>382.98196576020916</c:v>
                </c:pt>
                <c:pt idx="19">
                  <c:v>367.99578083981754</c:v>
                </c:pt>
                <c:pt idx="20">
                  <c:v>411.32960490708996</c:v>
                </c:pt>
                <c:pt idx="21">
                  <c:v>340.34084558836781</c:v>
                </c:pt>
                <c:pt idx="22">
                  <c:v>434.8154031138107</c:v>
                </c:pt>
                <c:pt idx="23">
                  <c:v>368.83703424915319</c:v>
                </c:pt>
                <c:pt idx="24">
                  <c:v>311.55859097045345</c:v>
                </c:pt>
                <c:pt idx="25">
                  <c:v>411.16997333887332</c:v>
                </c:pt>
                <c:pt idx="26">
                  <c:v>368.54017798950076</c:v>
                </c:pt>
                <c:pt idx="27">
                  <c:v>352.86026135582068</c:v>
                </c:pt>
                <c:pt idx="28">
                  <c:v>403.26213325668493</c:v>
                </c:pt>
                <c:pt idx="29">
                  <c:v>366.97319262777762</c:v>
                </c:pt>
                <c:pt idx="30">
                  <c:v>378.52371719158782</c:v>
                </c:pt>
                <c:pt idx="31">
                  <c:v>341.56046524570093</c:v>
                </c:pt>
                <c:pt idx="32">
                  <c:v>326.21111570508549</c:v>
                </c:pt>
                <c:pt idx="33">
                  <c:v>369.11625636801807</c:v>
                </c:pt>
                <c:pt idx="34">
                  <c:v>371.02313276004151</c:v>
                </c:pt>
                <c:pt idx="35">
                  <c:v>329.71134704711341</c:v>
                </c:pt>
                <c:pt idx="36">
                  <c:v>390.31090860359154</c:v>
                </c:pt>
                <c:pt idx="37">
                  <c:v>377.72876123314279</c:v>
                </c:pt>
                <c:pt idx="38">
                  <c:v>339.2229089925288</c:v>
                </c:pt>
                <c:pt idx="39">
                  <c:v>376.71493368456032</c:v>
                </c:pt>
                <c:pt idx="40">
                  <c:v>379.97397874532993</c:v>
                </c:pt>
                <c:pt idx="41">
                  <c:v>346.89851050452052</c:v>
                </c:pt>
                <c:pt idx="42">
                  <c:v>384.3188515832606</c:v>
                </c:pt>
                <c:pt idx="43">
                  <c:v>414.40774226834156</c:v>
                </c:pt>
              </c:numCache>
            </c:numRef>
          </c:xVal>
          <c:yVal>
            <c:numRef>
              <c:f>'Ms SEM+ICP Tidy w LOD'!$C$2:$C$45</c:f>
              <c:numCache>
                <c:formatCode>General</c:formatCode>
                <c:ptCount val="44"/>
                <c:pt idx="0">
                  <c:v>38.521999999999998</c:v>
                </c:pt>
                <c:pt idx="1">
                  <c:v>46.811700000000002</c:v>
                </c:pt>
                <c:pt idx="2">
                  <c:v>36.603700000000003</c:v>
                </c:pt>
                <c:pt idx="3">
                  <c:v>40.7729</c:v>
                </c:pt>
                <c:pt idx="4">
                  <c:v>44.405900000000003</c:v>
                </c:pt>
                <c:pt idx="5">
                  <c:v>41.6419</c:v>
                </c:pt>
                <c:pt idx="6">
                  <c:v>50.973500000000001</c:v>
                </c:pt>
                <c:pt idx="7">
                  <c:v>40.365400000000001</c:v>
                </c:pt>
                <c:pt idx="8">
                  <c:v>52.168599999999998</c:v>
                </c:pt>
                <c:pt idx="9">
                  <c:v>43.901899999999998</c:v>
                </c:pt>
                <c:pt idx="10">
                  <c:v>50.969799999999999</c:v>
                </c:pt>
                <c:pt idx="11">
                  <c:v>42.182000000000002</c:v>
                </c:pt>
                <c:pt idx="12">
                  <c:v>63.905900000000003</c:v>
                </c:pt>
                <c:pt idx="13">
                  <c:v>46.107599999999998</c:v>
                </c:pt>
                <c:pt idx="14">
                  <c:v>42.756700000000002</c:v>
                </c:pt>
                <c:pt idx="15">
                  <c:v>46.544400000000003</c:v>
                </c:pt>
                <c:pt idx="16">
                  <c:v>46.470399999999998</c:v>
                </c:pt>
                <c:pt idx="17">
                  <c:v>45.407200000000003</c:v>
                </c:pt>
                <c:pt idx="18">
                  <c:v>54.547199999999997</c:v>
                </c:pt>
                <c:pt idx="19">
                  <c:v>45.300400000000003</c:v>
                </c:pt>
                <c:pt idx="20">
                  <c:v>40.886699999999998</c:v>
                </c:pt>
                <c:pt idx="21">
                  <c:v>52.256999999999998</c:v>
                </c:pt>
                <c:pt idx="22">
                  <c:v>44.851399999999998</c:v>
                </c:pt>
                <c:pt idx="23">
                  <c:v>48.526699999999998</c:v>
                </c:pt>
                <c:pt idx="24">
                  <c:v>49.152500000000003</c:v>
                </c:pt>
                <c:pt idx="25">
                  <c:v>44.0242</c:v>
                </c:pt>
                <c:pt idx="26">
                  <c:v>38.470700000000001</c:v>
                </c:pt>
                <c:pt idx="27">
                  <c:v>43.3157</c:v>
                </c:pt>
                <c:pt idx="28">
                  <c:v>47.6813</c:v>
                </c:pt>
                <c:pt idx="29">
                  <c:v>38.158499999999997</c:v>
                </c:pt>
                <c:pt idx="30">
                  <c:v>37.473700000000001</c:v>
                </c:pt>
                <c:pt idx="31">
                  <c:v>53.146500000000003</c:v>
                </c:pt>
                <c:pt idx="32">
                  <c:v>50.301600000000001</c:v>
                </c:pt>
                <c:pt idx="33">
                  <c:v>45.171700000000001</c:v>
                </c:pt>
                <c:pt idx="34">
                  <c:v>50.4908</c:v>
                </c:pt>
                <c:pt idx="35">
                  <c:v>51.421100000000003</c:v>
                </c:pt>
                <c:pt idx="36">
                  <c:v>45.295999999999999</c:v>
                </c:pt>
                <c:pt idx="37">
                  <c:v>42.192599999999999</c:v>
                </c:pt>
                <c:pt idx="38">
                  <c:v>45.502499999999998</c:v>
                </c:pt>
                <c:pt idx="39">
                  <c:v>57.115099999999998</c:v>
                </c:pt>
                <c:pt idx="40">
                  <c:v>52.729500000000002</c:v>
                </c:pt>
                <c:pt idx="41">
                  <c:v>45.497399999999999</c:v>
                </c:pt>
                <c:pt idx="42">
                  <c:v>50.363599999999998</c:v>
                </c:pt>
                <c:pt idx="43">
                  <c:v>45.9803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76C-4C7A-8588-63D5611E7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49358607"/>
        <c:axId val="1373343727"/>
      </c:scatterChart>
      <c:valAx>
        <c:axId val="14493586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K/Rb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3343727"/>
        <c:crosses val="autoZero"/>
        <c:crossBetween val="midCat"/>
      </c:valAx>
      <c:valAx>
        <c:axId val="1373343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9358607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1.AS Ms K/Rb vs Nb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'Ms SEM+ICP Tidy w LOD'!$AL$2:$AL$45</c:f>
              <c:numCache>
                <c:formatCode>General</c:formatCode>
                <c:ptCount val="44"/>
                <c:pt idx="0">
                  <c:v>427.5906371702734</c:v>
                </c:pt>
                <c:pt idx="1">
                  <c:v>404.83526902109497</c:v>
                </c:pt>
                <c:pt idx="2">
                  <c:v>389.52651886730757</c:v>
                </c:pt>
                <c:pt idx="3">
                  <c:v>405.2732298532851</c:v>
                </c:pt>
                <c:pt idx="4">
                  <c:v>346.9497485976691</c:v>
                </c:pt>
                <c:pt idx="5">
                  <c:v>360.14583866504961</c:v>
                </c:pt>
                <c:pt idx="6">
                  <c:v>378.98738688790769</c:v>
                </c:pt>
                <c:pt idx="7">
                  <c:v>368.6232252012698</c:v>
                </c:pt>
                <c:pt idx="8">
                  <c:v>353.25440266539744</c:v>
                </c:pt>
                <c:pt idx="9">
                  <c:v>388.74821451759516</c:v>
                </c:pt>
                <c:pt idx="10">
                  <c:v>401.81646554583261</c:v>
                </c:pt>
                <c:pt idx="11">
                  <c:v>455.32496582577357</c:v>
                </c:pt>
                <c:pt idx="12">
                  <c:v>445.37143786566145</c:v>
                </c:pt>
                <c:pt idx="13">
                  <c:v>437.10630897981753</c:v>
                </c:pt>
                <c:pt idx="14">
                  <c:v>449.95544995544992</c:v>
                </c:pt>
                <c:pt idx="15">
                  <c:v>331.46574220329666</c:v>
                </c:pt>
                <c:pt idx="16">
                  <c:v>350.36315012640836</c:v>
                </c:pt>
                <c:pt idx="17">
                  <c:v>391.58141183647564</c:v>
                </c:pt>
                <c:pt idx="18">
                  <c:v>382.98196576020916</c:v>
                </c:pt>
                <c:pt idx="19">
                  <c:v>367.99578083981754</c:v>
                </c:pt>
                <c:pt idx="20">
                  <c:v>411.32960490708996</c:v>
                </c:pt>
                <c:pt idx="21">
                  <c:v>340.34084558836781</c:v>
                </c:pt>
                <c:pt idx="22">
                  <c:v>434.8154031138107</c:v>
                </c:pt>
                <c:pt idx="23">
                  <c:v>368.83703424915319</c:v>
                </c:pt>
                <c:pt idx="24">
                  <c:v>311.55859097045345</c:v>
                </c:pt>
                <c:pt idx="25">
                  <c:v>411.16997333887332</c:v>
                </c:pt>
                <c:pt idx="26">
                  <c:v>368.54017798950076</c:v>
                </c:pt>
                <c:pt idx="27">
                  <c:v>352.86026135582068</c:v>
                </c:pt>
                <c:pt idx="28">
                  <c:v>403.26213325668493</c:v>
                </c:pt>
                <c:pt idx="29">
                  <c:v>366.97319262777762</c:v>
                </c:pt>
                <c:pt idx="30">
                  <c:v>378.52371719158782</c:v>
                </c:pt>
                <c:pt idx="31">
                  <c:v>341.56046524570093</c:v>
                </c:pt>
                <c:pt idx="32">
                  <c:v>326.21111570508549</c:v>
                </c:pt>
                <c:pt idx="33">
                  <c:v>369.11625636801807</c:v>
                </c:pt>
                <c:pt idx="34">
                  <c:v>371.02313276004151</c:v>
                </c:pt>
                <c:pt idx="35">
                  <c:v>329.71134704711341</c:v>
                </c:pt>
                <c:pt idx="36">
                  <c:v>390.31090860359154</c:v>
                </c:pt>
                <c:pt idx="37">
                  <c:v>377.72876123314279</c:v>
                </c:pt>
                <c:pt idx="38">
                  <c:v>339.2229089925288</c:v>
                </c:pt>
                <c:pt idx="39">
                  <c:v>376.71493368456032</c:v>
                </c:pt>
                <c:pt idx="40">
                  <c:v>379.97397874532993</c:v>
                </c:pt>
                <c:pt idx="41">
                  <c:v>346.89851050452052</c:v>
                </c:pt>
                <c:pt idx="42">
                  <c:v>384.3188515832606</c:v>
                </c:pt>
                <c:pt idx="43">
                  <c:v>414.40774226834156</c:v>
                </c:pt>
              </c:numCache>
            </c:numRef>
          </c:xVal>
          <c:yVal>
            <c:numRef>
              <c:f>'Ms SEM+ICP Tidy w LOD'!$U$2:$U$45</c:f>
              <c:numCache>
                <c:formatCode>General</c:formatCode>
                <c:ptCount val="44"/>
                <c:pt idx="0">
                  <c:v>5.1735300000000004</c:v>
                </c:pt>
                <c:pt idx="1">
                  <c:v>4.86022</c:v>
                </c:pt>
                <c:pt idx="2">
                  <c:v>24.2485</c:v>
                </c:pt>
                <c:pt idx="3">
                  <c:v>26.8201</c:v>
                </c:pt>
                <c:pt idx="4">
                  <c:v>31.678899999999999</c:v>
                </c:pt>
                <c:pt idx="5">
                  <c:v>39.028700000000001</c:v>
                </c:pt>
                <c:pt idx="6">
                  <c:v>29.3813</c:v>
                </c:pt>
                <c:pt idx="7">
                  <c:v>26.9011</c:v>
                </c:pt>
                <c:pt idx="8">
                  <c:v>29.873799999999999</c:v>
                </c:pt>
                <c:pt idx="9">
                  <c:v>30.3597</c:v>
                </c:pt>
                <c:pt idx="10">
                  <c:v>17.057099999999998</c:v>
                </c:pt>
                <c:pt idx="11">
                  <c:v>4.3070500000000003</c:v>
                </c:pt>
                <c:pt idx="12">
                  <c:v>3.9057400000000002</c:v>
                </c:pt>
                <c:pt idx="13">
                  <c:v>5.4135299999999997</c:v>
                </c:pt>
                <c:pt idx="14">
                  <c:v>3.56257</c:v>
                </c:pt>
                <c:pt idx="15">
                  <c:v>25.552</c:v>
                </c:pt>
                <c:pt idx="16">
                  <c:v>25.110600000000002</c:v>
                </c:pt>
                <c:pt idx="17">
                  <c:v>26.8657</c:v>
                </c:pt>
                <c:pt idx="18">
                  <c:v>30.763300000000001</c:v>
                </c:pt>
                <c:pt idx="19">
                  <c:v>28.196100000000001</c:v>
                </c:pt>
                <c:pt idx="20">
                  <c:v>24.608499999999999</c:v>
                </c:pt>
                <c:pt idx="21">
                  <c:v>35.1004</c:v>
                </c:pt>
                <c:pt idx="22">
                  <c:v>27.270399999999999</c:v>
                </c:pt>
                <c:pt idx="23">
                  <c:v>32.731900000000003</c:v>
                </c:pt>
                <c:pt idx="24">
                  <c:v>20.675699999999999</c:v>
                </c:pt>
                <c:pt idx="25">
                  <c:v>28.418600000000001</c:v>
                </c:pt>
                <c:pt idx="26">
                  <c:v>25.036999999999999</c:v>
                </c:pt>
                <c:pt idx="27">
                  <c:v>35.169800000000002</c:v>
                </c:pt>
                <c:pt idx="28">
                  <c:v>27.181899999999999</c:v>
                </c:pt>
                <c:pt idx="29">
                  <c:v>37.1541</c:v>
                </c:pt>
                <c:pt idx="30">
                  <c:v>28.364699999999999</c:v>
                </c:pt>
                <c:pt idx="31">
                  <c:v>36.089100000000002</c:v>
                </c:pt>
                <c:pt idx="32">
                  <c:v>27.071100000000001</c:v>
                </c:pt>
                <c:pt idx="33">
                  <c:v>34.621000000000002</c:v>
                </c:pt>
                <c:pt idx="34">
                  <c:v>28.8841</c:v>
                </c:pt>
                <c:pt idx="35">
                  <c:v>40.308599999999998</c:v>
                </c:pt>
                <c:pt idx="36">
                  <c:v>36.228000000000002</c:v>
                </c:pt>
                <c:pt idx="37">
                  <c:v>49.919600000000003</c:v>
                </c:pt>
                <c:pt idx="38">
                  <c:v>61.331400000000002</c:v>
                </c:pt>
                <c:pt idx="39">
                  <c:v>37.681899999999999</c:v>
                </c:pt>
                <c:pt idx="40">
                  <c:v>50.9574</c:v>
                </c:pt>
                <c:pt idx="41">
                  <c:v>29.569600000000001</c:v>
                </c:pt>
                <c:pt idx="42">
                  <c:v>23.259799999999998</c:v>
                </c:pt>
                <c:pt idx="43">
                  <c:v>26.779699999999998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F58-4567-AA85-EB78FD4CF3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3562319"/>
        <c:axId val="1695554911"/>
      </c:scatterChart>
      <c:valAx>
        <c:axId val="13735623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K/Rb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5554911"/>
        <c:crosses val="autoZero"/>
        <c:crossBetween val="midCat"/>
      </c:valAx>
      <c:valAx>
        <c:axId val="16955549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Nb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356231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1(B)MP Ms K/Rb vs Nb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'Ms SEM+ICP Tidy w LOD'!$AL$47:$AL$91</c:f>
              <c:numCache>
                <c:formatCode>General</c:formatCode>
                <c:ptCount val="45"/>
                <c:pt idx="0">
                  <c:v>343.47419285589876</c:v>
                </c:pt>
                <c:pt idx="1">
                  <c:v>361.5658484234196</c:v>
                </c:pt>
                <c:pt idx="2">
                  <c:v>335.31235728192672</c:v>
                </c:pt>
                <c:pt idx="3">
                  <c:v>345.99097307911467</c:v>
                </c:pt>
                <c:pt idx="4">
                  <c:v>312.15685698441791</c:v>
                </c:pt>
                <c:pt idx="5">
                  <c:v>406.17422122738304</c:v>
                </c:pt>
                <c:pt idx="6">
                  <c:v>352.01096062264259</c:v>
                </c:pt>
                <c:pt idx="7">
                  <c:v>325.6880733944954</c:v>
                </c:pt>
                <c:pt idx="8">
                  <c:v>337.00173766520982</c:v>
                </c:pt>
                <c:pt idx="9">
                  <c:v>395.44299030223146</c:v>
                </c:pt>
                <c:pt idx="10">
                  <c:v>394.07783495470397</c:v>
                </c:pt>
                <c:pt idx="11">
                  <c:v>368.33610995418576</c:v>
                </c:pt>
                <c:pt idx="12">
                  <c:v>381.1823863098752</c:v>
                </c:pt>
                <c:pt idx="13">
                  <c:v>437.34540556872815</c:v>
                </c:pt>
                <c:pt idx="14">
                  <c:v>393.66208720481194</c:v>
                </c:pt>
                <c:pt idx="15">
                  <c:v>405.29573388350553</c:v>
                </c:pt>
                <c:pt idx="16">
                  <c:v>308.29808638836903</c:v>
                </c:pt>
                <c:pt idx="17">
                  <c:v>356.17567408454022</c:v>
                </c:pt>
                <c:pt idx="18">
                  <c:v>444.37207494445357</c:v>
                </c:pt>
                <c:pt idx="19">
                  <c:v>389.19316718323216</c:v>
                </c:pt>
                <c:pt idx="20">
                  <c:v>284.77568489720699</c:v>
                </c:pt>
                <c:pt idx="21">
                  <c:v>394.15089294769547</c:v>
                </c:pt>
                <c:pt idx="22">
                  <c:v>364.88709436219528</c:v>
                </c:pt>
                <c:pt idx="23">
                  <c:v>388.95280861192759</c:v>
                </c:pt>
                <c:pt idx="24">
                  <c:v>364.32100437272572</c:v>
                </c:pt>
                <c:pt idx="25">
                  <c:v>389.51583545686202</c:v>
                </c:pt>
                <c:pt idx="26">
                  <c:v>437.5213486306738</c:v>
                </c:pt>
                <c:pt idx="27">
                  <c:v>354.57823068442536</c:v>
                </c:pt>
                <c:pt idx="28">
                  <c:v>332.78403919634661</c:v>
                </c:pt>
                <c:pt idx="29">
                  <c:v>379.06850958806979</c:v>
                </c:pt>
                <c:pt idx="30">
                  <c:v>414.80693249780774</c:v>
                </c:pt>
                <c:pt idx="31">
                  <c:v>335.93347415790441</c:v>
                </c:pt>
                <c:pt idx="32">
                  <c:v>356.73066834539924</c:v>
                </c:pt>
                <c:pt idx="33">
                  <c:v>335.79690875188163</c:v>
                </c:pt>
                <c:pt idx="34">
                  <c:v>333.45668999944883</c:v>
                </c:pt>
                <c:pt idx="35">
                  <c:v>366.73118820904983</c:v>
                </c:pt>
                <c:pt idx="36">
                  <c:v>371.26827506060857</c:v>
                </c:pt>
                <c:pt idx="37">
                  <c:v>366.02504803244858</c:v>
                </c:pt>
                <c:pt idx="38">
                  <c:v>489.82055389186809</c:v>
                </c:pt>
                <c:pt idx="39">
                  <c:v>433.21602584610866</c:v>
                </c:pt>
                <c:pt idx="40">
                  <c:v>438.03303047657374</c:v>
                </c:pt>
                <c:pt idx="41">
                  <c:v>369.52095356811742</c:v>
                </c:pt>
                <c:pt idx="42">
                  <c:v>359.77577567226365</c:v>
                </c:pt>
                <c:pt idx="43">
                  <c:v>377.41859837440103</c:v>
                </c:pt>
                <c:pt idx="44">
                  <c:v>481.15992867374086</c:v>
                </c:pt>
              </c:numCache>
            </c:numRef>
          </c:xVal>
          <c:yVal>
            <c:numRef>
              <c:f>'Ms SEM+ICP Tidy w LOD'!$U$47:$U$91</c:f>
              <c:numCache>
                <c:formatCode>General</c:formatCode>
                <c:ptCount val="45"/>
                <c:pt idx="0">
                  <c:v>28.7409</c:v>
                </c:pt>
                <c:pt idx="1">
                  <c:v>24.696300000000001</c:v>
                </c:pt>
                <c:pt idx="2">
                  <c:v>37.781700000000001</c:v>
                </c:pt>
                <c:pt idx="3">
                  <c:v>29.600100000000001</c:v>
                </c:pt>
                <c:pt idx="4">
                  <c:v>32.3919</c:v>
                </c:pt>
                <c:pt idx="5">
                  <c:v>27.855499999999999</c:v>
                </c:pt>
                <c:pt idx="6">
                  <c:v>32.328499999999998</c:v>
                </c:pt>
                <c:pt idx="7">
                  <c:v>29.031300000000002</c:v>
                </c:pt>
                <c:pt idx="8">
                  <c:v>42.453099999999999</c:v>
                </c:pt>
                <c:pt idx="9">
                  <c:v>20.594899999999999</c:v>
                </c:pt>
                <c:pt idx="10">
                  <c:v>32.602899999999998</c:v>
                </c:pt>
                <c:pt idx="11">
                  <c:v>31.9937</c:v>
                </c:pt>
                <c:pt idx="12">
                  <c:v>34.036000000000001</c:v>
                </c:pt>
                <c:pt idx="13">
                  <c:v>24.564399999999999</c:v>
                </c:pt>
                <c:pt idx="14">
                  <c:v>14.1861</c:v>
                </c:pt>
                <c:pt idx="15">
                  <c:v>27.911899999999999</c:v>
                </c:pt>
                <c:pt idx="16">
                  <c:v>34.025199999999998</c:v>
                </c:pt>
                <c:pt idx="17">
                  <c:v>34.706400000000002</c:v>
                </c:pt>
                <c:pt idx="18">
                  <c:v>27.593699999999998</c:v>
                </c:pt>
                <c:pt idx="19">
                  <c:v>26.926400000000001</c:v>
                </c:pt>
                <c:pt idx="20">
                  <c:v>33.620899999999999</c:v>
                </c:pt>
                <c:pt idx="21">
                  <c:v>28.689499999999999</c:v>
                </c:pt>
                <c:pt idx="22">
                  <c:v>37.649299999999997</c:v>
                </c:pt>
                <c:pt idx="23">
                  <c:v>30.1295</c:v>
                </c:pt>
                <c:pt idx="24">
                  <c:v>25.3249</c:v>
                </c:pt>
                <c:pt idx="25">
                  <c:v>19.242699999999999</c:v>
                </c:pt>
                <c:pt idx="26">
                  <c:v>27.401399999999999</c:v>
                </c:pt>
                <c:pt idx="27">
                  <c:v>31.433299999999999</c:v>
                </c:pt>
                <c:pt idx="28">
                  <c:v>36.353900000000003</c:v>
                </c:pt>
                <c:pt idx="29">
                  <c:v>37.7729</c:v>
                </c:pt>
                <c:pt idx="30">
                  <c:v>26.235299999999999</c:v>
                </c:pt>
                <c:pt idx="31">
                  <c:v>32.637700000000002</c:v>
                </c:pt>
                <c:pt idx="32">
                  <c:v>25.807700000000001</c:v>
                </c:pt>
                <c:pt idx="33">
                  <c:v>30.654499999999999</c:v>
                </c:pt>
                <c:pt idx="34">
                  <c:v>30.7302</c:v>
                </c:pt>
                <c:pt idx="35">
                  <c:v>26.873699999999999</c:v>
                </c:pt>
                <c:pt idx="36">
                  <c:v>28.157800000000002</c:v>
                </c:pt>
                <c:pt idx="37">
                  <c:v>32.006</c:v>
                </c:pt>
                <c:pt idx="38">
                  <c:v>7.5032500000000004</c:v>
                </c:pt>
                <c:pt idx="39">
                  <c:v>8.3208500000000001</c:v>
                </c:pt>
                <c:pt idx="40">
                  <c:v>10.2752</c:v>
                </c:pt>
                <c:pt idx="41">
                  <c:v>20.590299999999999</c:v>
                </c:pt>
                <c:pt idx="42">
                  <c:v>22.507999999999999</c:v>
                </c:pt>
                <c:pt idx="43">
                  <c:v>3.1580499999999998</c:v>
                </c:pt>
                <c:pt idx="44">
                  <c:v>4.0076599999999996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05E-4DCC-A182-419D10EAE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4694575"/>
        <c:axId val="1610819327"/>
      </c:scatterChart>
      <c:valAx>
        <c:axId val="16246945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K/Rb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819327"/>
        <c:crosses val="autoZero"/>
        <c:crossBetween val="midCat"/>
      </c:valAx>
      <c:valAx>
        <c:axId val="16108193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Nb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469457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Rb/Sr86</a:t>
            </a:r>
            <a:r>
              <a:rPr lang="en-GB" baseline="0"/>
              <a:t> vs Ba for Ms in </a:t>
            </a:r>
            <a:r>
              <a:rPr lang="en-GB" baseline="0">
                <a:solidFill>
                  <a:schemeClr val="accent2"/>
                </a:solidFill>
              </a:rPr>
              <a:t>1.AS </a:t>
            </a:r>
            <a:r>
              <a:rPr lang="en-GB" baseline="0"/>
              <a:t>and </a:t>
            </a:r>
            <a:r>
              <a:rPr lang="en-GB" baseline="0">
                <a:solidFill>
                  <a:schemeClr val="accent1"/>
                </a:solidFill>
              </a:rPr>
              <a:t>1(B)MP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1.AS Muscovite</c:v>
          </c:tx>
          <c:spPr>
            <a:ln>
              <a:noFill/>
            </a:ln>
          </c:spPr>
          <c:xVal>
            <c:numRef>
              <c:f>(Muscovite!$W$2:$W$25,Muscovite!$W$27:$W$46)</c:f>
              <c:numCache>
                <c:formatCode>General</c:formatCode>
                <c:ptCount val="44"/>
                <c:pt idx="0">
                  <c:v>3698.06</c:v>
                </c:pt>
                <c:pt idx="1">
                  <c:v>4513.25</c:v>
                </c:pt>
                <c:pt idx="2">
                  <c:v>1365</c:v>
                </c:pt>
                <c:pt idx="3">
                  <c:v>1819.56</c:v>
                </c:pt>
                <c:pt idx="4">
                  <c:v>2213.25</c:v>
                </c:pt>
                <c:pt idx="5">
                  <c:v>1518.45</c:v>
                </c:pt>
                <c:pt idx="6">
                  <c:v>1949.48</c:v>
                </c:pt>
                <c:pt idx="7">
                  <c:v>2396.67</c:v>
                </c:pt>
                <c:pt idx="8">
                  <c:v>2207.37</c:v>
                </c:pt>
                <c:pt idx="9">
                  <c:v>2070.79</c:v>
                </c:pt>
                <c:pt idx="10">
                  <c:v>2390.39</c:v>
                </c:pt>
                <c:pt idx="11">
                  <c:v>3793.07</c:v>
                </c:pt>
                <c:pt idx="12">
                  <c:v>3491.85</c:v>
                </c:pt>
                <c:pt idx="13">
                  <c:v>3601.85</c:v>
                </c:pt>
                <c:pt idx="14">
                  <c:v>4305.1899999999996</c:v>
                </c:pt>
                <c:pt idx="15">
                  <c:v>2537.14</c:v>
                </c:pt>
                <c:pt idx="16">
                  <c:v>2033.76</c:v>
                </c:pt>
                <c:pt idx="17">
                  <c:v>2309.13</c:v>
                </c:pt>
                <c:pt idx="18">
                  <c:v>2677.35</c:v>
                </c:pt>
                <c:pt idx="19">
                  <c:v>1949.92</c:v>
                </c:pt>
                <c:pt idx="20">
                  <c:v>1989.98</c:v>
                </c:pt>
                <c:pt idx="21">
                  <c:v>2598.19</c:v>
                </c:pt>
                <c:pt idx="22">
                  <c:v>2397.0300000000002</c:v>
                </c:pt>
                <c:pt idx="23">
                  <c:v>3007.46</c:v>
                </c:pt>
                <c:pt idx="24">
                  <c:v>3743.77</c:v>
                </c:pt>
                <c:pt idx="25">
                  <c:v>2181.6999999999998</c:v>
                </c:pt>
                <c:pt idx="26">
                  <c:v>2360.67</c:v>
                </c:pt>
                <c:pt idx="27">
                  <c:v>2361.7800000000002</c:v>
                </c:pt>
                <c:pt idx="28">
                  <c:v>2636.48</c:v>
                </c:pt>
                <c:pt idx="29">
                  <c:v>2328.04</c:v>
                </c:pt>
                <c:pt idx="30">
                  <c:v>2395.3000000000002</c:v>
                </c:pt>
                <c:pt idx="31">
                  <c:v>2528.13</c:v>
                </c:pt>
                <c:pt idx="32">
                  <c:v>1908.58</c:v>
                </c:pt>
                <c:pt idx="33">
                  <c:v>2285.8200000000002</c:v>
                </c:pt>
                <c:pt idx="34">
                  <c:v>2857.37</c:v>
                </c:pt>
                <c:pt idx="35">
                  <c:v>2334.4</c:v>
                </c:pt>
                <c:pt idx="36">
                  <c:v>3340.54</c:v>
                </c:pt>
                <c:pt idx="37">
                  <c:v>2854.99</c:v>
                </c:pt>
                <c:pt idx="38">
                  <c:v>2681.85</c:v>
                </c:pt>
                <c:pt idx="39">
                  <c:v>2859.62</c:v>
                </c:pt>
                <c:pt idx="40">
                  <c:v>3083.33</c:v>
                </c:pt>
                <c:pt idx="41">
                  <c:v>2748.19</c:v>
                </c:pt>
                <c:pt idx="42">
                  <c:v>2074.04</c:v>
                </c:pt>
                <c:pt idx="43">
                  <c:v>2327.46</c:v>
                </c:pt>
              </c:numCache>
            </c:numRef>
          </c:xVal>
          <c:yVal>
            <c:numRef>
              <c:f>(Muscovite!$AF$2:$AF$25,Muscovite!$AF$27:$AF$46)</c:f>
              <c:numCache>
                <c:formatCode>General</c:formatCode>
                <c:ptCount val="44"/>
                <c:pt idx="0">
                  <c:v>5.1179073847189152</c:v>
                </c:pt>
                <c:pt idx="1">
                  <c:v>4.7217322792346739</c:v>
                </c:pt>
                <c:pt idx="2">
                  <c:v>9.5087739753978884</c:v>
                </c:pt>
                <c:pt idx="3">
                  <c:v>7.7689822187274924</c:v>
                </c:pt>
                <c:pt idx="4">
                  <c:v>9.546329468642595</c:v>
                </c:pt>
                <c:pt idx="5">
                  <c:v>10.669207208490633</c:v>
                </c:pt>
                <c:pt idx="6">
                  <c:v>13.186919353069888</c:v>
                </c:pt>
                <c:pt idx="7">
                  <c:v>19.440346025454573</c:v>
                </c:pt>
                <c:pt idx="8">
                  <c:v>7.9372172162718142</c:v>
                </c:pt>
                <c:pt idx="9">
                  <c:v>8.7744434791277968</c:v>
                </c:pt>
                <c:pt idx="10">
                  <c:v>7.5088360094123052</c:v>
                </c:pt>
                <c:pt idx="11">
                  <c:v>2.5859398398626148</c:v>
                </c:pt>
                <c:pt idx="12">
                  <c:v>9.3671833340054942</c:v>
                </c:pt>
                <c:pt idx="13">
                  <c:v>3.8627672526618024</c:v>
                </c:pt>
                <c:pt idx="14">
                  <c:v>5.0534057082822628</c:v>
                </c:pt>
                <c:pt idx="15">
                  <c:v>11.036172980313326</c:v>
                </c:pt>
                <c:pt idx="16">
                  <c:v>9.8415449279635272</c:v>
                </c:pt>
                <c:pt idx="17">
                  <c:v>11.36184182796555</c:v>
                </c:pt>
                <c:pt idx="18">
                  <c:v>12.879381853303789</c:v>
                </c:pt>
                <c:pt idx="19">
                  <c:v>15.332287360830341</c:v>
                </c:pt>
                <c:pt idx="20">
                  <c:v>12.077239425879021</c:v>
                </c:pt>
                <c:pt idx="21">
                  <c:v>9.586762291540655</c:v>
                </c:pt>
                <c:pt idx="22">
                  <c:v>7.9995385898596254</c:v>
                </c:pt>
                <c:pt idx="23">
                  <c:v>7.9987958154587186</c:v>
                </c:pt>
                <c:pt idx="24">
                  <c:v>16.036793131948702</c:v>
                </c:pt>
                <c:pt idx="25">
                  <c:v>9.3699890097857512</c:v>
                </c:pt>
                <c:pt idx="26">
                  <c:v>7.1988022896400334</c:v>
                </c:pt>
                <c:pt idx="27">
                  <c:v>9.27711929646917</c:v>
                </c:pt>
                <c:pt idx="28">
                  <c:v>6.9830261707328756</c:v>
                </c:pt>
                <c:pt idx="29">
                  <c:v>11.213332400426806</c:v>
                </c:pt>
                <c:pt idx="30">
                  <c:v>13.377318809318377</c:v>
                </c:pt>
                <c:pt idx="31">
                  <c:v>16.819099210829595</c:v>
                </c:pt>
                <c:pt idx="32">
                  <c:v>9.7011125425318934</c:v>
                </c:pt>
                <c:pt idx="33">
                  <c:v>15.299189676395605</c:v>
                </c:pt>
                <c:pt idx="34">
                  <c:v>5.8440085172758431</c:v>
                </c:pt>
                <c:pt idx="35">
                  <c:v>10.861287048575869</c:v>
                </c:pt>
                <c:pt idx="36">
                  <c:v>15.101382560633818</c:v>
                </c:pt>
                <c:pt idx="37">
                  <c:v>10.182339195251334</c:v>
                </c:pt>
                <c:pt idx="38">
                  <c:v>12.379652078590933</c:v>
                </c:pt>
                <c:pt idx="39">
                  <c:v>9.019963645578807</c:v>
                </c:pt>
                <c:pt idx="40">
                  <c:v>11.318431855872836</c:v>
                </c:pt>
                <c:pt idx="41">
                  <c:v>13.076502845964143</c:v>
                </c:pt>
                <c:pt idx="42">
                  <c:v>9.3332389008053749</c:v>
                </c:pt>
                <c:pt idx="43">
                  <c:v>9.1104237503364143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371-46FF-98F2-E53FF7E3ED04}"/>
            </c:ext>
          </c:extLst>
        </c:ser>
        <c:ser>
          <c:idx val="0"/>
          <c:order val="1"/>
          <c:tx>
            <c:v>1(B)MP Muscovite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(Muscovite!$W$48:$W$77,Muscovite!$W$79:$W$93)</c:f>
              <c:numCache>
                <c:formatCode>General</c:formatCode>
                <c:ptCount val="45"/>
                <c:pt idx="0">
                  <c:v>2691.7</c:v>
                </c:pt>
                <c:pt idx="1">
                  <c:v>2612.58</c:v>
                </c:pt>
                <c:pt idx="2">
                  <c:v>1803.16</c:v>
                </c:pt>
                <c:pt idx="3">
                  <c:v>2901.26</c:v>
                </c:pt>
                <c:pt idx="4">
                  <c:v>2363.3200000000002</c:v>
                </c:pt>
                <c:pt idx="5">
                  <c:v>3056.94</c:v>
                </c:pt>
                <c:pt idx="6">
                  <c:v>2713.72</c:v>
                </c:pt>
                <c:pt idx="7">
                  <c:v>2177.8000000000002</c:v>
                </c:pt>
                <c:pt idx="8">
                  <c:v>2698.44</c:v>
                </c:pt>
                <c:pt idx="9">
                  <c:v>4389.04</c:v>
                </c:pt>
                <c:pt idx="10">
                  <c:v>2041.37</c:v>
                </c:pt>
                <c:pt idx="11">
                  <c:v>2579.4899999999998</c:v>
                </c:pt>
                <c:pt idx="12">
                  <c:v>2380.48</c:v>
                </c:pt>
                <c:pt idx="13">
                  <c:v>3039.46</c:v>
                </c:pt>
                <c:pt idx="14">
                  <c:v>4657.41</c:v>
                </c:pt>
                <c:pt idx="15">
                  <c:v>3158.96</c:v>
                </c:pt>
                <c:pt idx="16">
                  <c:v>2954.72</c:v>
                </c:pt>
                <c:pt idx="17">
                  <c:v>3656.91</c:v>
                </c:pt>
                <c:pt idx="18">
                  <c:v>3127.34</c:v>
                </c:pt>
                <c:pt idx="19">
                  <c:v>2840.77</c:v>
                </c:pt>
                <c:pt idx="20">
                  <c:v>2704.31</c:v>
                </c:pt>
                <c:pt idx="21">
                  <c:v>3507.68</c:v>
                </c:pt>
                <c:pt idx="22">
                  <c:v>3374.9</c:v>
                </c:pt>
                <c:pt idx="23">
                  <c:v>3844.18</c:v>
                </c:pt>
                <c:pt idx="24">
                  <c:v>3958.79</c:v>
                </c:pt>
                <c:pt idx="25">
                  <c:v>3469.31</c:v>
                </c:pt>
                <c:pt idx="26">
                  <c:v>3448</c:v>
                </c:pt>
                <c:pt idx="27">
                  <c:v>4252.71</c:v>
                </c:pt>
                <c:pt idx="28">
                  <c:v>1699.14</c:v>
                </c:pt>
                <c:pt idx="29">
                  <c:v>3642.01</c:v>
                </c:pt>
                <c:pt idx="30">
                  <c:v>2855.62</c:v>
                </c:pt>
                <c:pt idx="31">
                  <c:v>1979.02</c:v>
                </c:pt>
                <c:pt idx="32">
                  <c:v>3491.04</c:v>
                </c:pt>
                <c:pt idx="33">
                  <c:v>3625.99</c:v>
                </c:pt>
                <c:pt idx="34">
                  <c:v>3553.48</c:v>
                </c:pt>
                <c:pt idx="35">
                  <c:v>3395.04</c:v>
                </c:pt>
                <c:pt idx="36">
                  <c:v>3325.42</c:v>
                </c:pt>
                <c:pt idx="37">
                  <c:v>2724.71</c:v>
                </c:pt>
                <c:pt idx="38">
                  <c:v>3553.47</c:v>
                </c:pt>
                <c:pt idx="39">
                  <c:v>3827.45</c:v>
                </c:pt>
                <c:pt idx="40">
                  <c:v>4070.39</c:v>
                </c:pt>
                <c:pt idx="41">
                  <c:v>3410.89</c:v>
                </c:pt>
                <c:pt idx="42">
                  <c:v>3475.49</c:v>
                </c:pt>
                <c:pt idx="43">
                  <c:v>3889.69</c:v>
                </c:pt>
                <c:pt idx="44">
                  <c:v>3461.3</c:v>
                </c:pt>
              </c:numCache>
            </c:numRef>
          </c:xVal>
          <c:yVal>
            <c:numRef>
              <c:f>(Muscovite!$AF$48:$AF$77,Muscovite!$AF$79:$AF$93)</c:f>
              <c:numCache>
                <c:formatCode>General</c:formatCode>
                <c:ptCount val="45"/>
                <c:pt idx="0">
                  <c:v>10.631181883555598</c:v>
                </c:pt>
                <c:pt idx="1">
                  <c:v>8.354098920568962</c:v>
                </c:pt>
                <c:pt idx="2">
                  <c:v>9.0167534803748026</c:v>
                </c:pt>
                <c:pt idx="3">
                  <c:v>7.0051748299944867</c:v>
                </c:pt>
                <c:pt idx="4">
                  <c:v>11.071315307989428</c:v>
                </c:pt>
                <c:pt idx="5">
                  <c:v>9.7022893855759662</c:v>
                </c:pt>
                <c:pt idx="6">
                  <c:v>7.4702665376007298</c:v>
                </c:pt>
                <c:pt idx="7">
                  <c:v>13.977943062323675</c:v>
                </c:pt>
                <c:pt idx="8">
                  <c:v>16.164563841001499</c:v>
                </c:pt>
                <c:pt idx="9">
                  <c:v>11.440851412198116</c:v>
                </c:pt>
                <c:pt idx="10">
                  <c:v>7.12830764306036</c:v>
                </c:pt>
                <c:pt idx="11">
                  <c:v>6.7252939631780118</c:v>
                </c:pt>
                <c:pt idx="12">
                  <c:v>5.4789018546816335</c:v>
                </c:pt>
                <c:pt idx="13">
                  <c:v>5.0083357271831916</c:v>
                </c:pt>
                <c:pt idx="14">
                  <c:v>5.3901544874010634</c:v>
                </c:pt>
                <c:pt idx="15">
                  <c:v>6.0656797504240654</c:v>
                </c:pt>
                <c:pt idx="16">
                  <c:v>9.4864576420767452</c:v>
                </c:pt>
                <c:pt idx="17">
                  <c:v>5.2964208556983454</c:v>
                </c:pt>
                <c:pt idx="18">
                  <c:v>5.0550293799801915</c:v>
                </c:pt>
                <c:pt idx="19">
                  <c:v>7.2215730428946658</c:v>
                </c:pt>
                <c:pt idx="20">
                  <c:v>7.1306753256646607</c:v>
                </c:pt>
                <c:pt idx="21">
                  <c:v>4.6134181770232967</c:v>
                </c:pt>
                <c:pt idx="22">
                  <c:v>9.0734458896276333</c:v>
                </c:pt>
                <c:pt idx="23">
                  <c:v>6.0753794299848023</c:v>
                </c:pt>
                <c:pt idx="24">
                  <c:v>7.2457396434720964</c:v>
                </c:pt>
                <c:pt idx="25">
                  <c:v>7.5022104483369576</c:v>
                </c:pt>
                <c:pt idx="26">
                  <c:v>5.0485003563032711</c:v>
                </c:pt>
                <c:pt idx="27">
                  <c:v>10.770193511119668</c:v>
                </c:pt>
                <c:pt idx="28">
                  <c:v>10.963120879120879</c:v>
                </c:pt>
                <c:pt idx="29">
                  <c:v>7.7318268875964229</c:v>
                </c:pt>
                <c:pt idx="30">
                  <c:v>4.7090182759628627</c:v>
                </c:pt>
                <c:pt idx="31">
                  <c:v>7.6580842814925942</c:v>
                </c:pt>
                <c:pt idx="32">
                  <c:v>7.4040986280937808</c:v>
                </c:pt>
                <c:pt idx="33">
                  <c:v>6.3107645013354841</c:v>
                </c:pt>
                <c:pt idx="34">
                  <c:v>6.2851303267695684</c:v>
                </c:pt>
                <c:pt idx="35">
                  <c:v>4.9309832690603876</c:v>
                </c:pt>
                <c:pt idx="36">
                  <c:v>6.3522779427459177</c:v>
                </c:pt>
                <c:pt idx="37">
                  <c:v>9.4151934141214504</c:v>
                </c:pt>
                <c:pt idx="38">
                  <c:v>2.6892870520664252</c:v>
                </c:pt>
                <c:pt idx="39">
                  <c:v>4.3551861267768102</c:v>
                </c:pt>
                <c:pt idx="40">
                  <c:v>9.9514291435407429</c:v>
                </c:pt>
                <c:pt idx="41">
                  <c:v>6.9754711901748596</c:v>
                </c:pt>
                <c:pt idx="42">
                  <c:v>6.7610815912745581</c:v>
                </c:pt>
                <c:pt idx="43">
                  <c:v>7.1192906192906191</c:v>
                </c:pt>
                <c:pt idx="44">
                  <c:v>5.5360639554642113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371-46FF-98F2-E53FF7E3E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90354976"/>
        <c:axId val="1212341920"/>
      </c:scatterChart>
      <c:valAx>
        <c:axId val="1590354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Ba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2341920"/>
        <c:crosses val="autoZero"/>
        <c:crossBetween val="midCat"/>
      </c:valAx>
      <c:valAx>
        <c:axId val="1212341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Rb/Sr86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035497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1.AS vs 1(B)MP Ms K/Rb vs</a:t>
            </a:r>
            <a:r>
              <a:rPr lang="en-GB" baseline="0"/>
              <a:t> Nb</a:t>
            </a:r>
            <a:endParaRPr lang="en-GB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1(B)MP Ms K/Rb vs Nb</c:v>
          </c:tx>
          <c:spPr>
            <a:ln>
              <a:noFill/>
            </a:ln>
          </c:spPr>
          <c:xVal>
            <c:numRef>
              <c:f>'Ms SEM+ICP Tidy w LOD'!$AL$47:$AL$91</c:f>
              <c:numCache>
                <c:formatCode>General</c:formatCode>
                <c:ptCount val="45"/>
                <c:pt idx="0">
                  <c:v>343.47419285589876</c:v>
                </c:pt>
                <c:pt idx="1">
                  <c:v>361.5658484234196</c:v>
                </c:pt>
                <c:pt idx="2">
                  <c:v>335.31235728192672</c:v>
                </c:pt>
                <c:pt idx="3">
                  <c:v>345.99097307911467</c:v>
                </c:pt>
                <c:pt idx="4">
                  <c:v>312.15685698441791</c:v>
                </c:pt>
                <c:pt idx="5">
                  <c:v>406.17422122738304</c:v>
                </c:pt>
                <c:pt idx="6">
                  <c:v>352.01096062264259</c:v>
                </c:pt>
                <c:pt idx="7">
                  <c:v>325.6880733944954</c:v>
                </c:pt>
                <c:pt idx="8">
                  <c:v>337.00173766520982</c:v>
                </c:pt>
                <c:pt idx="9">
                  <c:v>395.44299030223146</c:v>
                </c:pt>
                <c:pt idx="10">
                  <c:v>394.07783495470397</c:v>
                </c:pt>
                <c:pt idx="11">
                  <c:v>368.33610995418576</c:v>
                </c:pt>
                <c:pt idx="12">
                  <c:v>381.1823863098752</c:v>
                </c:pt>
                <c:pt idx="13">
                  <c:v>437.34540556872815</c:v>
                </c:pt>
                <c:pt idx="14">
                  <c:v>393.66208720481194</c:v>
                </c:pt>
                <c:pt idx="15">
                  <c:v>405.29573388350553</c:v>
                </c:pt>
                <c:pt idx="16">
                  <c:v>308.29808638836903</c:v>
                </c:pt>
                <c:pt idx="17">
                  <c:v>356.17567408454022</c:v>
                </c:pt>
                <c:pt idx="18">
                  <c:v>444.37207494445357</c:v>
                </c:pt>
                <c:pt idx="19">
                  <c:v>389.19316718323216</c:v>
                </c:pt>
                <c:pt idx="20">
                  <c:v>284.77568489720699</c:v>
                </c:pt>
                <c:pt idx="21">
                  <c:v>394.15089294769547</c:v>
                </c:pt>
                <c:pt idx="22">
                  <c:v>364.88709436219528</c:v>
                </c:pt>
                <c:pt idx="23">
                  <c:v>388.95280861192759</c:v>
                </c:pt>
                <c:pt idx="24">
                  <c:v>364.32100437272572</c:v>
                </c:pt>
                <c:pt idx="25">
                  <c:v>389.51583545686202</c:v>
                </c:pt>
                <c:pt idx="26">
                  <c:v>437.5213486306738</c:v>
                </c:pt>
                <c:pt idx="27">
                  <c:v>354.57823068442536</c:v>
                </c:pt>
                <c:pt idx="28">
                  <c:v>332.78403919634661</c:v>
                </c:pt>
                <c:pt idx="29">
                  <c:v>379.06850958806979</c:v>
                </c:pt>
                <c:pt idx="30">
                  <c:v>414.80693249780774</c:v>
                </c:pt>
                <c:pt idx="31">
                  <c:v>335.93347415790441</c:v>
                </c:pt>
                <c:pt idx="32">
                  <c:v>356.73066834539924</c:v>
                </c:pt>
                <c:pt idx="33">
                  <c:v>335.79690875188163</c:v>
                </c:pt>
                <c:pt idx="34">
                  <c:v>333.45668999944883</c:v>
                </c:pt>
                <c:pt idx="35">
                  <c:v>366.73118820904983</c:v>
                </c:pt>
                <c:pt idx="36">
                  <c:v>371.26827506060857</c:v>
                </c:pt>
                <c:pt idx="37">
                  <c:v>366.02504803244858</c:v>
                </c:pt>
                <c:pt idx="38">
                  <c:v>489.82055389186809</c:v>
                </c:pt>
                <c:pt idx="39">
                  <c:v>433.21602584610866</c:v>
                </c:pt>
                <c:pt idx="40">
                  <c:v>438.03303047657374</c:v>
                </c:pt>
                <c:pt idx="41">
                  <c:v>369.52095356811742</c:v>
                </c:pt>
                <c:pt idx="42">
                  <c:v>359.77577567226365</c:v>
                </c:pt>
                <c:pt idx="43">
                  <c:v>377.41859837440103</c:v>
                </c:pt>
                <c:pt idx="44">
                  <c:v>481.15992867374086</c:v>
                </c:pt>
              </c:numCache>
            </c:numRef>
          </c:xVal>
          <c:yVal>
            <c:numRef>
              <c:f>'Ms SEM+ICP Tidy w LOD'!$U$47:$U$91</c:f>
              <c:numCache>
                <c:formatCode>General</c:formatCode>
                <c:ptCount val="45"/>
                <c:pt idx="0">
                  <c:v>28.7409</c:v>
                </c:pt>
                <c:pt idx="1">
                  <c:v>24.696300000000001</c:v>
                </c:pt>
                <c:pt idx="2">
                  <c:v>37.781700000000001</c:v>
                </c:pt>
                <c:pt idx="3">
                  <c:v>29.600100000000001</c:v>
                </c:pt>
                <c:pt idx="4">
                  <c:v>32.3919</c:v>
                </c:pt>
                <c:pt idx="5">
                  <c:v>27.855499999999999</c:v>
                </c:pt>
                <c:pt idx="6">
                  <c:v>32.328499999999998</c:v>
                </c:pt>
                <c:pt idx="7">
                  <c:v>29.031300000000002</c:v>
                </c:pt>
                <c:pt idx="8">
                  <c:v>42.453099999999999</c:v>
                </c:pt>
                <c:pt idx="9">
                  <c:v>20.594899999999999</c:v>
                </c:pt>
                <c:pt idx="10">
                  <c:v>32.602899999999998</c:v>
                </c:pt>
                <c:pt idx="11">
                  <c:v>31.9937</c:v>
                </c:pt>
                <c:pt idx="12">
                  <c:v>34.036000000000001</c:v>
                </c:pt>
                <c:pt idx="13">
                  <c:v>24.564399999999999</c:v>
                </c:pt>
                <c:pt idx="14">
                  <c:v>14.1861</c:v>
                </c:pt>
                <c:pt idx="15">
                  <c:v>27.911899999999999</c:v>
                </c:pt>
                <c:pt idx="16">
                  <c:v>34.025199999999998</c:v>
                </c:pt>
                <c:pt idx="17">
                  <c:v>34.706400000000002</c:v>
                </c:pt>
                <c:pt idx="18">
                  <c:v>27.593699999999998</c:v>
                </c:pt>
                <c:pt idx="19">
                  <c:v>26.926400000000001</c:v>
                </c:pt>
                <c:pt idx="20">
                  <c:v>33.620899999999999</c:v>
                </c:pt>
                <c:pt idx="21">
                  <c:v>28.689499999999999</c:v>
                </c:pt>
                <c:pt idx="22">
                  <c:v>37.649299999999997</c:v>
                </c:pt>
                <c:pt idx="23">
                  <c:v>30.1295</c:v>
                </c:pt>
                <c:pt idx="24">
                  <c:v>25.3249</c:v>
                </c:pt>
                <c:pt idx="25">
                  <c:v>19.242699999999999</c:v>
                </c:pt>
                <c:pt idx="26">
                  <c:v>27.401399999999999</c:v>
                </c:pt>
                <c:pt idx="27">
                  <c:v>31.433299999999999</c:v>
                </c:pt>
                <c:pt idx="28">
                  <c:v>36.353900000000003</c:v>
                </c:pt>
                <c:pt idx="29">
                  <c:v>37.7729</c:v>
                </c:pt>
                <c:pt idx="30">
                  <c:v>26.235299999999999</c:v>
                </c:pt>
                <c:pt idx="31">
                  <c:v>32.637700000000002</c:v>
                </c:pt>
                <c:pt idx="32">
                  <c:v>25.807700000000001</c:v>
                </c:pt>
                <c:pt idx="33">
                  <c:v>30.654499999999999</c:v>
                </c:pt>
                <c:pt idx="34">
                  <c:v>30.7302</c:v>
                </c:pt>
                <c:pt idx="35">
                  <c:v>26.873699999999999</c:v>
                </c:pt>
                <c:pt idx="36">
                  <c:v>28.157800000000002</c:v>
                </c:pt>
                <c:pt idx="37">
                  <c:v>32.006</c:v>
                </c:pt>
                <c:pt idx="38">
                  <c:v>7.5032500000000004</c:v>
                </c:pt>
                <c:pt idx="39">
                  <c:v>8.3208500000000001</c:v>
                </c:pt>
                <c:pt idx="40">
                  <c:v>10.2752</c:v>
                </c:pt>
                <c:pt idx="41">
                  <c:v>20.590299999999999</c:v>
                </c:pt>
                <c:pt idx="42">
                  <c:v>22.507999999999999</c:v>
                </c:pt>
                <c:pt idx="43">
                  <c:v>3.1580499999999998</c:v>
                </c:pt>
                <c:pt idx="44">
                  <c:v>4.0076599999999996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309-4F39-955C-0EB1CEB65FDC}"/>
            </c:ext>
          </c:extLst>
        </c:ser>
        <c:ser>
          <c:idx val="0"/>
          <c:order val="1"/>
          <c:tx>
            <c:v>1.AS Ms K/Rb vs Nb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'Ms SEM+ICP Tidy w LOD'!$AL$2:$AL$45</c:f>
              <c:numCache>
                <c:formatCode>General</c:formatCode>
                <c:ptCount val="44"/>
                <c:pt idx="0">
                  <c:v>427.5906371702734</c:v>
                </c:pt>
                <c:pt idx="1">
                  <c:v>404.83526902109497</c:v>
                </c:pt>
                <c:pt idx="2">
                  <c:v>389.52651886730757</c:v>
                </c:pt>
                <c:pt idx="3">
                  <c:v>405.2732298532851</c:v>
                </c:pt>
                <c:pt idx="4">
                  <c:v>346.9497485976691</c:v>
                </c:pt>
                <c:pt idx="5">
                  <c:v>360.14583866504961</c:v>
                </c:pt>
                <c:pt idx="6">
                  <c:v>378.98738688790769</c:v>
                </c:pt>
                <c:pt idx="7">
                  <c:v>368.6232252012698</c:v>
                </c:pt>
                <c:pt idx="8">
                  <c:v>353.25440266539744</c:v>
                </c:pt>
                <c:pt idx="9">
                  <c:v>388.74821451759516</c:v>
                </c:pt>
                <c:pt idx="10">
                  <c:v>401.81646554583261</c:v>
                </c:pt>
                <c:pt idx="11">
                  <c:v>455.32496582577357</c:v>
                </c:pt>
                <c:pt idx="12">
                  <c:v>445.37143786566145</c:v>
                </c:pt>
                <c:pt idx="13">
                  <c:v>437.10630897981753</c:v>
                </c:pt>
                <c:pt idx="14">
                  <c:v>449.95544995544992</c:v>
                </c:pt>
                <c:pt idx="15">
                  <c:v>331.46574220329666</c:v>
                </c:pt>
                <c:pt idx="16">
                  <c:v>350.36315012640836</c:v>
                </c:pt>
                <c:pt idx="17">
                  <c:v>391.58141183647564</c:v>
                </c:pt>
                <c:pt idx="18">
                  <c:v>382.98196576020916</c:v>
                </c:pt>
                <c:pt idx="19">
                  <c:v>367.99578083981754</c:v>
                </c:pt>
                <c:pt idx="20">
                  <c:v>411.32960490708996</c:v>
                </c:pt>
                <c:pt idx="21">
                  <c:v>340.34084558836781</c:v>
                </c:pt>
                <c:pt idx="22">
                  <c:v>434.8154031138107</c:v>
                </c:pt>
                <c:pt idx="23">
                  <c:v>368.83703424915319</c:v>
                </c:pt>
                <c:pt idx="24">
                  <c:v>311.55859097045345</c:v>
                </c:pt>
                <c:pt idx="25">
                  <c:v>411.16997333887332</c:v>
                </c:pt>
                <c:pt idx="26">
                  <c:v>368.54017798950076</c:v>
                </c:pt>
                <c:pt idx="27">
                  <c:v>352.86026135582068</c:v>
                </c:pt>
                <c:pt idx="28">
                  <c:v>403.26213325668493</c:v>
                </c:pt>
                <c:pt idx="29">
                  <c:v>366.97319262777762</c:v>
                </c:pt>
                <c:pt idx="30">
                  <c:v>378.52371719158782</c:v>
                </c:pt>
                <c:pt idx="31">
                  <c:v>341.56046524570093</c:v>
                </c:pt>
                <c:pt idx="32">
                  <c:v>326.21111570508549</c:v>
                </c:pt>
                <c:pt idx="33">
                  <c:v>369.11625636801807</c:v>
                </c:pt>
                <c:pt idx="34">
                  <c:v>371.02313276004151</c:v>
                </c:pt>
                <c:pt idx="35">
                  <c:v>329.71134704711341</c:v>
                </c:pt>
                <c:pt idx="36">
                  <c:v>390.31090860359154</c:v>
                </c:pt>
                <c:pt idx="37">
                  <c:v>377.72876123314279</c:v>
                </c:pt>
                <c:pt idx="38">
                  <c:v>339.2229089925288</c:v>
                </c:pt>
                <c:pt idx="39">
                  <c:v>376.71493368456032</c:v>
                </c:pt>
                <c:pt idx="40">
                  <c:v>379.97397874532993</c:v>
                </c:pt>
                <c:pt idx="41">
                  <c:v>346.89851050452052</c:v>
                </c:pt>
                <c:pt idx="42">
                  <c:v>384.3188515832606</c:v>
                </c:pt>
                <c:pt idx="43">
                  <c:v>414.40774226834156</c:v>
                </c:pt>
              </c:numCache>
            </c:numRef>
          </c:xVal>
          <c:yVal>
            <c:numRef>
              <c:f>'Ms SEM+ICP Tidy w LOD'!$U$2:$U$45</c:f>
              <c:numCache>
                <c:formatCode>General</c:formatCode>
                <c:ptCount val="44"/>
                <c:pt idx="0">
                  <c:v>5.1735300000000004</c:v>
                </c:pt>
                <c:pt idx="1">
                  <c:v>4.86022</c:v>
                </c:pt>
                <c:pt idx="2">
                  <c:v>24.2485</c:v>
                </c:pt>
                <c:pt idx="3">
                  <c:v>26.8201</c:v>
                </c:pt>
                <c:pt idx="4">
                  <c:v>31.678899999999999</c:v>
                </c:pt>
                <c:pt idx="5">
                  <c:v>39.028700000000001</c:v>
                </c:pt>
                <c:pt idx="6">
                  <c:v>29.3813</c:v>
                </c:pt>
                <c:pt idx="7">
                  <c:v>26.9011</c:v>
                </c:pt>
                <c:pt idx="8">
                  <c:v>29.873799999999999</c:v>
                </c:pt>
                <c:pt idx="9">
                  <c:v>30.3597</c:v>
                </c:pt>
                <c:pt idx="10">
                  <c:v>17.057099999999998</c:v>
                </c:pt>
                <c:pt idx="11">
                  <c:v>4.3070500000000003</c:v>
                </c:pt>
                <c:pt idx="12">
                  <c:v>3.9057400000000002</c:v>
                </c:pt>
                <c:pt idx="13">
                  <c:v>5.4135299999999997</c:v>
                </c:pt>
                <c:pt idx="14">
                  <c:v>3.56257</c:v>
                </c:pt>
                <c:pt idx="15">
                  <c:v>25.552</c:v>
                </c:pt>
                <c:pt idx="16">
                  <c:v>25.110600000000002</c:v>
                </c:pt>
                <c:pt idx="17">
                  <c:v>26.8657</c:v>
                </c:pt>
                <c:pt idx="18">
                  <c:v>30.763300000000001</c:v>
                </c:pt>
                <c:pt idx="19">
                  <c:v>28.196100000000001</c:v>
                </c:pt>
                <c:pt idx="20">
                  <c:v>24.608499999999999</c:v>
                </c:pt>
                <c:pt idx="21">
                  <c:v>35.1004</c:v>
                </c:pt>
                <c:pt idx="22">
                  <c:v>27.270399999999999</c:v>
                </c:pt>
                <c:pt idx="23">
                  <c:v>32.731900000000003</c:v>
                </c:pt>
                <c:pt idx="24">
                  <c:v>20.675699999999999</c:v>
                </c:pt>
                <c:pt idx="25">
                  <c:v>28.418600000000001</c:v>
                </c:pt>
                <c:pt idx="26">
                  <c:v>25.036999999999999</c:v>
                </c:pt>
                <c:pt idx="27">
                  <c:v>35.169800000000002</c:v>
                </c:pt>
                <c:pt idx="28">
                  <c:v>27.181899999999999</c:v>
                </c:pt>
                <c:pt idx="29">
                  <c:v>37.1541</c:v>
                </c:pt>
                <c:pt idx="30">
                  <c:v>28.364699999999999</c:v>
                </c:pt>
                <c:pt idx="31">
                  <c:v>36.089100000000002</c:v>
                </c:pt>
                <c:pt idx="32">
                  <c:v>27.071100000000001</c:v>
                </c:pt>
                <c:pt idx="33">
                  <c:v>34.621000000000002</c:v>
                </c:pt>
                <c:pt idx="34">
                  <c:v>28.8841</c:v>
                </c:pt>
                <c:pt idx="35">
                  <c:v>40.308599999999998</c:v>
                </c:pt>
                <c:pt idx="36">
                  <c:v>36.228000000000002</c:v>
                </c:pt>
                <c:pt idx="37">
                  <c:v>49.919600000000003</c:v>
                </c:pt>
                <c:pt idx="38">
                  <c:v>61.331400000000002</c:v>
                </c:pt>
                <c:pt idx="39">
                  <c:v>37.681899999999999</c:v>
                </c:pt>
                <c:pt idx="40">
                  <c:v>50.9574</c:v>
                </c:pt>
                <c:pt idx="41">
                  <c:v>29.569600000000001</c:v>
                </c:pt>
                <c:pt idx="42">
                  <c:v>23.259799999999998</c:v>
                </c:pt>
                <c:pt idx="43">
                  <c:v>26.779699999999998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309-4F39-955C-0EB1CEB65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3562319"/>
        <c:axId val="1695554911"/>
      </c:scatterChart>
      <c:valAx>
        <c:axId val="13735623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K/Rb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5554911"/>
        <c:crosses val="autoZero"/>
        <c:crossBetween val="midCat"/>
      </c:valAx>
      <c:valAx>
        <c:axId val="16955549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Nb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3562319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1.AS Ms K v Rb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'Ms SEM+ICP Tidy w LOD'!$AH$2:$AH$45</c:f>
              <c:numCache>
                <c:formatCode>General</c:formatCode>
                <c:ptCount val="44"/>
                <c:pt idx="0">
                  <c:v>85200</c:v>
                </c:pt>
                <c:pt idx="1">
                  <c:v>85399.999999999985</c:v>
                </c:pt>
                <c:pt idx="2">
                  <c:v>95300</c:v>
                </c:pt>
                <c:pt idx="3">
                  <c:v>95300</c:v>
                </c:pt>
                <c:pt idx="4">
                  <c:v>95500</c:v>
                </c:pt>
                <c:pt idx="5">
                  <c:v>97100.000000000015</c:v>
                </c:pt>
                <c:pt idx="6">
                  <c:v>95700</c:v>
                </c:pt>
                <c:pt idx="7">
                  <c:v>95100</c:v>
                </c:pt>
                <c:pt idx="8">
                  <c:v>95000</c:v>
                </c:pt>
                <c:pt idx="9">
                  <c:v>95800</c:v>
                </c:pt>
                <c:pt idx="10">
                  <c:v>94500</c:v>
                </c:pt>
                <c:pt idx="11">
                  <c:v>91600</c:v>
                </c:pt>
                <c:pt idx="12">
                  <c:v>93100</c:v>
                </c:pt>
                <c:pt idx="13">
                  <c:v>92500</c:v>
                </c:pt>
                <c:pt idx="14">
                  <c:v>90900</c:v>
                </c:pt>
                <c:pt idx="15">
                  <c:v>95900</c:v>
                </c:pt>
                <c:pt idx="16">
                  <c:v>95900</c:v>
                </c:pt>
                <c:pt idx="17">
                  <c:v>95000</c:v>
                </c:pt>
                <c:pt idx="18">
                  <c:v>95500</c:v>
                </c:pt>
                <c:pt idx="19">
                  <c:v>93500</c:v>
                </c:pt>
                <c:pt idx="20">
                  <c:v>91199.999999999985</c:v>
                </c:pt>
                <c:pt idx="21">
                  <c:v>94400</c:v>
                </c:pt>
                <c:pt idx="22">
                  <c:v>98000</c:v>
                </c:pt>
                <c:pt idx="23">
                  <c:v>98000</c:v>
                </c:pt>
                <c:pt idx="24">
                  <c:v>93699.999999999985</c:v>
                </c:pt>
                <c:pt idx="25">
                  <c:v>95000</c:v>
                </c:pt>
                <c:pt idx="26">
                  <c:v>93300</c:v>
                </c:pt>
                <c:pt idx="27">
                  <c:v>94400</c:v>
                </c:pt>
                <c:pt idx="28">
                  <c:v>94000</c:v>
                </c:pt>
                <c:pt idx="29">
                  <c:v>94100</c:v>
                </c:pt>
                <c:pt idx="30">
                  <c:v>93900</c:v>
                </c:pt>
                <c:pt idx="31">
                  <c:v>98200</c:v>
                </c:pt>
                <c:pt idx="32">
                  <c:v>93100</c:v>
                </c:pt>
                <c:pt idx="33">
                  <c:v>96800</c:v>
                </c:pt>
                <c:pt idx="34">
                  <c:v>94100</c:v>
                </c:pt>
                <c:pt idx="35">
                  <c:v>95399.999999999985</c:v>
                </c:pt>
                <c:pt idx="36">
                  <c:v>93200</c:v>
                </c:pt>
                <c:pt idx="37">
                  <c:v>94700</c:v>
                </c:pt>
                <c:pt idx="38">
                  <c:v>97800</c:v>
                </c:pt>
                <c:pt idx="39">
                  <c:v>94100</c:v>
                </c:pt>
                <c:pt idx="40">
                  <c:v>95500</c:v>
                </c:pt>
                <c:pt idx="41">
                  <c:v>96000</c:v>
                </c:pt>
                <c:pt idx="42">
                  <c:v>98200</c:v>
                </c:pt>
                <c:pt idx="43">
                  <c:v>99600.000000000015</c:v>
                </c:pt>
              </c:numCache>
            </c:numRef>
          </c:xVal>
          <c:yVal>
            <c:numRef>
              <c:f>'Ms SEM+ICP Tidy w LOD'!$P$2:$P$45</c:f>
              <c:numCache>
                <c:formatCode>General</c:formatCode>
                <c:ptCount val="44"/>
                <c:pt idx="0">
                  <c:v>199.256</c:v>
                </c:pt>
                <c:pt idx="1">
                  <c:v>210.95</c:v>
                </c:pt>
                <c:pt idx="2">
                  <c:v>244.65600000000001</c:v>
                </c:pt>
                <c:pt idx="3">
                  <c:v>235.15</c:v>
                </c:pt>
                <c:pt idx="4">
                  <c:v>275.25599999999997</c:v>
                </c:pt>
                <c:pt idx="5">
                  <c:v>269.613</c:v>
                </c:pt>
                <c:pt idx="6">
                  <c:v>252.51499999999999</c:v>
                </c:pt>
                <c:pt idx="7">
                  <c:v>257.98700000000002</c:v>
                </c:pt>
                <c:pt idx="8">
                  <c:v>268.928</c:v>
                </c:pt>
                <c:pt idx="9">
                  <c:v>246.43199999999999</c:v>
                </c:pt>
                <c:pt idx="10">
                  <c:v>235.18199999999999</c:v>
                </c:pt>
                <c:pt idx="11">
                  <c:v>201.17500000000001</c:v>
                </c:pt>
                <c:pt idx="12">
                  <c:v>209.03899999999999</c:v>
                </c:pt>
                <c:pt idx="13">
                  <c:v>211.619</c:v>
                </c:pt>
                <c:pt idx="14">
                  <c:v>202.02</c:v>
                </c:pt>
                <c:pt idx="15">
                  <c:v>289.32100000000003</c:v>
                </c:pt>
                <c:pt idx="16">
                  <c:v>273.71600000000001</c:v>
                </c:pt>
                <c:pt idx="17">
                  <c:v>242.60599999999999</c:v>
                </c:pt>
                <c:pt idx="18">
                  <c:v>249.35900000000001</c:v>
                </c:pt>
                <c:pt idx="19">
                  <c:v>254.07900000000001</c:v>
                </c:pt>
                <c:pt idx="20">
                  <c:v>221.72</c:v>
                </c:pt>
                <c:pt idx="21">
                  <c:v>277.36900000000003</c:v>
                </c:pt>
                <c:pt idx="22">
                  <c:v>225.38300000000001</c:v>
                </c:pt>
                <c:pt idx="23">
                  <c:v>265.7</c:v>
                </c:pt>
                <c:pt idx="24">
                  <c:v>300.74599999999998</c:v>
                </c:pt>
                <c:pt idx="25">
                  <c:v>231.048</c:v>
                </c:pt>
                <c:pt idx="26">
                  <c:v>253.161</c:v>
                </c:pt>
                <c:pt idx="27">
                  <c:v>267.52800000000002</c:v>
                </c:pt>
                <c:pt idx="28">
                  <c:v>233.09899999999999</c:v>
                </c:pt>
                <c:pt idx="29">
                  <c:v>256.42200000000003</c:v>
                </c:pt>
                <c:pt idx="30">
                  <c:v>248.06899999999999</c:v>
                </c:pt>
                <c:pt idx="31">
                  <c:v>287.50400000000002</c:v>
                </c:pt>
                <c:pt idx="32">
                  <c:v>285.39800000000002</c:v>
                </c:pt>
                <c:pt idx="33">
                  <c:v>262.24799999999999</c:v>
                </c:pt>
                <c:pt idx="34">
                  <c:v>253.62299999999999</c:v>
                </c:pt>
                <c:pt idx="35">
                  <c:v>289.34399999999999</c:v>
                </c:pt>
                <c:pt idx="36">
                  <c:v>238.78399999999999</c:v>
                </c:pt>
                <c:pt idx="37">
                  <c:v>250.709</c:v>
                </c:pt>
                <c:pt idx="38">
                  <c:v>288.30599999999998</c:v>
                </c:pt>
                <c:pt idx="39">
                  <c:v>249.791</c:v>
                </c:pt>
                <c:pt idx="40">
                  <c:v>251.333</c:v>
                </c:pt>
                <c:pt idx="41">
                  <c:v>276.738</c:v>
                </c:pt>
                <c:pt idx="42">
                  <c:v>255.517</c:v>
                </c:pt>
                <c:pt idx="43">
                  <c:v>240.34299999999999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E30-46E2-99F1-FACF45117C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3382847"/>
        <c:axId val="1317657375"/>
      </c:scatterChart>
      <c:valAx>
        <c:axId val="16233828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7657375"/>
        <c:crosses val="autoZero"/>
        <c:crossBetween val="midCat"/>
      </c:valAx>
      <c:valAx>
        <c:axId val="1317657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3828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1(B)MP Ms K vs Rb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'Ms SEM+ICP Tidy w LOD'!$AH$47:$AH$91</c:f>
              <c:numCache>
                <c:formatCode>General</c:formatCode>
                <c:ptCount val="45"/>
                <c:pt idx="0">
                  <c:v>84800</c:v>
                </c:pt>
                <c:pt idx="1">
                  <c:v>84900</c:v>
                </c:pt>
                <c:pt idx="2">
                  <c:v>83699.999999999985</c:v>
                </c:pt>
                <c:pt idx="3">
                  <c:v>84400</c:v>
                </c:pt>
                <c:pt idx="4">
                  <c:v>85000</c:v>
                </c:pt>
                <c:pt idx="5">
                  <c:v>87100.000000000015</c:v>
                </c:pt>
                <c:pt idx="6">
                  <c:v>85300</c:v>
                </c:pt>
                <c:pt idx="7">
                  <c:v>85200</c:v>
                </c:pt>
                <c:pt idx="8">
                  <c:v>83200</c:v>
                </c:pt>
                <c:pt idx="9">
                  <c:v>84000</c:v>
                </c:pt>
                <c:pt idx="10">
                  <c:v>86000</c:v>
                </c:pt>
                <c:pt idx="11">
                  <c:v>84900</c:v>
                </c:pt>
                <c:pt idx="12">
                  <c:v>84600.000000000015</c:v>
                </c:pt>
                <c:pt idx="13">
                  <c:v>85399.999999999985</c:v>
                </c:pt>
                <c:pt idx="14">
                  <c:v>84100</c:v>
                </c:pt>
                <c:pt idx="15">
                  <c:v>82899.999999999985</c:v>
                </c:pt>
                <c:pt idx="16">
                  <c:v>85500</c:v>
                </c:pt>
                <c:pt idx="17">
                  <c:v>84700</c:v>
                </c:pt>
                <c:pt idx="18">
                  <c:v>84600.000000000015</c:v>
                </c:pt>
                <c:pt idx="19">
                  <c:v>82500</c:v>
                </c:pt>
                <c:pt idx="20">
                  <c:v>85300</c:v>
                </c:pt>
                <c:pt idx="21">
                  <c:v>85500</c:v>
                </c:pt>
                <c:pt idx="22">
                  <c:v>85399.999999999985</c:v>
                </c:pt>
                <c:pt idx="23">
                  <c:v>83500</c:v>
                </c:pt>
                <c:pt idx="24">
                  <c:v>83400</c:v>
                </c:pt>
                <c:pt idx="25">
                  <c:v>85600</c:v>
                </c:pt>
                <c:pt idx="26">
                  <c:v>87100.000000000015</c:v>
                </c:pt>
                <c:pt idx="27">
                  <c:v>83300</c:v>
                </c:pt>
                <c:pt idx="28">
                  <c:v>83000</c:v>
                </c:pt>
                <c:pt idx="29">
                  <c:v>83400</c:v>
                </c:pt>
                <c:pt idx="30">
                  <c:v>84200</c:v>
                </c:pt>
                <c:pt idx="31">
                  <c:v>85399.999999999985</c:v>
                </c:pt>
                <c:pt idx="32">
                  <c:v>85000</c:v>
                </c:pt>
                <c:pt idx="33">
                  <c:v>84100</c:v>
                </c:pt>
                <c:pt idx="34">
                  <c:v>84700</c:v>
                </c:pt>
                <c:pt idx="35">
                  <c:v>84500</c:v>
                </c:pt>
                <c:pt idx="36">
                  <c:v>85300</c:v>
                </c:pt>
                <c:pt idx="37">
                  <c:v>82300</c:v>
                </c:pt>
                <c:pt idx="38">
                  <c:v>84400</c:v>
                </c:pt>
                <c:pt idx="39">
                  <c:v>82600</c:v>
                </c:pt>
                <c:pt idx="40">
                  <c:v>84900</c:v>
                </c:pt>
                <c:pt idx="41">
                  <c:v>83300</c:v>
                </c:pt>
                <c:pt idx="42">
                  <c:v>83500</c:v>
                </c:pt>
                <c:pt idx="43">
                  <c:v>85300</c:v>
                </c:pt>
                <c:pt idx="44">
                  <c:v>82300</c:v>
                </c:pt>
              </c:numCache>
            </c:numRef>
          </c:xVal>
          <c:yVal>
            <c:numRef>
              <c:f>'Ms SEM+ICP Tidy w LOD'!$P$47:$P$91</c:f>
              <c:numCache>
                <c:formatCode>General</c:formatCode>
                <c:ptCount val="45"/>
                <c:pt idx="0">
                  <c:v>246.88900000000001</c:v>
                </c:pt>
                <c:pt idx="1">
                  <c:v>234.81200000000001</c:v>
                </c:pt>
                <c:pt idx="2">
                  <c:v>249.61799999999999</c:v>
                </c:pt>
                <c:pt idx="3">
                  <c:v>243.93700000000001</c:v>
                </c:pt>
                <c:pt idx="4">
                  <c:v>272.29899999999998</c:v>
                </c:pt>
                <c:pt idx="5">
                  <c:v>214.44</c:v>
                </c:pt>
                <c:pt idx="6">
                  <c:v>242.322</c:v>
                </c:pt>
                <c:pt idx="7">
                  <c:v>261.60000000000002</c:v>
                </c:pt>
                <c:pt idx="8">
                  <c:v>246.88300000000001</c:v>
                </c:pt>
                <c:pt idx="9">
                  <c:v>212.42</c:v>
                </c:pt>
                <c:pt idx="10">
                  <c:v>218.23099999999999</c:v>
                </c:pt>
                <c:pt idx="11">
                  <c:v>230.49600000000001</c:v>
                </c:pt>
                <c:pt idx="12">
                  <c:v>221.941</c:v>
                </c:pt>
                <c:pt idx="13">
                  <c:v>195.26900000000001</c:v>
                </c:pt>
                <c:pt idx="14">
                  <c:v>213.63499999999999</c:v>
                </c:pt>
                <c:pt idx="15">
                  <c:v>204.542</c:v>
                </c:pt>
                <c:pt idx="16">
                  <c:v>277.32900000000001</c:v>
                </c:pt>
                <c:pt idx="17">
                  <c:v>237.804</c:v>
                </c:pt>
                <c:pt idx="18">
                  <c:v>190.381</c:v>
                </c:pt>
                <c:pt idx="19">
                  <c:v>211.977</c:v>
                </c:pt>
                <c:pt idx="20">
                  <c:v>299.53399999999999</c:v>
                </c:pt>
                <c:pt idx="21">
                  <c:v>216.922</c:v>
                </c:pt>
                <c:pt idx="22">
                  <c:v>234.04499999999999</c:v>
                </c:pt>
                <c:pt idx="23">
                  <c:v>214.679</c:v>
                </c:pt>
                <c:pt idx="24">
                  <c:v>228.91900000000001</c:v>
                </c:pt>
                <c:pt idx="25">
                  <c:v>219.76</c:v>
                </c:pt>
                <c:pt idx="26">
                  <c:v>199.07599999999999</c:v>
                </c:pt>
                <c:pt idx="27">
                  <c:v>234.92699999999999</c:v>
                </c:pt>
                <c:pt idx="28">
                  <c:v>249.411</c:v>
                </c:pt>
                <c:pt idx="29">
                  <c:v>220.01300000000001</c:v>
                </c:pt>
                <c:pt idx="30">
                  <c:v>202.98599999999999</c:v>
                </c:pt>
                <c:pt idx="31">
                  <c:v>254.21700000000001</c:v>
                </c:pt>
                <c:pt idx="32">
                  <c:v>238.27500000000001</c:v>
                </c:pt>
                <c:pt idx="33">
                  <c:v>250.44900000000001</c:v>
                </c:pt>
                <c:pt idx="34">
                  <c:v>254.006</c:v>
                </c:pt>
                <c:pt idx="35">
                  <c:v>230.41399999999999</c:v>
                </c:pt>
                <c:pt idx="36">
                  <c:v>229.75299999999999</c:v>
                </c:pt>
                <c:pt idx="37">
                  <c:v>224.84800000000001</c:v>
                </c:pt>
                <c:pt idx="38">
                  <c:v>172.30799999999999</c:v>
                </c:pt>
                <c:pt idx="39">
                  <c:v>190.667</c:v>
                </c:pt>
                <c:pt idx="40">
                  <c:v>193.821</c:v>
                </c:pt>
                <c:pt idx="41">
                  <c:v>225.42699999999999</c:v>
                </c:pt>
                <c:pt idx="42">
                  <c:v>232.089</c:v>
                </c:pt>
                <c:pt idx="43">
                  <c:v>226.00899999999999</c:v>
                </c:pt>
                <c:pt idx="44">
                  <c:v>171.04499999999999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34B-46F9-9426-C129D05DF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8691311"/>
        <c:axId val="1230055615"/>
      </c:scatterChart>
      <c:valAx>
        <c:axId val="14186913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055615"/>
        <c:crosses val="autoZero"/>
        <c:crossBetween val="midCat"/>
      </c:valAx>
      <c:valAx>
        <c:axId val="12300556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869131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1.AS vs 1(B)MP Ms K vs Rb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1(B)MP Ms K vs Rb</c:v>
          </c:tx>
          <c:spPr>
            <a:ln>
              <a:noFill/>
            </a:ln>
          </c:spPr>
          <c:xVal>
            <c:numRef>
              <c:f>'Ms SEM+ICP Tidy w LOD'!$AH$47:$AH$91</c:f>
              <c:numCache>
                <c:formatCode>General</c:formatCode>
                <c:ptCount val="45"/>
                <c:pt idx="0">
                  <c:v>84800</c:v>
                </c:pt>
                <c:pt idx="1">
                  <c:v>84900</c:v>
                </c:pt>
                <c:pt idx="2">
                  <c:v>83699.999999999985</c:v>
                </c:pt>
                <c:pt idx="3">
                  <c:v>84400</c:v>
                </c:pt>
                <c:pt idx="4">
                  <c:v>85000</c:v>
                </c:pt>
                <c:pt idx="5">
                  <c:v>87100.000000000015</c:v>
                </c:pt>
                <c:pt idx="6">
                  <c:v>85300</c:v>
                </c:pt>
                <c:pt idx="7">
                  <c:v>85200</c:v>
                </c:pt>
                <c:pt idx="8">
                  <c:v>83200</c:v>
                </c:pt>
                <c:pt idx="9">
                  <c:v>84000</c:v>
                </c:pt>
                <c:pt idx="10">
                  <c:v>86000</c:v>
                </c:pt>
                <c:pt idx="11">
                  <c:v>84900</c:v>
                </c:pt>
                <c:pt idx="12">
                  <c:v>84600.000000000015</c:v>
                </c:pt>
                <c:pt idx="13">
                  <c:v>85399.999999999985</c:v>
                </c:pt>
                <c:pt idx="14">
                  <c:v>84100</c:v>
                </c:pt>
                <c:pt idx="15">
                  <c:v>82899.999999999985</c:v>
                </c:pt>
                <c:pt idx="16">
                  <c:v>85500</c:v>
                </c:pt>
                <c:pt idx="17">
                  <c:v>84700</c:v>
                </c:pt>
                <c:pt idx="18">
                  <c:v>84600.000000000015</c:v>
                </c:pt>
                <c:pt idx="19">
                  <c:v>82500</c:v>
                </c:pt>
                <c:pt idx="20">
                  <c:v>85300</c:v>
                </c:pt>
                <c:pt idx="21">
                  <c:v>85500</c:v>
                </c:pt>
                <c:pt idx="22">
                  <c:v>85399.999999999985</c:v>
                </c:pt>
                <c:pt idx="23">
                  <c:v>83500</c:v>
                </c:pt>
                <c:pt idx="24">
                  <c:v>83400</c:v>
                </c:pt>
                <c:pt idx="25">
                  <c:v>85600</c:v>
                </c:pt>
                <c:pt idx="26">
                  <c:v>87100.000000000015</c:v>
                </c:pt>
                <c:pt idx="27">
                  <c:v>83300</c:v>
                </c:pt>
                <c:pt idx="28">
                  <c:v>83000</c:v>
                </c:pt>
                <c:pt idx="29">
                  <c:v>83400</c:v>
                </c:pt>
                <c:pt idx="30">
                  <c:v>84200</c:v>
                </c:pt>
                <c:pt idx="31">
                  <c:v>85399.999999999985</c:v>
                </c:pt>
                <c:pt idx="32">
                  <c:v>85000</c:v>
                </c:pt>
                <c:pt idx="33">
                  <c:v>84100</c:v>
                </c:pt>
                <c:pt idx="34">
                  <c:v>84700</c:v>
                </c:pt>
                <c:pt idx="35">
                  <c:v>84500</c:v>
                </c:pt>
                <c:pt idx="36">
                  <c:v>85300</c:v>
                </c:pt>
                <c:pt idx="37">
                  <c:v>82300</c:v>
                </c:pt>
                <c:pt idx="38">
                  <c:v>84400</c:v>
                </c:pt>
                <c:pt idx="39">
                  <c:v>82600</c:v>
                </c:pt>
                <c:pt idx="40">
                  <c:v>84900</c:v>
                </c:pt>
                <c:pt idx="41">
                  <c:v>83300</c:v>
                </c:pt>
                <c:pt idx="42">
                  <c:v>83500</c:v>
                </c:pt>
                <c:pt idx="43">
                  <c:v>85300</c:v>
                </c:pt>
                <c:pt idx="44">
                  <c:v>82300</c:v>
                </c:pt>
              </c:numCache>
            </c:numRef>
          </c:xVal>
          <c:yVal>
            <c:numRef>
              <c:f>'Ms SEM+ICP Tidy w LOD'!$P$47:$P$91</c:f>
              <c:numCache>
                <c:formatCode>General</c:formatCode>
                <c:ptCount val="45"/>
                <c:pt idx="0">
                  <c:v>246.88900000000001</c:v>
                </c:pt>
                <c:pt idx="1">
                  <c:v>234.81200000000001</c:v>
                </c:pt>
                <c:pt idx="2">
                  <c:v>249.61799999999999</c:v>
                </c:pt>
                <c:pt idx="3">
                  <c:v>243.93700000000001</c:v>
                </c:pt>
                <c:pt idx="4">
                  <c:v>272.29899999999998</c:v>
                </c:pt>
                <c:pt idx="5">
                  <c:v>214.44</c:v>
                </c:pt>
                <c:pt idx="6">
                  <c:v>242.322</c:v>
                </c:pt>
                <c:pt idx="7">
                  <c:v>261.60000000000002</c:v>
                </c:pt>
                <c:pt idx="8">
                  <c:v>246.88300000000001</c:v>
                </c:pt>
                <c:pt idx="9">
                  <c:v>212.42</c:v>
                </c:pt>
                <c:pt idx="10">
                  <c:v>218.23099999999999</c:v>
                </c:pt>
                <c:pt idx="11">
                  <c:v>230.49600000000001</c:v>
                </c:pt>
                <c:pt idx="12">
                  <c:v>221.941</c:v>
                </c:pt>
                <c:pt idx="13">
                  <c:v>195.26900000000001</c:v>
                </c:pt>
                <c:pt idx="14">
                  <c:v>213.63499999999999</c:v>
                </c:pt>
                <c:pt idx="15">
                  <c:v>204.542</c:v>
                </c:pt>
                <c:pt idx="16">
                  <c:v>277.32900000000001</c:v>
                </c:pt>
                <c:pt idx="17">
                  <c:v>237.804</c:v>
                </c:pt>
                <c:pt idx="18">
                  <c:v>190.381</c:v>
                </c:pt>
                <c:pt idx="19">
                  <c:v>211.977</c:v>
                </c:pt>
                <c:pt idx="20">
                  <c:v>299.53399999999999</c:v>
                </c:pt>
                <c:pt idx="21">
                  <c:v>216.922</c:v>
                </c:pt>
                <c:pt idx="22">
                  <c:v>234.04499999999999</c:v>
                </c:pt>
                <c:pt idx="23">
                  <c:v>214.679</c:v>
                </c:pt>
                <c:pt idx="24">
                  <c:v>228.91900000000001</c:v>
                </c:pt>
                <c:pt idx="25">
                  <c:v>219.76</c:v>
                </c:pt>
                <c:pt idx="26">
                  <c:v>199.07599999999999</c:v>
                </c:pt>
                <c:pt idx="27">
                  <c:v>234.92699999999999</c:v>
                </c:pt>
                <c:pt idx="28">
                  <c:v>249.411</c:v>
                </c:pt>
                <c:pt idx="29">
                  <c:v>220.01300000000001</c:v>
                </c:pt>
                <c:pt idx="30">
                  <c:v>202.98599999999999</c:v>
                </c:pt>
                <c:pt idx="31">
                  <c:v>254.21700000000001</c:v>
                </c:pt>
                <c:pt idx="32">
                  <c:v>238.27500000000001</c:v>
                </c:pt>
                <c:pt idx="33">
                  <c:v>250.44900000000001</c:v>
                </c:pt>
                <c:pt idx="34">
                  <c:v>254.006</c:v>
                </c:pt>
                <c:pt idx="35">
                  <c:v>230.41399999999999</c:v>
                </c:pt>
                <c:pt idx="36">
                  <c:v>229.75299999999999</c:v>
                </c:pt>
                <c:pt idx="37">
                  <c:v>224.84800000000001</c:v>
                </c:pt>
                <c:pt idx="38">
                  <c:v>172.30799999999999</c:v>
                </c:pt>
                <c:pt idx="39">
                  <c:v>190.667</c:v>
                </c:pt>
                <c:pt idx="40">
                  <c:v>193.821</c:v>
                </c:pt>
                <c:pt idx="41">
                  <c:v>225.42699999999999</c:v>
                </c:pt>
                <c:pt idx="42">
                  <c:v>232.089</c:v>
                </c:pt>
                <c:pt idx="43">
                  <c:v>226.00899999999999</c:v>
                </c:pt>
                <c:pt idx="44">
                  <c:v>171.04499999999999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50F-4679-B350-2A5F35D21C17}"/>
            </c:ext>
          </c:extLst>
        </c:ser>
        <c:ser>
          <c:idx val="0"/>
          <c:order val="1"/>
          <c:tx>
            <c:v>1.AS Ms K v Rb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'Ms SEM+ICP Tidy w LOD'!$AH$2:$AH$45</c:f>
              <c:numCache>
                <c:formatCode>General</c:formatCode>
                <c:ptCount val="44"/>
                <c:pt idx="0">
                  <c:v>85200</c:v>
                </c:pt>
                <c:pt idx="1">
                  <c:v>85399.999999999985</c:v>
                </c:pt>
                <c:pt idx="2">
                  <c:v>95300</c:v>
                </c:pt>
                <c:pt idx="3">
                  <c:v>95300</c:v>
                </c:pt>
                <c:pt idx="4">
                  <c:v>95500</c:v>
                </c:pt>
                <c:pt idx="5">
                  <c:v>97100.000000000015</c:v>
                </c:pt>
                <c:pt idx="6">
                  <c:v>95700</c:v>
                </c:pt>
                <c:pt idx="7">
                  <c:v>95100</c:v>
                </c:pt>
                <c:pt idx="8">
                  <c:v>95000</c:v>
                </c:pt>
                <c:pt idx="9">
                  <c:v>95800</c:v>
                </c:pt>
                <c:pt idx="10">
                  <c:v>94500</c:v>
                </c:pt>
                <c:pt idx="11">
                  <c:v>91600</c:v>
                </c:pt>
                <c:pt idx="12">
                  <c:v>93100</c:v>
                </c:pt>
                <c:pt idx="13">
                  <c:v>92500</c:v>
                </c:pt>
                <c:pt idx="14">
                  <c:v>90900</c:v>
                </c:pt>
                <c:pt idx="15">
                  <c:v>95900</c:v>
                </c:pt>
                <c:pt idx="16">
                  <c:v>95900</c:v>
                </c:pt>
                <c:pt idx="17">
                  <c:v>95000</c:v>
                </c:pt>
                <c:pt idx="18">
                  <c:v>95500</c:v>
                </c:pt>
                <c:pt idx="19">
                  <c:v>93500</c:v>
                </c:pt>
                <c:pt idx="20">
                  <c:v>91199.999999999985</c:v>
                </c:pt>
                <c:pt idx="21">
                  <c:v>94400</c:v>
                </c:pt>
                <c:pt idx="22">
                  <c:v>98000</c:v>
                </c:pt>
                <c:pt idx="23">
                  <c:v>98000</c:v>
                </c:pt>
                <c:pt idx="24">
                  <c:v>93699.999999999985</c:v>
                </c:pt>
                <c:pt idx="25">
                  <c:v>95000</c:v>
                </c:pt>
                <c:pt idx="26">
                  <c:v>93300</c:v>
                </c:pt>
                <c:pt idx="27">
                  <c:v>94400</c:v>
                </c:pt>
                <c:pt idx="28">
                  <c:v>94000</c:v>
                </c:pt>
                <c:pt idx="29">
                  <c:v>94100</c:v>
                </c:pt>
                <c:pt idx="30">
                  <c:v>93900</c:v>
                </c:pt>
                <c:pt idx="31">
                  <c:v>98200</c:v>
                </c:pt>
                <c:pt idx="32">
                  <c:v>93100</c:v>
                </c:pt>
                <c:pt idx="33">
                  <c:v>96800</c:v>
                </c:pt>
                <c:pt idx="34">
                  <c:v>94100</c:v>
                </c:pt>
                <c:pt idx="35">
                  <c:v>95399.999999999985</c:v>
                </c:pt>
                <c:pt idx="36">
                  <c:v>93200</c:v>
                </c:pt>
                <c:pt idx="37">
                  <c:v>94700</c:v>
                </c:pt>
                <c:pt idx="38">
                  <c:v>97800</c:v>
                </c:pt>
                <c:pt idx="39">
                  <c:v>94100</c:v>
                </c:pt>
                <c:pt idx="40">
                  <c:v>95500</c:v>
                </c:pt>
                <c:pt idx="41">
                  <c:v>96000</c:v>
                </c:pt>
                <c:pt idx="42">
                  <c:v>98200</c:v>
                </c:pt>
                <c:pt idx="43">
                  <c:v>99600.000000000015</c:v>
                </c:pt>
              </c:numCache>
            </c:numRef>
          </c:xVal>
          <c:yVal>
            <c:numRef>
              <c:f>'Ms SEM+ICP Tidy w LOD'!$P$2:$P$45</c:f>
              <c:numCache>
                <c:formatCode>General</c:formatCode>
                <c:ptCount val="44"/>
                <c:pt idx="0">
                  <c:v>199.256</c:v>
                </c:pt>
                <c:pt idx="1">
                  <c:v>210.95</c:v>
                </c:pt>
                <c:pt idx="2">
                  <c:v>244.65600000000001</c:v>
                </c:pt>
                <c:pt idx="3">
                  <c:v>235.15</c:v>
                </c:pt>
                <c:pt idx="4">
                  <c:v>275.25599999999997</c:v>
                </c:pt>
                <c:pt idx="5">
                  <c:v>269.613</c:v>
                </c:pt>
                <c:pt idx="6">
                  <c:v>252.51499999999999</c:v>
                </c:pt>
                <c:pt idx="7">
                  <c:v>257.98700000000002</c:v>
                </c:pt>
                <c:pt idx="8">
                  <c:v>268.928</c:v>
                </c:pt>
                <c:pt idx="9">
                  <c:v>246.43199999999999</c:v>
                </c:pt>
                <c:pt idx="10">
                  <c:v>235.18199999999999</c:v>
                </c:pt>
                <c:pt idx="11">
                  <c:v>201.17500000000001</c:v>
                </c:pt>
                <c:pt idx="12">
                  <c:v>209.03899999999999</c:v>
                </c:pt>
                <c:pt idx="13">
                  <c:v>211.619</c:v>
                </c:pt>
                <c:pt idx="14">
                  <c:v>202.02</c:v>
                </c:pt>
                <c:pt idx="15">
                  <c:v>289.32100000000003</c:v>
                </c:pt>
                <c:pt idx="16">
                  <c:v>273.71600000000001</c:v>
                </c:pt>
                <c:pt idx="17">
                  <c:v>242.60599999999999</c:v>
                </c:pt>
                <c:pt idx="18">
                  <c:v>249.35900000000001</c:v>
                </c:pt>
                <c:pt idx="19">
                  <c:v>254.07900000000001</c:v>
                </c:pt>
                <c:pt idx="20">
                  <c:v>221.72</c:v>
                </c:pt>
                <c:pt idx="21">
                  <c:v>277.36900000000003</c:v>
                </c:pt>
                <c:pt idx="22">
                  <c:v>225.38300000000001</c:v>
                </c:pt>
                <c:pt idx="23">
                  <c:v>265.7</c:v>
                </c:pt>
                <c:pt idx="24">
                  <c:v>300.74599999999998</c:v>
                </c:pt>
                <c:pt idx="25">
                  <c:v>231.048</c:v>
                </c:pt>
                <c:pt idx="26">
                  <c:v>253.161</c:v>
                </c:pt>
                <c:pt idx="27">
                  <c:v>267.52800000000002</c:v>
                </c:pt>
                <c:pt idx="28">
                  <c:v>233.09899999999999</c:v>
                </c:pt>
                <c:pt idx="29">
                  <c:v>256.42200000000003</c:v>
                </c:pt>
                <c:pt idx="30">
                  <c:v>248.06899999999999</c:v>
                </c:pt>
                <c:pt idx="31">
                  <c:v>287.50400000000002</c:v>
                </c:pt>
                <c:pt idx="32">
                  <c:v>285.39800000000002</c:v>
                </c:pt>
                <c:pt idx="33">
                  <c:v>262.24799999999999</c:v>
                </c:pt>
                <c:pt idx="34">
                  <c:v>253.62299999999999</c:v>
                </c:pt>
                <c:pt idx="35">
                  <c:v>289.34399999999999</c:v>
                </c:pt>
                <c:pt idx="36">
                  <c:v>238.78399999999999</c:v>
                </c:pt>
                <c:pt idx="37">
                  <c:v>250.709</c:v>
                </c:pt>
                <c:pt idx="38">
                  <c:v>288.30599999999998</c:v>
                </c:pt>
                <c:pt idx="39">
                  <c:v>249.791</c:v>
                </c:pt>
                <c:pt idx="40">
                  <c:v>251.333</c:v>
                </c:pt>
                <c:pt idx="41">
                  <c:v>276.738</c:v>
                </c:pt>
                <c:pt idx="42">
                  <c:v>255.517</c:v>
                </c:pt>
                <c:pt idx="43">
                  <c:v>240.34299999999999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50F-4679-B350-2A5F35D21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3382847"/>
        <c:axId val="1317657375"/>
      </c:scatterChart>
      <c:valAx>
        <c:axId val="16233828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7657375"/>
        <c:crosses val="autoZero"/>
        <c:crossBetween val="midCat"/>
      </c:valAx>
      <c:valAx>
        <c:axId val="1317657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382847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1.AS Ms K vs Cs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'Ms SEM+ICP Tidy w LOD'!$AH$2:$AH$45</c:f>
              <c:numCache>
                <c:formatCode>General</c:formatCode>
                <c:ptCount val="44"/>
                <c:pt idx="0">
                  <c:v>85200</c:v>
                </c:pt>
                <c:pt idx="1">
                  <c:v>85399.999999999985</c:v>
                </c:pt>
                <c:pt idx="2">
                  <c:v>95300</c:v>
                </c:pt>
                <c:pt idx="3">
                  <c:v>95300</c:v>
                </c:pt>
                <c:pt idx="4">
                  <c:v>95500</c:v>
                </c:pt>
                <c:pt idx="5">
                  <c:v>97100.000000000015</c:v>
                </c:pt>
                <c:pt idx="6">
                  <c:v>95700</c:v>
                </c:pt>
                <c:pt idx="7">
                  <c:v>95100</c:v>
                </c:pt>
                <c:pt idx="8">
                  <c:v>95000</c:v>
                </c:pt>
                <c:pt idx="9">
                  <c:v>95800</c:v>
                </c:pt>
                <c:pt idx="10">
                  <c:v>94500</c:v>
                </c:pt>
                <c:pt idx="11">
                  <c:v>91600</c:v>
                </c:pt>
                <c:pt idx="12">
                  <c:v>93100</c:v>
                </c:pt>
                <c:pt idx="13">
                  <c:v>92500</c:v>
                </c:pt>
                <c:pt idx="14">
                  <c:v>90900</c:v>
                </c:pt>
                <c:pt idx="15">
                  <c:v>95900</c:v>
                </c:pt>
                <c:pt idx="16">
                  <c:v>95900</c:v>
                </c:pt>
                <c:pt idx="17">
                  <c:v>95000</c:v>
                </c:pt>
                <c:pt idx="18">
                  <c:v>95500</c:v>
                </c:pt>
                <c:pt idx="19">
                  <c:v>93500</c:v>
                </c:pt>
                <c:pt idx="20">
                  <c:v>91199.999999999985</c:v>
                </c:pt>
                <c:pt idx="21">
                  <c:v>94400</c:v>
                </c:pt>
                <c:pt idx="22">
                  <c:v>98000</c:v>
                </c:pt>
                <c:pt idx="23">
                  <c:v>98000</c:v>
                </c:pt>
                <c:pt idx="24">
                  <c:v>93699.999999999985</c:v>
                </c:pt>
                <c:pt idx="25">
                  <c:v>95000</c:v>
                </c:pt>
                <c:pt idx="26">
                  <c:v>93300</c:v>
                </c:pt>
                <c:pt idx="27">
                  <c:v>94400</c:v>
                </c:pt>
                <c:pt idx="28">
                  <c:v>94000</c:v>
                </c:pt>
                <c:pt idx="29">
                  <c:v>94100</c:v>
                </c:pt>
                <c:pt idx="30">
                  <c:v>93900</c:v>
                </c:pt>
                <c:pt idx="31">
                  <c:v>98200</c:v>
                </c:pt>
                <c:pt idx="32">
                  <c:v>93100</c:v>
                </c:pt>
                <c:pt idx="33">
                  <c:v>96800</c:v>
                </c:pt>
                <c:pt idx="34">
                  <c:v>94100</c:v>
                </c:pt>
                <c:pt idx="35">
                  <c:v>95399.999999999985</c:v>
                </c:pt>
                <c:pt idx="36">
                  <c:v>93200</c:v>
                </c:pt>
                <c:pt idx="37">
                  <c:v>94700</c:v>
                </c:pt>
                <c:pt idx="38">
                  <c:v>97800</c:v>
                </c:pt>
                <c:pt idx="39">
                  <c:v>94100</c:v>
                </c:pt>
                <c:pt idx="40">
                  <c:v>95500</c:v>
                </c:pt>
                <c:pt idx="41">
                  <c:v>96000</c:v>
                </c:pt>
                <c:pt idx="42">
                  <c:v>98200</c:v>
                </c:pt>
                <c:pt idx="43">
                  <c:v>99600.000000000015</c:v>
                </c:pt>
              </c:numCache>
            </c:numRef>
          </c:xVal>
          <c:yVal>
            <c:numRef>
              <c:f>'Ms SEM+ICP Tidy w LOD'!$V$2:$V$45</c:f>
              <c:numCache>
                <c:formatCode>General</c:formatCode>
                <c:ptCount val="44"/>
                <c:pt idx="0">
                  <c:v>1.2665299999999999</c:v>
                </c:pt>
                <c:pt idx="1">
                  <c:v>2.2708699999999999</c:v>
                </c:pt>
                <c:pt idx="2">
                  <c:v>2.7129400000000001</c:v>
                </c:pt>
                <c:pt idx="3">
                  <c:v>2.3996300000000002</c:v>
                </c:pt>
                <c:pt idx="4">
                  <c:v>3.0369999999999999</c:v>
                </c:pt>
                <c:pt idx="5">
                  <c:v>2.5349599999999999</c:v>
                </c:pt>
                <c:pt idx="6">
                  <c:v>2.8065500000000001</c:v>
                </c:pt>
                <c:pt idx="7">
                  <c:v>3.04026</c:v>
                </c:pt>
                <c:pt idx="8">
                  <c:v>3.50644</c:v>
                </c:pt>
                <c:pt idx="9">
                  <c:v>2.8797999999999999</c:v>
                </c:pt>
                <c:pt idx="10">
                  <c:v>2.5438200000000002</c:v>
                </c:pt>
                <c:pt idx="11">
                  <c:v>1.77485</c:v>
                </c:pt>
                <c:pt idx="12">
                  <c:v>2.50542</c:v>
                </c:pt>
                <c:pt idx="13">
                  <c:v>2.2385100000000002</c:v>
                </c:pt>
                <c:pt idx="14">
                  <c:v>1.66143</c:v>
                </c:pt>
                <c:pt idx="15">
                  <c:v>3.96618</c:v>
                </c:pt>
                <c:pt idx="16">
                  <c:v>3.52074</c:v>
                </c:pt>
                <c:pt idx="17">
                  <c:v>6.0541999999999998</c:v>
                </c:pt>
                <c:pt idx="18">
                  <c:v>2.2876099999999999</c:v>
                </c:pt>
                <c:pt idx="19">
                  <c:v>5.6083400000000001</c:v>
                </c:pt>
                <c:pt idx="20">
                  <c:v>2.3410700000000002</c:v>
                </c:pt>
                <c:pt idx="21">
                  <c:v>3.22356</c:v>
                </c:pt>
                <c:pt idx="22">
                  <c:v>2.6304099999999999</c:v>
                </c:pt>
                <c:pt idx="23">
                  <c:v>2.70181</c:v>
                </c:pt>
                <c:pt idx="24">
                  <c:v>2.8197899999999998</c:v>
                </c:pt>
                <c:pt idx="25">
                  <c:v>1.8132999999999999</c:v>
                </c:pt>
                <c:pt idx="26">
                  <c:v>2.5273300000000001</c:v>
                </c:pt>
                <c:pt idx="27">
                  <c:v>3.7111999999999998</c:v>
                </c:pt>
                <c:pt idx="28">
                  <c:v>2.5824799999999999</c:v>
                </c:pt>
                <c:pt idx="29">
                  <c:v>3.4697100000000001</c:v>
                </c:pt>
                <c:pt idx="30">
                  <c:v>2.1489199999999999</c:v>
                </c:pt>
                <c:pt idx="31">
                  <c:v>2.8308900000000001</c:v>
                </c:pt>
                <c:pt idx="32">
                  <c:v>2.5255899999999998</c:v>
                </c:pt>
                <c:pt idx="33">
                  <c:v>2.1676600000000001</c:v>
                </c:pt>
                <c:pt idx="34">
                  <c:v>2.32735</c:v>
                </c:pt>
                <c:pt idx="35">
                  <c:v>3.4162699999999999</c:v>
                </c:pt>
                <c:pt idx="36">
                  <c:v>2.1769699999999998</c:v>
                </c:pt>
                <c:pt idx="37">
                  <c:v>3.0425800000000001</c:v>
                </c:pt>
                <c:pt idx="38">
                  <c:v>3.4960800000000001</c:v>
                </c:pt>
                <c:pt idx="39">
                  <c:v>3.0587200000000001</c:v>
                </c:pt>
                <c:pt idx="40">
                  <c:v>2.7154500000000001</c:v>
                </c:pt>
                <c:pt idx="41">
                  <c:v>3.3026800000000001</c:v>
                </c:pt>
                <c:pt idx="42">
                  <c:v>3.16995</c:v>
                </c:pt>
                <c:pt idx="43">
                  <c:v>2.6040899999999998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A59-48C5-B681-A56DD2335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49286687"/>
        <c:axId val="1746135023"/>
      </c:scatterChart>
      <c:valAx>
        <c:axId val="14492866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6135023"/>
        <c:crosses val="autoZero"/>
        <c:crossBetween val="midCat"/>
      </c:valAx>
      <c:valAx>
        <c:axId val="17461350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Cs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928668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1(B)MP Ms K vs Cs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'Ms SEM+ICP Tidy w LOD'!$AH$47:$AH$91</c:f>
              <c:numCache>
                <c:formatCode>General</c:formatCode>
                <c:ptCount val="45"/>
                <c:pt idx="0">
                  <c:v>84800</c:v>
                </c:pt>
                <c:pt idx="1">
                  <c:v>84900</c:v>
                </c:pt>
                <c:pt idx="2">
                  <c:v>83699.999999999985</c:v>
                </c:pt>
                <c:pt idx="3">
                  <c:v>84400</c:v>
                </c:pt>
                <c:pt idx="4">
                  <c:v>85000</c:v>
                </c:pt>
                <c:pt idx="5">
                  <c:v>87100.000000000015</c:v>
                </c:pt>
                <c:pt idx="6">
                  <c:v>85300</c:v>
                </c:pt>
                <c:pt idx="7">
                  <c:v>85200</c:v>
                </c:pt>
                <c:pt idx="8">
                  <c:v>83200</c:v>
                </c:pt>
                <c:pt idx="9">
                  <c:v>84000</c:v>
                </c:pt>
                <c:pt idx="10">
                  <c:v>86000</c:v>
                </c:pt>
                <c:pt idx="11">
                  <c:v>84900</c:v>
                </c:pt>
                <c:pt idx="12">
                  <c:v>84600.000000000015</c:v>
                </c:pt>
                <c:pt idx="13">
                  <c:v>85399.999999999985</c:v>
                </c:pt>
                <c:pt idx="14">
                  <c:v>84100</c:v>
                </c:pt>
                <c:pt idx="15">
                  <c:v>82899.999999999985</c:v>
                </c:pt>
                <c:pt idx="16">
                  <c:v>85500</c:v>
                </c:pt>
                <c:pt idx="17">
                  <c:v>84700</c:v>
                </c:pt>
                <c:pt idx="18">
                  <c:v>84600.000000000015</c:v>
                </c:pt>
                <c:pt idx="19">
                  <c:v>82500</c:v>
                </c:pt>
                <c:pt idx="20">
                  <c:v>85300</c:v>
                </c:pt>
                <c:pt idx="21">
                  <c:v>85500</c:v>
                </c:pt>
                <c:pt idx="22">
                  <c:v>85399.999999999985</c:v>
                </c:pt>
                <c:pt idx="23">
                  <c:v>83500</c:v>
                </c:pt>
                <c:pt idx="24">
                  <c:v>83400</c:v>
                </c:pt>
                <c:pt idx="25">
                  <c:v>85600</c:v>
                </c:pt>
                <c:pt idx="26">
                  <c:v>87100.000000000015</c:v>
                </c:pt>
                <c:pt idx="27">
                  <c:v>83300</c:v>
                </c:pt>
                <c:pt idx="28">
                  <c:v>83000</c:v>
                </c:pt>
                <c:pt idx="29">
                  <c:v>83400</c:v>
                </c:pt>
                <c:pt idx="30">
                  <c:v>84200</c:v>
                </c:pt>
                <c:pt idx="31">
                  <c:v>85399.999999999985</c:v>
                </c:pt>
                <c:pt idx="32">
                  <c:v>85000</c:v>
                </c:pt>
                <c:pt idx="33">
                  <c:v>84100</c:v>
                </c:pt>
                <c:pt idx="34">
                  <c:v>84700</c:v>
                </c:pt>
                <c:pt idx="35">
                  <c:v>84500</c:v>
                </c:pt>
                <c:pt idx="36">
                  <c:v>85300</c:v>
                </c:pt>
                <c:pt idx="37">
                  <c:v>82300</c:v>
                </c:pt>
                <c:pt idx="38">
                  <c:v>84400</c:v>
                </c:pt>
                <c:pt idx="39">
                  <c:v>82600</c:v>
                </c:pt>
                <c:pt idx="40">
                  <c:v>84900</c:v>
                </c:pt>
                <c:pt idx="41">
                  <c:v>83300</c:v>
                </c:pt>
                <c:pt idx="42">
                  <c:v>83500</c:v>
                </c:pt>
                <c:pt idx="43">
                  <c:v>85300</c:v>
                </c:pt>
                <c:pt idx="44">
                  <c:v>82300</c:v>
                </c:pt>
              </c:numCache>
            </c:numRef>
          </c:xVal>
          <c:yVal>
            <c:numRef>
              <c:f>'Ms SEM+ICP Tidy w LOD'!$V$47:$V$91</c:f>
              <c:numCache>
                <c:formatCode>General</c:formatCode>
                <c:ptCount val="45"/>
                <c:pt idx="0">
                  <c:v>0.84642499999999998</c:v>
                </c:pt>
                <c:pt idx="1">
                  <c:v>0.89473800000000003</c:v>
                </c:pt>
                <c:pt idx="2">
                  <c:v>0.63961000000000001</c:v>
                </c:pt>
                <c:pt idx="3">
                  <c:v>1.9680500000000001</c:v>
                </c:pt>
                <c:pt idx="4">
                  <c:v>1.1655199999999999</c:v>
                </c:pt>
                <c:pt idx="5">
                  <c:v>0.67861199999999999</c:v>
                </c:pt>
                <c:pt idx="6">
                  <c:v>1.4597500000000001</c:v>
                </c:pt>
                <c:pt idx="7">
                  <c:v>1.1554899999999999</c:v>
                </c:pt>
                <c:pt idx="8">
                  <c:v>1.09799</c:v>
                </c:pt>
                <c:pt idx="9">
                  <c:v>1.5187299999999999</c:v>
                </c:pt>
                <c:pt idx="10">
                  <c:v>0</c:v>
                </c:pt>
                <c:pt idx="11">
                  <c:v>1.25119</c:v>
                </c:pt>
                <c:pt idx="12">
                  <c:v>0.97689899999999996</c:v>
                </c:pt>
                <c:pt idx="13">
                  <c:v>0</c:v>
                </c:pt>
                <c:pt idx="14">
                  <c:v>1.7627200000000001</c:v>
                </c:pt>
                <c:pt idx="15">
                  <c:v>0</c:v>
                </c:pt>
                <c:pt idx="16">
                  <c:v>1.46041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1.4982</c:v>
                </c:pt>
                <c:pt idx="21">
                  <c:v>0</c:v>
                </c:pt>
                <c:pt idx="22">
                  <c:v>0</c:v>
                </c:pt>
                <c:pt idx="23">
                  <c:v>0.86416000000000004</c:v>
                </c:pt>
                <c:pt idx="24">
                  <c:v>0</c:v>
                </c:pt>
                <c:pt idx="25">
                  <c:v>0</c:v>
                </c:pt>
                <c:pt idx="26">
                  <c:v>0.61755199999999999</c:v>
                </c:pt>
                <c:pt idx="27">
                  <c:v>0.90013399999999999</c:v>
                </c:pt>
                <c:pt idx="28">
                  <c:v>1.3895900000000001</c:v>
                </c:pt>
                <c:pt idx="29">
                  <c:v>0</c:v>
                </c:pt>
                <c:pt idx="30">
                  <c:v>0.70628800000000003</c:v>
                </c:pt>
                <c:pt idx="31">
                  <c:v>1.10067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1.06609</c:v>
                </c:pt>
                <c:pt idx="38">
                  <c:v>0.70276899999999998</c:v>
                </c:pt>
                <c:pt idx="39">
                  <c:v>0.99935399999999996</c:v>
                </c:pt>
                <c:pt idx="40">
                  <c:v>1.0835900000000001</c:v>
                </c:pt>
                <c:pt idx="41">
                  <c:v>0</c:v>
                </c:pt>
                <c:pt idx="42">
                  <c:v>0</c:v>
                </c:pt>
                <c:pt idx="43">
                  <c:v>2.0742400000000001</c:v>
                </c:pt>
                <c:pt idx="44">
                  <c:v>1.1939500000000001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536-435D-BAD1-E1440F645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4974303"/>
        <c:axId val="1759480703"/>
      </c:scatterChart>
      <c:valAx>
        <c:axId val="136497430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9480703"/>
        <c:crosses val="autoZero"/>
        <c:crossBetween val="midCat"/>
      </c:valAx>
      <c:valAx>
        <c:axId val="1759480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Cs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497430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1.AS vs 1(B)MP</a:t>
            </a:r>
            <a:r>
              <a:rPr lang="en-GB" baseline="0"/>
              <a:t> Ms K vs Cs</a:t>
            </a:r>
            <a:endParaRPr lang="en-GB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1.AS Ms K vs Cs</c:v>
          </c:tx>
          <c:spPr>
            <a:ln>
              <a:noFill/>
            </a:ln>
          </c:spPr>
          <c:xVal>
            <c:numRef>
              <c:f>'Ms SEM+ICP Tidy w LOD'!$AH$2:$AH$45</c:f>
              <c:numCache>
                <c:formatCode>General</c:formatCode>
                <c:ptCount val="44"/>
                <c:pt idx="0">
                  <c:v>85200</c:v>
                </c:pt>
                <c:pt idx="1">
                  <c:v>85399.999999999985</c:v>
                </c:pt>
                <c:pt idx="2">
                  <c:v>95300</c:v>
                </c:pt>
                <c:pt idx="3">
                  <c:v>95300</c:v>
                </c:pt>
                <c:pt idx="4">
                  <c:v>95500</c:v>
                </c:pt>
                <c:pt idx="5">
                  <c:v>97100.000000000015</c:v>
                </c:pt>
                <c:pt idx="6">
                  <c:v>95700</c:v>
                </c:pt>
                <c:pt idx="7">
                  <c:v>95100</c:v>
                </c:pt>
                <c:pt idx="8">
                  <c:v>95000</c:v>
                </c:pt>
                <c:pt idx="9">
                  <c:v>95800</c:v>
                </c:pt>
                <c:pt idx="10">
                  <c:v>94500</c:v>
                </c:pt>
                <c:pt idx="11">
                  <c:v>91600</c:v>
                </c:pt>
                <c:pt idx="12">
                  <c:v>93100</c:v>
                </c:pt>
                <c:pt idx="13">
                  <c:v>92500</c:v>
                </c:pt>
                <c:pt idx="14">
                  <c:v>90900</c:v>
                </c:pt>
                <c:pt idx="15">
                  <c:v>95900</c:v>
                </c:pt>
                <c:pt idx="16">
                  <c:v>95900</c:v>
                </c:pt>
                <c:pt idx="17">
                  <c:v>95000</c:v>
                </c:pt>
                <c:pt idx="18">
                  <c:v>95500</c:v>
                </c:pt>
                <c:pt idx="19">
                  <c:v>93500</c:v>
                </c:pt>
                <c:pt idx="20">
                  <c:v>91199.999999999985</c:v>
                </c:pt>
                <c:pt idx="21">
                  <c:v>94400</c:v>
                </c:pt>
                <c:pt idx="22">
                  <c:v>98000</c:v>
                </c:pt>
                <c:pt idx="23">
                  <c:v>98000</c:v>
                </c:pt>
                <c:pt idx="24">
                  <c:v>93699.999999999985</c:v>
                </c:pt>
                <c:pt idx="25">
                  <c:v>95000</c:v>
                </c:pt>
                <c:pt idx="26">
                  <c:v>93300</c:v>
                </c:pt>
                <c:pt idx="27">
                  <c:v>94400</c:v>
                </c:pt>
                <c:pt idx="28">
                  <c:v>94000</c:v>
                </c:pt>
                <c:pt idx="29">
                  <c:v>94100</c:v>
                </c:pt>
                <c:pt idx="30">
                  <c:v>93900</c:v>
                </c:pt>
                <c:pt idx="31">
                  <c:v>98200</c:v>
                </c:pt>
                <c:pt idx="32">
                  <c:v>93100</c:v>
                </c:pt>
                <c:pt idx="33">
                  <c:v>96800</c:v>
                </c:pt>
                <c:pt idx="34">
                  <c:v>94100</c:v>
                </c:pt>
                <c:pt idx="35">
                  <c:v>95399.999999999985</c:v>
                </c:pt>
                <c:pt idx="36">
                  <c:v>93200</c:v>
                </c:pt>
                <c:pt idx="37">
                  <c:v>94700</c:v>
                </c:pt>
                <c:pt idx="38">
                  <c:v>97800</c:v>
                </c:pt>
                <c:pt idx="39">
                  <c:v>94100</c:v>
                </c:pt>
                <c:pt idx="40">
                  <c:v>95500</c:v>
                </c:pt>
                <c:pt idx="41">
                  <c:v>96000</c:v>
                </c:pt>
                <c:pt idx="42">
                  <c:v>98200</c:v>
                </c:pt>
                <c:pt idx="43">
                  <c:v>99600.000000000015</c:v>
                </c:pt>
              </c:numCache>
            </c:numRef>
          </c:xVal>
          <c:yVal>
            <c:numRef>
              <c:f>'Ms SEM+ICP Tidy w LOD'!$V$2:$V$45</c:f>
              <c:numCache>
                <c:formatCode>General</c:formatCode>
                <c:ptCount val="44"/>
                <c:pt idx="0">
                  <c:v>1.2665299999999999</c:v>
                </c:pt>
                <c:pt idx="1">
                  <c:v>2.2708699999999999</c:v>
                </c:pt>
                <c:pt idx="2">
                  <c:v>2.7129400000000001</c:v>
                </c:pt>
                <c:pt idx="3">
                  <c:v>2.3996300000000002</c:v>
                </c:pt>
                <c:pt idx="4">
                  <c:v>3.0369999999999999</c:v>
                </c:pt>
                <c:pt idx="5">
                  <c:v>2.5349599999999999</c:v>
                </c:pt>
                <c:pt idx="6">
                  <c:v>2.8065500000000001</c:v>
                </c:pt>
                <c:pt idx="7">
                  <c:v>3.04026</c:v>
                </c:pt>
                <c:pt idx="8">
                  <c:v>3.50644</c:v>
                </c:pt>
                <c:pt idx="9">
                  <c:v>2.8797999999999999</c:v>
                </c:pt>
                <c:pt idx="10">
                  <c:v>2.5438200000000002</c:v>
                </c:pt>
                <c:pt idx="11">
                  <c:v>1.77485</c:v>
                </c:pt>
                <c:pt idx="12">
                  <c:v>2.50542</c:v>
                </c:pt>
                <c:pt idx="13">
                  <c:v>2.2385100000000002</c:v>
                </c:pt>
                <c:pt idx="14">
                  <c:v>1.66143</c:v>
                </c:pt>
                <c:pt idx="15">
                  <c:v>3.96618</c:v>
                </c:pt>
                <c:pt idx="16">
                  <c:v>3.52074</c:v>
                </c:pt>
                <c:pt idx="17">
                  <c:v>6.0541999999999998</c:v>
                </c:pt>
                <c:pt idx="18">
                  <c:v>2.2876099999999999</c:v>
                </c:pt>
                <c:pt idx="19">
                  <c:v>5.6083400000000001</c:v>
                </c:pt>
                <c:pt idx="20">
                  <c:v>2.3410700000000002</c:v>
                </c:pt>
                <c:pt idx="21">
                  <c:v>3.22356</c:v>
                </c:pt>
                <c:pt idx="22">
                  <c:v>2.6304099999999999</c:v>
                </c:pt>
                <c:pt idx="23">
                  <c:v>2.70181</c:v>
                </c:pt>
                <c:pt idx="24">
                  <c:v>2.8197899999999998</c:v>
                </c:pt>
                <c:pt idx="25">
                  <c:v>1.8132999999999999</c:v>
                </c:pt>
                <c:pt idx="26">
                  <c:v>2.5273300000000001</c:v>
                </c:pt>
                <c:pt idx="27">
                  <c:v>3.7111999999999998</c:v>
                </c:pt>
                <c:pt idx="28">
                  <c:v>2.5824799999999999</c:v>
                </c:pt>
                <c:pt idx="29">
                  <c:v>3.4697100000000001</c:v>
                </c:pt>
                <c:pt idx="30">
                  <c:v>2.1489199999999999</c:v>
                </c:pt>
                <c:pt idx="31">
                  <c:v>2.8308900000000001</c:v>
                </c:pt>
                <c:pt idx="32">
                  <c:v>2.5255899999999998</c:v>
                </c:pt>
                <c:pt idx="33">
                  <c:v>2.1676600000000001</c:v>
                </c:pt>
                <c:pt idx="34">
                  <c:v>2.32735</c:v>
                </c:pt>
                <c:pt idx="35">
                  <c:v>3.4162699999999999</c:v>
                </c:pt>
                <c:pt idx="36">
                  <c:v>2.1769699999999998</c:v>
                </c:pt>
                <c:pt idx="37">
                  <c:v>3.0425800000000001</c:v>
                </c:pt>
                <c:pt idx="38">
                  <c:v>3.4960800000000001</c:v>
                </c:pt>
                <c:pt idx="39">
                  <c:v>3.0587200000000001</c:v>
                </c:pt>
                <c:pt idx="40">
                  <c:v>2.7154500000000001</c:v>
                </c:pt>
                <c:pt idx="41">
                  <c:v>3.3026800000000001</c:v>
                </c:pt>
                <c:pt idx="42">
                  <c:v>3.16995</c:v>
                </c:pt>
                <c:pt idx="43">
                  <c:v>2.6040899999999998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EAD-48F4-9500-622FD1F02762}"/>
            </c:ext>
          </c:extLst>
        </c:ser>
        <c:ser>
          <c:idx val="0"/>
          <c:order val="1"/>
          <c:tx>
            <c:v>1(B)MP Ms K vs Cs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'Ms SEM+ICP Tidy w LOD'!$AH$47:$AH$91</c:f>
              <c:numCache>
                <c:formatCode>General</c:formatCode>
                <c:ptCount val="45"/>
                <c:pt idx="0">
                  <c:v>84800</c:v>
                </c:pt>
                <c:pt idx="1">
                  <c:v>84900</c:v>
                </c:pt>
                <c:pt idx="2">
                  <c:v>83699.999999999985</c:v>
                </c:pt>
                <c:pt idx="3">
                  <c:v>84400</c:v>
                </c:pt>
                <c:pt idx="4">
                  <c:v>85000</c:v>
                </c:pt>
                <c:pt idx="5">
                  <c:v>87100.000000000015</c:v>
                </c:pt>
                <c:pt idx="6">
                  <c:v>85300</c:v>
                </c:pt>
                <c:pt idx="7">
                  <c:v>85200</c:v>
                </c:pt>
                <c:pt idx="8">
                  <c:v>83200</c:v>
                </c:pt>
                <c:pt idx="9">
                  <c:v>84000</c:v>
                </c:pt>
                <c:pt idx="10">
                  <c:v>86000</c:v>
                </c:pt>
                <c:pt idx="11">
                  <c:v>84900</c:v>
                </c:pt>
                <c:pt idx="12">
                  <c:v>84600.000000000015</c:v>
                </c:pt>
                <c:pt idx="13">
                  <c:v>85399.999999999985</c:v>
                </c:pt>
                <c:pt idx="14">
                  <c:v>84100</c:v>
                </c:pt>
                <c:pt idx="15">
                  <c:v>82899.999999999985</c:v>
                </c:pt>
                <c:pt idx="16">
                  <c:v>85500</c:v>
                </c:pt>
                <c:pt idx="17">
                  <c:v>84700</c:v>
                </c:pt>
                <c:pt idx="18">
                  <c:v>84600.000000000015</c:v>
                </c:pt>
                <c:pt idx="19">
                  <c:v>82500</c:v>
                </c:pt>
                <c:pt idx="20">
                  <c:v>85300</c:v>
                </c:pt>
                <c:pt idx="21">
                  <c:v>85500</c:v>
                </c:pt>
                <c:pt idx="22">
                  <c:v>85399.999999999985</c:v>
                </c:pt>
                <c:pt idx="23">
                  <c:v>83500</c:v>
                </c:pt>
                <c:pt idx="24">
                  <c:v>83400</c:v>
                </c:pt>
                <c:pt idx="25">
                  <c:v>85600</c:v>
                </c:pt>
                <c:pt idx="26">
                  <c:v>87100.000000000015</c:v>
                </c:pt>
                <c:pt idx="27">
                  <c:v>83300</c:v>
                </c:pt>
                <c:pt idx="28">
                  <c:v>83000</c:v>
                </c:pt>
                <c:pt idx="29">
                  <c:v>83400</c:v>
                </c:pt>
                <c:pt idx="30">
                  <c:v>84200</c:v>
                </c:pt>
                <c:pt idx="31">
                  <c:v>85399.999999999985</c:v>
                </c:pt>
                <c:pt idx="32">
                  <c:v>85000</c:v>
                </c:pt>
                <c:pt idx="33">
                  <c:v>84100</c:v>
                </c:pt>
                <c:pt idx="34">
                  <c:v>84700</c:v>
                </c:pt>
                <c:pt idx="35">
                  <c:v>84500</c:v>
                </c:pt>
                <c:pt idx="36">
                  <c:v>85300</c:v>
                </c:pt>
                <c:pt idx="37">
                  <c:v>82300</c:v>
                </c:pt>
                <c:pt idx="38">
                  <c:v>84400</c:v>
                </c:pt>
                <c:pt idx="39">
                  <c:v>82600</c:v>
                </c:pt>
                <c:pt idx="40">
                  <c:v>84900</c:v>
                </c:pt>
                <c:pt idx="41">
                  <c:v>83300</c:v>
                </c:pt>
                <c:pt idx="42">
                  <c:v>83500</c:v>
                </c:pt>
                <c:pt idx="43">
                  <c:v>85300</c:v>
                </c:pt>
                <c:pt idx="44">
                  <c:v>82300</c:v>
                </c:pt>
              </c:numCache>
            </c:numRef>
          </c:xVal>
          <c:yVal>
            <c:numRef>
              <c:f>'Ms SEM+ICP Tidy w LOD'!$V$47:$V$91</c:f>
              <c:numCache>
                <c:formatCode>General</c:formatCode>
                <c:ptCount val="45"/>
                <c:pt idx="0">
                  <c:v>0.84642499999999998</c:v>
                </c:pt>
                <c:pt idx="1">
                  <c:v>0.89473800000000003</c:v>
                </c:pt>
                <c:pt idx="2">
                  <c:v>0.63961000000000001</c:v>
                </c:pt>
                <c:pt idx="3">
                  <c:v>1.9680500000000001</c:v>
                </c:pt>
                <c:pt idx="4">
                  <c:v>1.1655199999999999</c:v>
                </c:pt>
                <c:pt idx="5">
                  <c:v>0.67861199999999999</c:v>
                </c:pt>
                <c:pt idx="6">
                  <c:v>1.4597500000000001</c:v>
                </c:pt>
                <c:pt idx="7">
                  <c:v>1.1554899999999999</c:v>
                </c:pt>
                <c:pt idx="8">
                  <c:v>1.09799</c:v>
                </c:pt>
                <c:pt idx="9">
                  <c:v>1.5187299999999999</c:v>
                </c:pt>
                <c:pt idx="10">
                  <c:v>0</c:v>
                </c:pt>
                <c:pt idx="11">
                  <c:v>1.25119</c:v>
                </c:pt>
                <c:pt idx="12">
                  <c:v>0.97689899999999996</c:v>
                </c:pt>
                <c:pt idx="13">
                  <c:v>0</c:v>
                </c:pt>
                <c:pt idx="14">
                  <c:v>1.7627200000000001</c:v>
                </c:pt>
                <c:pt idx="15">
                  <c:v>0</c:v>
                </c:pt>
                <c:pt idx="16">
                  <c:v>1.46041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1.4982</c:v>
                </c:pt>
                <c:pt idx="21">
                  <c:v>0</c:v>
                </c:pt>
                <c:pt idx="22">
                  <c:v>0</c:v>
                </c:pt>
                <c:pt idx="23">
                  <c:v>0.86416000000000004</c:v>
                </c:pt>
                <c:pt idx="24">
                  <c:v>0</c:v>
                </c:pt>
                <c:pt idx="25">
                  <c:v>0</c:v>
                </c:pt>
                <c:pt idx="26">
                  <c:v>0.61755199999999999</c:v>
                </c:pt>
                <c:pt idx="27">
                  <c:v>0.90013399999999999</c:v>
                </c:pt>
                <c:pt idx="28">
                  <c:v>1.3895900000000001</c:v>
                </c:pt>
                <c:pt idx="29">
                  <c:v>0</c:v>
                </c:pt>
                <c:pt idx="30">
                  <c:v>0.70628800000000003</c:v>
                </c:pt>
                <c:pt idx="31">
                  <c:v>1.10067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1.06609</c:v>
                </c:pt>
                <c:pt idx="38">
                  <c:v>0.70276899999999998</c:v>
                </c:pt>
                <c:pt idx="39">
                  <c:v>0.99935399999999996</c:v>
                </c:pt>
                <c:pt idx="40">
                  <c:v>1.0835900000000001</c:v>
                </c:pt>
                <c:pt idx="41">
                  <c:v>0</c:v>
                </c:pt>
                <c:pt idx="42">
                  <c:v>0</c:v>
                </c:pt>
                <c:pt idx="43">
                  <c:v>2.0742400000000001</c:v>
                </c:pt>
                <c:pt idx="44">
                  <c:v>1.1939500000000001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EAD-48F4-9500-622FD1F027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4974303"/>
        <c:axId val="1759480703"/>
      </c:scatterChart>
      <c:valAx>
        <c:axId val="136497430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9480703"/>
        <c:crosses val="autoZero"/>
        <c:crossBetween val="midCat"/>
      </c:valAx>
      <c:valAx>
        <c:axId val="1759480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Cs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4974303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1.AS Ms K vs Ba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'Ms SEM+ICP Tidy w LOD'!$AH$2:$AH$45</c:f>
              <c:numCache>
                <c:formatCode>General</c:formatCode>
                <c:ptCount val="44"/>
                <c:pt idx="0">
                  <c:v>85200</c:v>
                </c:pt>
                <c:pt idx="1">
                  <c:v>85399.999999999985</c:v>
                </c:pt>
                <c:pt idx="2">
                  <c:v>95300</c:v>
                </c:pt>
                <c:pt idx="3">
                  <c:v>95300</c:v>
                </c:pt>
                <c:pt idx="4">
                  <c:v>95500</c:v>
                </c:pt>
                <c:pt idx="5">
                  <c:v>97100.000000000015</c:v>
                </c:pt>
                <c:pt idx="6">
                  <c:v>95700</c:v>
                </c:pt>
                <c:pt idx="7">
                  <c:v>95100</c:v>
                </c:pt>
                <c:pt idx="8">
                  <c:v>95000</c:v>
                </c:pt>
                <c:pt idx="9">
                  <c:v>95800</c:v>
                </c:pt>
                <c:pt idx="10">
                  <c:v>94500</c:v>
                </c:pt>
                <c:pt idx="11">
                  <c:v>91600</c:v>
                </c:pt>
                <c:pt idx="12">
                  <c:v>93100</c:v>
                </c:pt>
                <c:pt idx="13">
                  <c:v>92500</c:v>
                </c:pt>
                <c:pt idx="14">
                  <c:v>90900</c:v>
                </c:pt>
                <c:pt idx="15">
                  <c:v>95900</c:v>
                </c:pt>
                <c:pt idx="16">
                  <c:v>95900</c:v>
                </c:pt>
                <c:pt idx="17">
                  <c:v>95000</c:v>
                </c:pt>
                <c:pt idx="18">
                  <c:v>95500</c:v>
                </c:pt>
                <c:pt idx="19">
                  <c:v>93500</c:v>
                </c:pt>
                <c:pt idx="20">
                  <c:v>91199.999999999985</c:v>
                </c:pt>
                <c:pt idx="21">
                  <c:v>94400</c:v>
                </c:pt>
                <c:pt idx="22">
                  <c:v>98000</c:v>
                </c:pt>
                <c:pt idx="23">
                  <c:v>98000</c:v>
                </c:pt>
                <c:pt idx="24">
                  <c:v>93699.999999999985</c:v>
                </c:pt>
                <c:pt idx="25">
                  <c:v>95000</c:v>
                </c:pt>
                <c:pt idx="26">
                  <c:v>93300</c:v>
                </c:pt>
                <c:pt idx="27">
                  <c:v>94400</c:v>
                </c:pt>
                <c:pt idx="28">
                  <c:v>94000</c:v>
                </c:pt>
                <c:pt idx="29">
                  <c:v>94100</c:v>
                </c:pt>
                <c:pt idx="30">
                  <c:v>93900</c:v>
                </c:pt>
                <c:pt idx="31">
                  <c:v>98200</c:v>
                </c:pt>
                <c:pt idx="32">
                  <c:v>93100</c:v>
                </c:pt>
                <c:pt idx="33">
                  <c:v>96800</c:v>
                </c:pt>
                <c:pt idx="34">
                  <c:v>94100</c:v>
                </c:pt>
                <c:pt idx="35">
                  <c:v>95399.999999999985</c:v>
                </c:pt>
                <c:pt idx="36">
                  <c:v>93200</c:v>
                </c:pt>
                <c:pt idx="37">
                  <c:v>94700</c:v>
                </c:pt>
                <c:pt idx="38">
                  <c:v>97800</c:v>
                </c:pt>
                <c:pt idx="39">
                  <c:v>94100</c:v>
                </c:pt>
                <c:pt idx="40">
                  <c:v>95500</c:v>
                </c:pt>
                <c:pt idx="41">
                  <c:v>96000</c:v>
                </c:pt>
                <c:pt idx="42">
                  <c:v>98200</c:v>
                </c:pt>
                <c:pt idx="43">
                  <c:v>99600.000000000015</c:v>
                </c:pt>
              </c:numCache>
            </c:numRef>
          </c:xVal>
          <c:yVal>
            <c:numRef>
              <c:f>'Ms SEM+ICP Tidy w LOD'!$W$2:$W$45</c:f>
              <c:numCache>
                <c:formatCode>General</c:formatCode>
                <c:ptCount val="44"/>
                <c:pt idx="0">
                  <c:v>3698.06</c:v>
                </c:pt>
                <c:pt idx="1">
                  <c:v>4513.25</c:v>
                </c:pt>
                <c:pt idx="2">
                  <c:v>1365</c:v>
                </c:pt>
                <c:pt idx="3">
                  <c:v>1819.56</c:v>
                </c:pt>
                <c:pt idx="4">
                  <c:v>2213.25</c:v>
                </c:pt>
                <c:pt idx="5">
                  <c:v>1518.45</c:v>
                </c:pt>
                <c:pt idx="6">
                  <c:v>1949.48</c:v>
                </c:pt>
                <c:pt idx="7">
                  <c:v>2396.67</c:v>
                </c:pt>
                <c:pt idx="8">
                  <c:v>2207.37</c:v>
                </c:pt>
                <c:pt idx="9">
                  <c:v>2070.79</c:v>
                </c:pt>
                <c:pt idx="10">
                  <c:v>2390.39</c:v>
                </c:pt>
                <c:pt idx="11">
                  <c:v>3793.07</c:v>
                </c:pt>
                <c:pt idx="12">
                  <c:v>3491.85</c:v>
                </c:pt>
                <c:pt idx="13">
                  <c:v>3601.85</c:v>
                </c:pt>
                <c:pt idx="14">
                  <c:v>4305.1899999999996</c:v>
                </c:pt>
                <c:pt idx="15">
                  <c:v>2537.14</c:v>
                </c:pt>
                <c:pt idx="16">
                  <c:v>2033.76</c:v>
                </c:pt>
                <c:pt idx="17">
                  <c:v>2309.13</c:v>
                </c:pt>
                <c:pt idx="18">
                  <c:v>2677.35</c:v>
                </c:pt>
                <c:pt idx="19">
                  <c:v>1949.92</c:v>
                </c:pt>
                <c:pt idx="20">
                  <c:v>1989.98</c:v>
                </c:pt>
                <c:pt idx="21">
                  <c:v>2598.19</c:v>
                </c:pt>
                <c:pt idx="22">
                  <c:v>2397.0300000000002</c:v>
                </c:pt>
                <c:pt idx="23">
                  <c:v>3007.46</c:v>
                </c:pt>
                <c:pt idx="24">
                  <c:v>3743.77</c:v>
                </c:pt>
                <c:pt idx="25">
                  <c:v>2181.6999999999998</c:v>
                </c:pt>
                <c:pt idx="26">
                  <c:v>2360.67</c:v>
                </c:pt>
                <c:pt idx="27">
                  <c:v>2361.7800000000002</c:v>
                </c:pt>
                <c:pt idx="28">
                  <c:v>2636.48</c:v>
                </c:pt>
                <c:pt idx="29">
                  <c:v>2328.04</c:v>
                </c:pt>
                <c:pt idx="30">
                  <c:v>2395.3000000000002</c:v>
                </c:pt>
                <c:pt idx="31">
                  <c:v>2528.13</c:v>
                </c:pt>
                <c:pt idx="32">
                  <c:v>1908.58</c:v>
                </c:pt>
                <c:pt idx="33">
                  <c:v>2285.8200000000002</c:v>
                </c:pt>
                <c:pt idx="34">
                  <c:v>2334.4</c:v>
                </c:pt>
                <c:pt idx="35">
                  <c:v>3340.54</c:v>
                </c:pt>
                <c:pt idx="36">
                  <c:v>2854.99</c:v>
                </c:pt>
                <c:pt idx="37">
                  <c:v>2681.85</c:v>
                </c:pt>
                <c:pt idx="38">
                  <c:v>2859.62</c:v>
                </c:pt>
                <c:pt idx="39">
                  <c:v>3083.33</c:v>
                </c:pt>
                <c:pt idx="40">
                  <c:v>2748.19</c:v>
                </c:pt>
                <c:pt idx="41">
                  <c:v>2074.04</c:v>
                </c:pt>
                <c:pt idx="42">
                  <c:v>2857.37</c:v>
                </c:pt>
                <c:pt idx="43">
                  <c:v>2327.46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7A8-4AFC-AB2A-9EBC3D192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5426607"/>
        <c:axId val="1329952383"/>
      </c:scatterChart>
      <c:valAx>
        <c:axId val="13554266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9952383"/>
        <c:crosses val="autoZero"/>
        <c:crossBetween val="midCat"/>
      </c:valAx>
      <c:valAx>
        <c:axId val="13299523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BA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542660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1(B)MP Ms K vs Ba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'Ms SEM+ICP Tidy w LOD'!$AH$47:$AH$91</c:f>
              <c:numCache>
                <c:formatCode>General</c:formatCode>
                <c:ptCount val="45"/>
                <c:pt idx="0">
                  <c:v>84800</c:v>
                </c:pt>
                <c:pt idx="1">
                  <c:v>84900</c:v>
                </c:pt>
                <c:pt idx="2">
                  <c:v>83699.999999999985</c:v>
                </c:pt>
                <c:pt idx="3">
                  <c:v>84400</c:v>
                </c:pt>
                <c:pt idx="4">
                  <c:v>85000</c:v>
                </c:pt>
                <c:pt idx="5">
                  <c:v>87100.000000000015</c:v>
                </c:pt>
                <c:pt idx="6">
                  <c:v>85300</c:v>
                </c:pt>
                <c:pt idx="7">
                  <c:v>85200</c:v>
                </c:pt>
                <c:pt idx="8">
                  <c:v>83200</c:v>
                </c:pt>
                <c:pt idx="9">
                  <c:v>84000</c:v>
                </c:pt>
                <c:pt idx="10">
                  <c:v>86000</c:v>
                </c:pt>
                <c:pt idx="11">
                  <c:v>84900</c:v>
                </c:pt>
                <c:pt idx="12">
                  <c:v>84600.000000000015</c:v>
                </c:pt>
                <c:pt idx="13">
                  <c:v>85399.999999999985</c:v>
                </c:pt>
                <c:pt idx="14">
                  <c:v>84100</c:v>
                </c:pt>
                <c:pt idx="15">
                  <c:v>82899.999999999985</c:v>
                </c:pt>
                <c:pt idx="16">
                  <c:v>85500</c:v>
                </c:pt>
                <c:pt idx="17">
                  <c:v>84700</c:v>
                </c:pt>
                <c:pt idx="18">
                  <c:v>84600.000000000015</c:v>
                </c:pt>
                <c:pt idx="19">
                  <c:v>82500</c:v>
                </c:pt>
                <c:pt idx="20">
                  <c:v>85300</c:v>
                </c:pt>
                <c:pt idx="21">
                  <c:v>85500</c:v>
                </c:pt>
                <c:pt idx="22">
                  <c:v>85399.999999999985</c:v>
                </c:pt>
                <c:pt idx="23">
                  <c:v>83500</c:v>
                </c:pt>
                <c:pt idx="24">
                  <c:v>83400</c:v>
                </c:pt>
                <c:pt idx="25">
                  <c:v>85600</c:v>
                </c:pt>
                <c:pt idx="26">
                  <c:v>87100.000000000015</c:v>
                </c:pt>
                <c:pt idx="27">
                  <c:v>83300</c:v>
                </c:pt>
                <c:pt idx="28">
                  <c:v>83000</c:v>
                </c:pt>
                <c:pt idx="29">
                  <c:v>83400</c:v>
                </c:pt>
                <c:pt idx="30">
                  <c:v>84200</c:v>
                </c:pt>
                <c:pt idx="31">
                  <c:v>85399.999999999985</c:v>
                </c:pt>
                <c:pt idx="32">
                  <c:v>85000</c:v>
                </c:pt>
                <c:pt idx="33">
                  <c:v>84100</c:v>
                </c:pt>
                <c:pt idx="34">
                  <c:v>84700</c:v>
                </c:pt>
                <c:pt idx="35">
                  <c:v>84500</c:v>
                </c:pt>
                <c:pt idx="36">
                  <c:v>85300</c:v>
                </c:pt>
                <c:pt idx="37">
                  <c:v>82300</c:v>
                </c:pt>
                <c:pt idx="38">
                  <c:v>84400</c:v>
                </c:pt>
                <c:pt idx="39">
                  <c:v>82600</c:v>
                </c:pt>
                <c:pt idx="40">
                  <c:v>84900</c:v>
                </c:pt>
                <c:pt idx="41">
                  <c:v>83300</c:v>
                </c:pt>
                <c:pt idx="42">
                  <c:v>83500</c:v>
                </c:pt>
                <c:pt idx="43">
                  <c:v>85300</c:v>
                </c:pt>
                <c:pt idx="44">
                  <c:v>82300</c:v>
                </c:pt>
              </c:numCache>
            </c:numRef>
          </c:xVal>
          <c:yVal>
            <c:numRef>
              <c:f>'Ms SEM+ICP Tidy w LOD'!$W$47:$W$91</c:f>
              <c:numCache>
                <c:formatCode>General</c:formatCode>
                <c:ptCount val="45"/>
                <c:pt idx="0">
                  <c:v>2691.7</c:v>
                </c:pt>
                <c:pt idx="1">
                  <c:v>2612.58</c:v>
                </c:pt>
                <c:pt idx="2">
                  <c:v>1803.16</c:v>
                </c:pt>
                <c:pt idx="3">
                  <c:v>2901.26</c:v>
                </c:pt>
                <c:pt idx="4">
                  <c:v>2363.3200000000002</c:v>
                </c:pt>
                <c:pt idx="5">
                  <c:v>3056.94</c:v>
                </c:pt>
                <c:pt idx="6">
                  <c:v>2713.72</c:v>
                </c:pt>
                <c:pt idx="7">
                  <c:v>2177.8000000000002</c:v>
                </c:pt>
                <c:pt idx="8">
                  <c:v>2698.44</c:v>
                </c:pt>
                <c:pt idx="9">
                  <c:v>4389.04</c:v>
                </c:pt>
                <c:pt idx="10">
                  <c:v>2041.37</c:v>
                </c:pt>
                <c:pt idx="11">
                  <c:v>2579.4899999999998</c:v>
                </c:pt>
                <c:pt idx="12">
                  <c:v>2380.48</c:v>
                </c:pt>
                <c:pt idx="13">
                  <c:v>3039.46</c:v>
                </c:pt>
                <c:pt idx="14">
                  <c:v>4657.41</c:v>
                </c:pt>
                <c:pt idx="15">
                  <c:v>3158.96</c:v>
                </c:pt>
                <c:pt idx="16">
                  <c:v>2954.72</c:v>
                </c:pt>
                <c:pt idx="17">
                  <c:v>3656.91</c:v>
                </c:pt>
                <c:pt idx="18">
                  <c:v>3127.34</c:v>
                </c:pt>
                <c:pt idx="19">
                  <c:v>2840.77</c:v>
                </c:pt>
                <c:pt idx="20">
                  <c:v>2704.31</c:v>
                </c:pt>
                <c:pt idx="21">
                  <c:v>3507.68</c:v>
                </c:pt>
                <c:pt idx="22">
                  <c:v>3374.9</c:v>
                </c:pt>
                <c:pt idx="23">
                  <c:v>3844.18</c:v>
                </c:pt>
                <c:pt idx="24">
                  <c:v>3958.79</c:v>
                </c:pt>
                <c:pt idx="25">
                  <c:v>3469.31</c:v>
                </c:pt>
                <c:pt idx="26">
                  <c:v>3448</c:v>
                </c:pt>
                <c:pt idx="27">
                  <c:v>4252.71</c:v>
                </c:pt>
                <c:pt idx="28">
                  <c:v>1699.14</c:v>
                </c:pt>
                <c:pt idx="29">
                  <c:v>3642.01</c:v>
                </c:pt>
                <c:pt idx="30">
                  <c:v>2855.62</c:v>
                </c:pt>
                <c:pt idx="31">
                  <c:v>1979.02</c:v>
                </c:pt>
                <c:pt idx="32">
                  <c:v>3491.04</c:v>
                </c:pt>
                <c:pt idx="33">
                  <c:v>3625.99</c:v>
                </c:pt>
                <c:pt idx="34">
                  <c:v>3553.48</c:v>
                </c:pt>
                <c:pt idx="35">
                  <c:v>3395.04</c:v>
                </c:pt>
                <c:pt idx="36">
                  <c:v>3325.42</c:v>
                </c:pt>
                <c:pt idx="37">
                  <c:v>2724.71</c:v>
                </c:pt>
                <c:pt idx="38">
                  <c:v>3553.47</c:v>
                </c:pt>
                <c:pt idx="39">
                  <c:v>3827.45</c:v>
                </c:pt>
                <c:pt idx="40">
                  <c:v>4070.39</c:v>
                </c:pt>
                <c:pt idx="41">
                  <c:v>3410.89</c:v>
                </c:pt>
                <c:pt idx="42">
                  <c:v>3475.49</c:v>
                </c:pt>
                <c:pt idx="43">
                  <c:v>3889.69</c:v>
                </c:pt>
                <c:pt idx="44">
                  <c:v>3461.3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D36-48CC-872B-7BA7176F3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4929983"/>
        <c:axId val="1655385551"/>
      </c:scatterChart>
      <c:valAx>
        <c:axId val="13949299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5385551"/>
        <c:crosses val="autoZero"/>
        <c:crossBetween val="midCat"/>
      </c:valAx>
      <c:valAx>
        <c:axId val="1655385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Ba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492998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1.AS vs</a:t>
            </a:r>
            <a:r>
              <a:rPr lang="en-GB" baseline="0"/>
              <a:t> 1(B)MP Ms K vs Ba</a:t>
            </a:r>
            <a:endParaRPr lang="en-GB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1(B)MP Ms K vs Ba</c:v>
          </c:tx>
          <c:spPr>
            <a:ln>
              <a:noFill/>
            </a:ln>
          </c:spPr>
          <c:xVal>
            <c:numRef>
              <c:f>'Ms SEM+ICP Tidy w LOD'!$AH$47:$AH$91</c:f>
              <c:numCache>
                <c:formatCode>General</c:formatCode>
                <c:ptCount val="45"/>
                <c:pt idx="0">
                  <c:v>84800</c:v>
                </c:pt>
                <c:pt idx="1">
                  <c:v>84900</c:v>
                </c:pt>
                <c:pt idx="2">
                  <c:v>83699.999999999985</c:v>
                </c:pt>
                <c:pt idx="3">
                  <c:v>84400</c:v>
                </c:pt>
                <c:pt idx="4">
                  <c:v>85000</c:v>
                </c:pt>
                <c:pt idx="5">
                  <c:v>87100.000000000015</c:v>
                </c:pt>
                <c:pt idx="6">
                  <c:v>85300</c:v>
                </c:pt>
                <c:pt idx="7">
                  <c:v>85200</c:v>
                </c:pt>
                <c:pt idx="8">
                  <c:v>83200</c:v>
                </c:pt>
                <c:pt idx="9">
                  <c:v>84000</c:v>
                </c:pt>
                <c:pt idx="10">
                  <c:v>86000</c:v>
                </c:pt>
                <c:pt idx="11">
                  <c:v>84900</c:v>
                </c:pt>
                <c:pt idx="12">
                  <c:v>84600.000000000015</c:v>
                </c:pt>
                <c:pt idx="13">
                  <c:v>85399.999999999985</c:v>
                </c:pt>
                <c:pt idx="14">
                  <c:v>84100</c:v>
                </c:pt>
                <c:pt idx="15">
                  <c:v>82899.999999999985</c:v>
                </c:pt>
                <c:pt idx="16">
                  <c:v>85500</c:v>
                </c:pt>
                <c:pt idx="17">
                  <c:v>84700</c:v>
                </c:pt>
                <c:pt idx="18">
                  <c:v>84600.000000000015</c:v>
                </c:pt>
                <c:pt idx="19">
                  <c:v>82500</c:v>
                </c:pt>
                <c:pt idx="20">
                  <c:v>85300</c:v>
                </c:pt>
                <c:pt idx="21">
                  <c:v>85500</c:v>
                </c:pt>
                <c:pt idx="22">
                  <c:v>85399.999999999985</c:v>
                </c:pt>
                <c:pt idx="23">
                  <c:v>83500</c:v>
                </c:pt>
                <c:pt idx="24">
                  <c:v>83400</c:v>
                </c:pt>
                <c:pt idx="25">
                  <c:v>85600</c:v>
                </c:pt>
                <c:pt idx="26">
                  <c:v>87100.000000000015</c:v>
                </c:pt>
                <c:pt idx="27">
                  <c:v>83300</c:v>
                </c:pt>
                <c:pt idx="28">
                  <c:v>83000</c:v>
                </c:pt>
                <c:pt idx="29">
                  <c:v>83400</c:v>
                </c:pt>
                <c:pt idx="30">
                  <c:v>84200</c:v>
                </c:pt>
                <c:pt idx="31">
                  <c:v>85399.999999999985</c:v>
                </c:pt>
                <c:pt idx="32">
                  <c:v>85000</c:v>
                </c:pt>
                <c:pt idx="33">
                  <c:v>84100</c:v>
                </c:pt>
                <c:pt idx="34">
                  <c:v>84700</c:v>
                </c:pt>
                <c:pt idx="35">
                  <c:v>84500</c:v>
                </c:pt>
                <c:pt idx="36">
                  <c:v>85300</c:v>
                </c:pt>
                <c:pt idx="37">
                  <c:v>82300</c:v>
                </c:pt>
                <c:pt idx="38">
                  <c:v>84400</c:v>
                </c:pt>
                <c:pt idx="39">
                  <c:v>82600</c:v>
                </c:pt>
                <c:pt idx="40">
                  <c:v>84900</c:v>
                </c:pt>
                <c:pt idx="41">
                  <c:v>83300</c:v>
                </c:pt>
                <c:pt idx="42">
                  <c:v>83500</c:v>
                </c:pt>
                <c:pt idx="43">
                  <c:v>85300</c:v>
                </c:pt>
                <c:pt idx="44">
                  <c:v>82300</c:v>
                </c:pt>
              </c:numCache>
            </c:numRef>
          </c:xVal>
          <c:yVal>
            <c:numRef>
              <c:f>'Ms SEM+ICP Tidy w LOD'!$W$47:$W$91</c:f>
              <c:numCache>
                <c:formatCode>General</c:formatCode>
                <c:ptCount val="45"/>
                <c:pt idx="0">
                  <c:v>2691.7</c:v>
                </c:pt>
                <c:pt idx="1">
                  <c:v>2612.58</c:v>
                </c:pt>
                <c:pt idx="2">
                  <c:v>1803.16</c:v>
                </c:pt>
                <c:pt idx="3">
                  <c:v>2901.26</c:v>
                </c:pt>
                <c:pt idx="4">
                  <c:v>2363.3200000000002</c:v>
                </c:pt>
                <c:pt idx="5">
                  <c:v>3056.94</c:v>
                </c:pt>
                <c:pt idx="6">
                  <c:v>2713.72</c:v>
                </c:pt>
                <c:pt idx="7">
                  <c:v>2177.8000000000002</c:v>
                </c:pt>
                <c:pt idx="8">
                  <c:v>2698.44</c:v>
                </c:pt>
                <c:pt idx="9">
                  <c:v>4389.04</c:v>
                </c:pt>
                <c:pt idx="10">
                  <c:v>2041.37</c:v>
                </c:pt>
                <c:pt idx="11">
                  <c:v>2579.4899999999998</c:v>
                </c:pt>
                <c:pt idx="12">
                  <c:v>2380.48</c:v>
                </c:pt>
                <c:pt idx="13">
                  <c:v>3039.46</c:v>
                </c:pt>
                <c:pt idx="14">
                  <c:v>4657.41</c:v>
                </c:pt>
                <c:pt idx="15">
                  <c:v>3158.96</c:v>
                </c:pt>
                <c:pt idx="16">
                  <c:v>2954.72</c:v>
                </c:pt>
                <c:pt idx="17">
                  <c:v>3656.91</c:v>
                </c:pt>
                <c:pt idx="18">
                  <c:v>3127.34</c:v>
                </c:pt>
                <c:pt idx="19">
                  <c:v>2840.77</c:v>
                </c:pt>
                <c:pt idx="20">
                  <c:v>2704.31</c:v>
                </c:pt>
                <c:pt idx="21">
                  <c:v>3507.68</c:v>
                </c:pt>
                <c:pt idx="22">
                  <c:v>3374.9</c:v>
                </c:pt>
                <c:pt idx="23">
                  <c:v>3844.18</c:v>
                </c:pt>
                <c:pt idx="24">
                  <c:v>3958.79</c:v>
                </c:pt>
                <c:pt idx="25">
                  <c:v>3469.31</c:v>
                </c:pt>
                <c:pt idx="26">
                  <c:v>3448</c:v>
                </c:pt>
                <c:pt idx="27">
                  <c:v>4252.71</c:v>
                </c:pt>
                <c:pt idx="28">
                  <c:v>1699.14</c:v>
                </c:pt>
                <c:pt idx="29">
                  <c:v>3642.01</c:v>
                </c:pt>
                <c:pt idx="30">
                  <c:v>2855.62</c:v>
                </c:pt>
                <c:pt idx="31">
                  <c:v>1979.02</c:v>
                </c:pt>
                <c:pt idx="32">
                  <c:v>3491.04</c:v>
                </c:pt>
                <c:pt idx="33">
                  <c:v>3625.99</c:v>
                </c:pt>
                <c:pt idx="34">
                  <c:v>3553.48</c:v>
                </c:pt>
                <c:pt idx="35">
                  <c:v>3395.04</c:v>
                </c:pt>
                <c:pt idx="36">
                  <c:v>3325.42</c:v>
                </c:pt>
                <c:pt idx="37">
                  <c:v>2724.71</c:v>
                </c:pt>
                <c:pt idx="38">
                  <c:v>3553.47</c:v>
                </c:pt>
                <c:pt idx="39">
                  <c:v>3827.45</c:v>
                </c:pt>
                <c:pt idx="40">
                  <c:v>4070.39</c:v>
                </c:pt>
                <c:pt idx="41">
                  <c:v>3410.89</c:v>
                </c:pt>
                <c:pt idx="42">
                  <c:v>3475.49</c:v>
                </c:pt>
                <c:pt idx="43">
                  <c:v>3889.69</c:v>
                </c:pt>
                <c:pt idx="44">
                  <c:v>3461.3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5D7-4279-9A21-58748E74A8BB}"/>
            </c:ext>
          </c:extLst>
        </c:ser>
        <c:ser>
          <c:idx val="0"/>
          <c:order val="1"/>
          <c:tx>
            <c:v>1.AS Ms K vs Ba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'Ms SEM+ICP Tidy w LOD'!$AH$2:$AH$45</c:f>
              <c:numCache>
                <c:formatCode>General</c:formatCode>
                <c:ptCount val="44"/>
                <c:pt idx="0">
                  <c:v>85200</c:v>
                </c:pt>
                <c:pt idx="1">
                  <c:v>85399.999999999985</c:v>
                </c:pt>
                <c:pt idx="2">
                  <c:v>95300</c:v>
                </c:pt>
                <c:pt idx="3">
                  <c:v>95300</c:v>
                </c:pt>
                <c:pt idx="4">
                  <c:v>95500</c:v>
                </c:pt>
                <c:pt idx="5">
                  <c:v>97100.000000000015</c:v>
                </c:pt>
                <c:pt idx="6">
                  <c:v>95700</c:v>
                </c:pt>
                <c:pt idx="7">
                  <c:v>95100</c:v>
                </c:pt>
                <c:pt idx="8">
                  <c:v>95000</c:v>
                </c:pt>
                <c:pt idx="9">
                  <c:v>95800</c:v>
                </c:pt>
                <c:pt idx="10">
                  <c:v>94500</c:v>
                </c:pt>
                <c:pt idx="11">
                  <c:v>91600</c:v>
                </c:pt>
                <c:pt idx="12">
                  <c:v>93100</c:v>
                </c:pt>
                <c:pt idx="13">
                  <c:v>92500</c:v>
                </c:pt>
                <c:pt idx="14">
                  <c:v>90900</c:v>
                </c:pt>
                <c:pt idx="15">
                  <c:v>95900</c:v>
                </c:pt>
                <c:pt idx="16">
                  <c:v>95900</c:v>
                </c:pt>
                <c:pt idx="17">
                  <c:v>95000</c:v>
                </c:pt>
                <c:pt idx="18">
                  <c:v>95500</c:v>
                </c:pt>
                <c:pt idx="19">
                  <c:v>93500</c:v>
                </c:pt>
                <c:pt idx="20">
                  <c:v>91199.999999999985</c:v>
                </c:pt>
                <c:pt idx="21">
                  <c:v>94400</c:v>
                </c:pt>
                <c:pt idx="22">
                  <c:v>98000</c:v>
                </c:pt>
                <c:pt idx="23">
                  <c:v>98000</c:v>
                </c:pt>
                <c:pt idx="24">
                  <c:v>93699.999999999985</c:v>
                </c:pt>
                <c:pt idx="25">
                  <c:v>95000</c:v>
                </c:pt>
                <c:pt idx="26">
                  <c:v>93300</c:v>
                </c:pt>
                <c:pt idx="27">
                  <c:v>94400</c:v>
                </c:pt>
                <c:pt idx="28">
                  <c:v>94000</c:v>
                </c:pt>
                <c:pt idx="29">
                  <c:v>94100</c:v>
                </c:pt>
                <c:pt idx="30">
                  <c:v>93900</c:v>
                </c:pt>
                <c:pt idx="31">
                  <c:v>98200</c:v>
                </c:pt>
                <c:pt idx="32">
                  <c:v>93100</c:v>
                </c:pt>
                <c:pt idx="33">
                  <c:v>96800</c:v>
                </c:pt>
                <c:pt idx="34">
                  <c:v>94100</c:v>
                </c:pt>
                <c:pt idx="35">
                  <c:v>95399.999999999985</c:v>
                </c:pt>
                <c:pt idx="36">
                  <c:v>93200</c:v>
                </c:pt>
                <c:pt idx="37">
                  <c:v>94700</c:v>
                </c:pt>
                <c:pt idx="38">
                  <c:v>97800</c:v>
                </c:pt>
                <c:pt idx="39">
                  <c:v>94100</c:v>
                </c:pt>
                <c:pt idx="40">
                  <c:v>95500</c:v>
                </c:pt>
                <c:pt idx="41">
                  <c:v>96000</c:v>
                </c:pt>
                <c:pt idx="42">
                  <c:v>98200</c:v>
                </c:pt>
                <c:pt idx="43">
                  <c:v>99600.000000000015</c:v>
                </c:pt>
              </c:numCache>
            </c:numRef>
          </c:xVal>
          <c:yVal>
            <c:numRef>
              <c:f>'Ms SEM+ICP Tidy w LOD'!$W$2:$W$45</c:f>
              <c:numCache>
                <c:formatCode>General</c:formatCode>
                <c:ptCount val="44"/>
                <c:pt idx="0">
                  <c:v>3698.06</c:v>
                </c:pt>
                <c:pt idx="1">
                  <c:v>4513.25</c:v>
                </c:pt>
                <c:pt idx="2">
                  <c:v>1365</c:v>
                </c:pt>
                <c:pt idx="3">
                  <c:v>1819.56</c:v>
                </c:pt>
                <c:pt idx="4">
                  <c:v>2213.25</c:v>
                </c:pt>
                <c:pt idx="5">
                  <c:v>1518.45</c:v>
                </c:pt>
                <c:pt idx="6">
                  <c:v>1949.48</c:v>
                </c:pt>
                <c:pt idx="7">
                  <c:v>2396.67</c:v>
                </c:pt>
                <c:pt idx="8">
                  <c:v>2207.37</c:v>
                </c:pt>
                <c:pt idx="9">
                  <c:v>2070.79</c:v>
                </c:pt>
                <c:pt idx="10">
                  <c:v>2390.39</c:v>
                </c:pt>
                <c:pt idx="11">
                  <c:v>3793.07</c:v>
                </c:pt>
                <c:pt idx="12">
                  <c:v>3491.85</c:v>
                </c:pt>
                <c:pt idx="13">
                  <c:v>3601.85</c:v>
                </c:pt>
                <c:pt idx="14">
                  <c:v>4305.1899999999996</c:v>
                </c:pt>
                <c:pt idx="15">
                  <c:v>2537.14</c:v>
                </c:pt>
                <c:pt idx="16">
                  <c:v>2033.76</c:v>
                </c:pt>
                <c:pt idx="17">
                  <c:v>2309.13</c:v>
                </c:pt>
                <c:pt idx="18">
                  <c:v>2677.35</c:v>
                </c:pt>
                <c:pt idx="19">
                  <c:v>1949.92</c:v>
                </c:pt>
                <c:pt idx="20">
                  <c:v>1989.98</c:v>
                </c:pt>
                <c:pt idx="21">
                  <c:v>2598.19</c:v>
                </c:pt>
                <c:pt idx="22">
                  <c:v>2397.0300000000002</c:v>
                </c:pt>
                <c:pt idx="23">
                  <c:v>3007.46</c:v>
                </c:pt>
                <c:pt idx="24">
                  <c:v>3743.77</c:v>
                </c:pt>
                <c:pt idx="25">
                  <c:v>2181.6999999999998</c:v>
                </c:pt>
                <c:pt idx="26">
                  <c:v>2360.67</c:v>
                </c:pt>
                <c:pt idx="27">
                  <c:v>2361.7800000000002</c:v>
                </c:pt>
                <c:pt idx="28">
                  <c:v>2636.48</c:v>
                </c:pt>
                <c:pt idx="29">
                  <c:v>2328.04</c:v>
                </c:pt>
                <c:pt idx="30">
                  <c:v>2395.3000000000002</c:v>
                </c:pt>
                <c:pt idx="31">
                  <c:v>2528.13</c:v>
                </c:pt>
                <c:pt idx="32">
                  <c:v>1908.58</c:v>
                </c:pt>
                <c:pt idx="33">
                  <c:v>2285.8200000000002</c:v>
                </c:pt>
                <c:pt idx="34">
                  <c:v>2334.4</c:v>
                </c:pt>
                <c:pt idx="35">
                  <c:v>3340.54</c:v>
                </c:pt>
                <c:pt idx="36">
                  <c:v>2854.99</c:v>
                </c:pt>
                <c:pt idx="37">
                  <c:v>2681.85</c:v>
                </c:pt>
                <c:pt idx="38">
                  <c:v>2859.62</c:v>
                </c:pt>
                <c:pt idx="39">
                  <c:v>3083.33</c:v>
                </c:pt>
                <c:pt idx="40">
                  <c:v>2748.19</c:v>
                </c:pt>
                <c:pt idx="41">
                  <c:v>2074.04</c:v>
                </c:pt>
                <c:pt idx="42">
                  <c:v>2857.37</c:v>
                </c:pt>
                <c:pt idx="43">
                  <c:v>2327.46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5D7-4279-9A21-58748E74A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5426607"/>
        <c:axId val="1329952383"/>
      </c:scatterChart>
      <c:valAx>
        <c:axId val="13554266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9952383"/>
        <c:crosses val="autoZero"/>
        <c:crossBetween val="midCat"/>
      </c:valAx>
      <c:valAx>
        <c:axId val="13299523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BA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5426607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1.AS Muscovites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Muscovites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(Muscovite!$D$2:$D$25,Muscovite!$D$27:$D$46)</c:f>
              <c:numCache>
                <c:formatCode>General</c:formatCode>
                <c:ptCount val="44"/>
                <c:pt idx="0">
                  <c:v>215194</c:v>
                </c:pt>
                <c:pt idx="1">
                  <c:v>233613</c:v>
                </c:pt>
                <c:pt idx="2">
                  <c:v>215258</c:v>
                </c:pt>
                <c:pt idx="3">
                  <c:v>199733</c:v>
                </c:pt>
                <c:pt idx="4">
                  <c:v>216101</c:v>
                </c:pt>
                <c:pt idx="5">
                  <c:v>206177</c:v>
                </c:pt>
                <c:pt idx="6">
                  <c:v>207761</c:v>
                </c:pt>
                <c:pt idx="7">
                  <c:v>199445</c:v>
                </c:pt>
                <c:pt idx="8">
                  <c:v>216544</c:v>
                </c:pt>
                <c:pt idx="9">
                  <c:v>201687</c:v>
                </c:pt>
                <c:pt idx="10">
                  <c:v>195698</c:v>
                </c:pt>
                <c:pt idx="11">
                  <c:v>217739</c:v>
                </c:pt>
                <c:pt idx="12">
                  <c:v>204036</c:v>
                </c:pt>
                <c:pt idx="13">
                  <c:v>204784</c:v>
                </c:pt>
                <c:pt idx="14">
                  <c:v>212780</c:v>
                </c:pt>
                <c:pt idx="15">
                  <c:v>203509</c:v>
                </c:pt>
                <c:pt idx="16">
                  <c:v>226390</c:v>
                </c:pt>
                <c:pt idx="17">
                  <c:v>202908</c:v>
                </c:pt>
                <c:pt idx="18">
                  <c:v>213337</c:v>
                </c:pt>
                <c:pt idx="19">
                  <c:v>193908</c:v>
                </c:pt>
                <c:pt idx="20">
                  <c:v>196670</c:v>
                </c:pt>
                <c:pt idx="21">
                  <c:v>222773</c:v>
                </c:pt>
                <c:pt idx="22">
                  <c:v>199252</c:v>
                </c:pt>
                <c:pt idx="23">
                  <c:v>225033</c:v>
                </c:pt>
                <c:pt idx="24">
                  <c:v>216600</c:v>
                </c:pt>
                <c:pt idx="25">
                  <c:v>191542</c:v>
                </c:pt>
                <c:pt idx="26">
                  <c:v>185745</c:v>
                </c:pt>
                <c:pt idx="27">
                  <c:v>200593</c:v>
                </c:pt>
                <c:pt idx="28">
                  <c:v>184785</c:v>
                </c:pt>
                <c:pt idx="29">
                  <c:v>209037</c:v>
                </c:pt>
                <c:pt idx="30">
                  <c:v>192186</c:v>
                </c:pt>
                <c:pt idx="31">
                  <c:v>217372</c:v>
                </c:pt>
                <c:pt idx="32">
                  <c:v>230766</c:v>
                </c:pt>
                <c:pt idx="33">
                  <c:v>188323</c:v>
                </c:pt>
                <c:pt idx="34">
                  <c:v>238781</c:v>
                </c:pt>
                <c:pt idx="35">
                  <c:v>197591</c:v>
                </c:pt>
                <c:pt idx="36">
                  <c:v>208029</c:v>
                </c:pt>
                <c:pt idx="37">
                  <c:v>209579</c:v>
                </c:pt>
                <c:pt idx="38">
                  <c:v>209616</c:v>
                </c:pt>
                <c:pt idx="39">
                  <c:v>245154</c:v>
                </c:pt>
                <c:pt idx="40">
                  <c:v>211689</c:v>
                </c:pt>
                <c:pt idx="41">
                  <c:v>222597</c:v>
                </c:pt>
                <c:pt idx="42">
                  <c:v>219180</c:v>
                </c:pt>
                <c:pt idx="43">
                  <c:v>220470</c:v>
                </c:pt>
              </c:numCache>
            </c:numRef>
          </c:xVal>
          <c:yVal>
            <c:numRef>
              <c:f>(Muscovite!$C$2:$C$25,Muscovite!$C$27:$C$46)</c:f>
              <c:numCache>
                <c:formatCode>General</c:formatCode>
                <c:ptCount val="44"/>
                <c:pt idx="0">
                  <c:v>38.521999999999998</c:v>
                </c:pt>
                <c:pt idx="1">
                  <c:v>46.811700000000002</c:v>
                </c:pt>
                <c:pt idx="2">
                  <c:v>36.603700000000003</c:v>
                </c:pt>
                <c:pt idx="3">
                  <c:v>40.7729</c:v>
                </c:pt>
                <c:pt idx="4">
                  <c:v>44.405900000000003</c:v>
                </c:pt>
                <c:pt idx="5">
                  <c:v>41.6419</c:v>
                </c:pt>
                <c:pt idx="6">
                  <c:v>50.973500000000001</c:v>
                </c:pt>
                <c:pt idx="7">
                  <c:v>40.365400000000001</c:v>
                </c:pt>
                <c:pt idx="8">
                  <c:v>52.168599999999998</c:v>
                </c:pt>
                <c:pt idx="9">
                  <c:v>43.901899999999998</c:v>
                </c:pt>
                <c:pt idx="10">
                  <c:v>50.969799999999999</c:v>
                </c:pt>
                <c:pt idx="11">
                  <c:v>42.182000000000002</c:v>
                </c:pt>
                <c:pt idx="12">
                  <c:v>63.905900000000003</c:v>
                </c:pt>
                <c:pt idx="13">
                  <c:v>46.107599999999998</c:v>
                </c:pt>
                <c:pt idx="14">
                  <c:v>42.756700000000002</c:v>
                </c:pt>
                <c:pt idx="15">
                  <c:v>46.544400000000003</c:v>
                </c:pt>
                <c:pt idx="16">
                  <c:v>46.470399999999998</c:v>
                </c:pt>
                <c:pt idx="17">
                  <c:v>45.407200000000003</c:v>
                </c:pt>
                <c:pt idx="18">
                  <c:v>54.547199999999997</c:v>
                </c:pt>
                <c:pt idx="19">
                  <c:v>45.300400000000003</c:v>
                </c:pt>
                <c:pt idx="20">
                  <c:v>40.886699999999998</c:v>
                </c:pt>
                <c:pt idx="21">
                  <c:v>52.256999999999998</c:v>
                </c:pt>
                <c:pt idx="22">
                  <c:v>44.851399999999998</c:v>
                </c:pt>
                <c:pt idx="23">
                  <c:v>48.526699999999998</c:v>
                </c:pt>
                <c:pt idx="24">
                  <c:v>49.152500000000003</c:v>
                </c:pt>
                <c:pt idx="25">
                  <c:v>44.0242</c:v>
                </c:pt>
                <c:pt idx="26">
                  <c:v>38.470700000000001</c:v>
                </c:pt>
                <c:pt idx="27">
                  <c:v>43.3157</c:v>
                </c:pt>
                <c:pt idx="28">
                  <c:v>47.6813</c:v>
                </c:pt>
                <c:pt idx="29">
                  <c:v>38.158499999999997</c:v>
                </c:pt>
                <c:pt idx="30">
                  <c:v>37.473700000000001</c:v>
                </c:pt>
                <c:pt idx="31">
                  <c:v>53.146500000000003</c:v>
                </c:pt>
                <c:pt idx="32">
                  <c:v>50.301600000000001</c:v>
                </c:pt>
                <c:pt idx="33">
                  <c:v>45.171700000000001</c:v>
                </c:pt>
                <c:pt idx="34">
                  <c:v>50.363599999999998</c:v>
                </c:pt>
                <c:pt idx="35">
                  <c:v>50.4908</c:v>
                </c:pt>
                <c:pt idx="36">
                  <c:v>51.421100000000003</c:v>
                </c:pt>
                <c:pt idx="37">
                  <c:v>45.295999999999999</c:v>
                </c:pt>
                <c:pt idx="38">
                  <c:v>42.192599999999999</c:v>
                </c:pt>
                <c:pt idx="39">
                  <c:v>45.502499999999998</c:v>
                </c:pt>
                <c:pt idx="40">
                  <c:v>57.115099999999998</c:v>
                </c:pt>
                <c:pt idx="41">
                  <c:v>52.729500000000002</c:v>
                </c:pt>
                <c:pt idx="42">
                  <c:v>45.497399999999999</c:v>
                </c:pt>
                <c:pt idx="43">
                  <c:v>45.9803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41F-44C8-8E1F-BDE333E1F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2462320"/>
        <c:axId val="35273520"/>
      </c:scatterChart>
      <c:valAx>
        <c:axId val="1582462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Si(ppm)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273520"/>
        <c:crosses val="autoZero"/>
        <c:crossBetween val="midCat"/>
      </c:valAx>
      <c:valAx>
        <c:axId val="35273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Li(ppm)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24623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1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1(B)MP Muscovites Elemental Abundances 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'Ms SEM+ICP Tidy w LOD'!$AD$104:$AK$104</c:f>
              <c:strCache>
                <c:ptCount val="8"/>
                <c:pt idx="0">
                  <c:v>Na</c:v>
                </c:pt>
                <c:pt idx="1">
                  <c:v>Mg</c:v>
                </c:pt>
                <c:pt idx="2">
                  <c:v>Al</c:v>
                </c:pt>
                <c:pt idx="3">
                  <c:v>Si</c:v>
                </c:pt>
                <c:pt idx="4">
                  <c:v>K</c:v>
                </c:pt>
                <c:pt idx="5">
                  <c:v>Ca</c:v>
                </c:pt>
                <c:pt idx="6">
                  <c:v>Ti</c:v>
                </c:pt>
                <c:pt idx="7">
                  <c:v>Fe</c:v>
                </c:pt>
              </c:strCache>
            </c:strRef>
          </c:cat>
          <c:val>
            <c:numRef>
              <c:f>'Ms SEM+ICP Tidy w LOD'!$AD$105:$AK$105</c:f>
              <c:numCache>
                <c:formatCode>General</c:formatCode>
                <c:ptCount val="8"/>
                <c:pt idx="0">
                  <c:v>1917.7777777777778</c:v>
                </c:pt>
                <c:pt idx="1">
                  <c:v>6915.5555555555557</c:v>
                </c:pt>
                <c:pt idx="2">
                  <c:v>194553.33333333334</c:v>
                </c:pt>
                <c:pt idx="3">
                  <c:v>233371.11111111112</c:v>
                </c:pt>
                <c:pt idx="4">
                  <c:v>84446.666666666672</c:v>
                </c:pt>
                <c:pt idx="5">
                  <c:v>0</c:v>
                </c:pt>
                <c:pt idx="6">
                  <c:v>464.44444444444446</c:v>
                </c:pt>
                <c:pt idx="7">
                  <c:v>12755.555555555555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1-41A7-A614-2402A84A6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1486096"/>
        <c:axId val="1245893856"/>
      </c:lineChart>
      <c:catAx>
        <c:axId val="146148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5893856"/>
        <c:crosses val="autoZero"/>
        <c:auto val="1"/>
        <c:lblAlgn val="ctr"/>
        <c:lblOffset val="100"/>
        <c:noMultiLvlLbl val="0"/>
      </c:catAx>
      <c:valAx>
        <c:axId val="1245893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ppm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1486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1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1(B)MP Muscovites Elemental Abundances </a:t>
            </a:r>
            <a:endParaRPr lang="en-GB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1.AS</c:v>
          </c:tx>
          <c:cat>
            <c:strRef>
              <c:f>'Ms SEM+ICP Tidy w LOD'!$AD$94:$AK$94</c:f>
              <c:strCache>
                <c:ptCount val="8"/>
                <c:pt idx="0">
                  <c:v>Na</c:v>
                </c:pt>
                <c:pt idx="1">
                  <c:v>Mg</c:v>
                </c:pt>
                <c:pt idx="2">
                  <c:v>Al</c:v>
                </c:pt>
                <c:pt idx="3">
                  <c:v>Si</c:v>
                </c:pt>
                <c:pt idx="4">
                  <c:v>K</c:v>
                </c:pt>
                <c:pt idx="5">
                  <c:v>Ca</c:v>
                </c:pt>
                <c:pt idx="6">
                  <c:v>Ti</c:v>
                </c:pt>
                <c:pt idx="7">
                  <c:v>Fe</c:v>
                </c:pt>
              </c:strCache>
            </c:strRef>
          </c:cat>
          <c:val>
            <c:numRef>
              <c:f>'Ms SEM+ICP Tidy w LOD'!$AD$95:$AK$95</c:f>
              <c:numCache>
                <c:formatCode>General</c:formatCode>
                <c:ptCount val="8"/>
                <c:pt idx="0">
                  <c:v>2313.6363636363635</c:v>
                </c:pt>
                <c:pt idx="1">
                  <c:v>8220.454545454546</c:v>
                </c:pt>
                <c:pt idx="2">
                  <c:v>185472.72727272726</c:v>
                </c:pt>
                <c:pt idx="3">
                  <c:v>231290.90909090909</c:v>
                </c:pt>
                <c:pt idx="4">
                  <c:v>94556.818181818177</c:v>
                </c:pt>
                <c:pt idx="5">
                  <c:v>186.36363636363637</c:v>
                </c:pt>
                <c:pt idx="6">
                  <c:v>940.90909090909088</c:v>
                </c:pt>
                <c:pt idx="7">
                  <c:v>17322.727272727272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FF-48A1-BF35-C8A9277FE8F0}"/>
            </c:ext>
          </c:extLst>
        </c:ser>
        <c:ser>
          <c:idx val="0"/>
          <c:order val="1"/>
          <c:tx>
            <c:v>1(B)MP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'Ms SEM+ICP Tidy w LOD'!$AD$104:$AK$104</c:f>
              <c:strCache>
                <c:ptCount val="8"/>
                <c:pt idx="0">
                  <c:v>Na</c:v>
                </c:pt>
                <c:pt idx="1">
                  <c:v>Mg</c:v>
                </c:pt>
                <c:pt idx="2">
                  <c:v>Al</c:v>
                </c:pt>
                <c:pt idx="3">
                  <c:v>Si</c:v>
                </c:pt>
                <c:pt idx="4">
                  <c:v>K</c:v>
                </c:pt>
                <c:pt idx="5">
                  <c:v>Ca</c:v>
                </c:pt>
                <c:pt idx="6">
                  <c:v>Ti</c:v>
                </c:pt>
                <c:pt idx="7">
                  <c:v>Fe</c:v>
                </c:pt>
              </c:strCache>
            </c:strRef>
          </c:cat>
          <c:val>
            <c:numRef>
              <c:f>'Ms SEM+ICP Tidy w LOD'!$AD$105:$AK$105</c:f>
              <c:numCache>
                <c:formatCode>General</c:formatCode>
                <c:ptCount val="8"/>
                <c:pt idx="0">
                  <c:v>1917.7777777777778</c:v>
                </c:pt>
                <c:pt idx="1">
                  <c:v>6915.5555555555557</c:v>
                </c:pt>
                <c:pt idx="2">
                  <c:v>194553.33333333334</c:v>
                </c:pt>
                <c:pt idx="3">
                  <c:v>233371.11111111112</c:v>
                </c:pt>
                <c:pt idx="4">
                  <c:v>84446.666666666672</c:v>
                </c:pt>
                <c:pt idx="5">
                  <c:v>0</c:v>
                </c:pt>
                <c:pt idx="6">
                  <c:v>464.44444444444446</c:v>
                </c:pt>
                <c:pt idx="7">
                  <c:v>12755.555555555555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FF-48A1-BF35-C8A9277FE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1486096"/>
        <c:axId val="1245893856"/>
      </c:lineChart>
      <c:catAx>
        <c:axId val="146148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5893856"/>
        <c:crosses val="autoZero"/>
        <c:auto val="1"/>
        <c:lblAlgn val="ctr"/>
        <c:lblOffset val="100"/>
        <c:noMultiLvlLbl val="0"/>
      </c:catAx>
      <c:valAx>
        <c:axId val="1245893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ppm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14860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1.AS Ms K vs Na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'Ms SEM+ICP Tidy w LOD'!$AH$2:$AH$45</c:f>
              <c:numCache>
                <c:formatCode>General</c:formatCode>
                <c:ptCount val="44"/>
                <c:pt idx="0">
                  <c:v>85200</c:v>
                </c:pt>
                <c:pt idx="1">
                  <c:v>85399.999999999985</c:v>
                </c:pt>
                <c:pt idx="2">
                  <c:v>95300</c:v>
                </c:pt>
                <c:pt idx="3">
                  <c:v>95300</c:v>
                </c:pt>
                <c:pt idx="4">
                  <c:v>95500</c:v>
                </c:pt>
                <c:pt idx="5">
                  <c:v>97100.000000000015</c:v>
                </c:pt>
                <c:pt idx="6">
                  <c:v>95700</c:v>
                </c:pt>
                <c:pt idx="7">
                  <c:v>95100</c:v>
                </c:pt>
                <c:pt idx="8">
                  <c:v>95000</c:v>
                </c:pt>
                <c:pt idx="9">
                  <c:v>95800</c:v>
                </c:pt>
                <c:pt idx="10">
                  <c:v>94500</c:v>
                </c:pt>
                <c:pt idx="11">
                  <c:v>91600</c:v>
                </c:pt>
                <c:pt idx="12">
                  <c:v>93100</c:v>
                </c:pt>
                <c:pt idx="13">
                  <c:v>92500</c:v>
                </c:pt>
                <c:pt idx="14">
                  <c:v>90900</c:v>
                </c:pt>
                <c:pt idx="15">
                  <c:v>95900</c:v>
                </c:pt>
                <c:pt idx="16">
                  <c:v>95900</c:v>
                </c:pt>
                <c:pt idx="17">
                  <c:v>95000</c:v>
                </c:pt>
                <c:pt idx="18">
                  <c:v>95500</c:v>
                </c:pt>
                <c:pt idx="19">
                  <c:v>93500</c:v>
                </c:pt>
                <c:pt idx="20">
                  <c:v>91199.999999999985</c:v>
                </c:pt>
                <c:pt idx="21">
                  <c:v>94400</c:v>
                </c:pt>
                <c:pt idx="22">
                  <c:v>98000</c:v>
                </c:pt>
                <c:pt idx="23">
                  <c:v>98000</c:v>
                </c:pt>
                <c:pt idx="24">
                  <c:v>93699.999999999985</c:v>
                </c:pt>
                <c:pt idx="25">
                  <c:v>95000</c:v>
                </c:pt>
                <c:pt idx="26">
                  <c:v>93300</c:v>
                </c:pt>
                <c:pt idx="27">
                  <c:v>94400</c:v>
                </c:pt>
                <c:pt idx="28">
                  <c:v>94000</c:v>
                </c:pt>
                <c:pt idx="29">
                  <c:v>94100</c:v>
                </c:pt>
                <c:pt idx="30">
                  <c:v>93900</c:v>
                </c:pt>
                <c:pt idx="31">
                  <c:v>98200</c:v>
                </c:pt>
                <c:pt idx="32">
                  <c:v>93100</c:v>
                </c:pt>
                <c:pt idx="33">
                  <c:v>96800</c:v>
                </c:pt>
                <c:pt idx="34">
                  <c:v>94100</c:v>
                </c:pt>
                <c:pt idx="35">
                  <c:v>95399.999999999985</c:v>
                </c:pt>
                <c:pt idx="36">
                  <c:v>93200</c:v>
                </c:pt>
                <c:pt idx="37">
                  <c:v>94700</c:v>
                </c:pt>
                <c:pt idx="38">
                  <c:v>97800</c:v>
                </c:pt>
                <c:pt idx="39">
                  <c:v>94100</c:v>
                </c:pt>
                <c:pt idx="40">
                  <c:v>95500</c:v>
                </c:pt>
                <c:pt idx="41">
                  <c:v>96000</c:v>
                </c:pt>
                <c:pt idx="42">
                  <c:v>98200</c:v>
                </c:pt>
                <c:pt idx="43">
                  <c:v>99600.000000000015</c:v>
                </c:pt>
              </c:numCache>
            </c:numRef>
          </c:xVal>
          <c:yVal>
            <c:numRef>
              <c:f>'Ms SEM+ICP Tidy w LOD'!$AD$2:$AD$45</c:f>
              <c:numCache>
                <c:formatCode>General</c:formatCode>
                <c:ptCount val="44"/>
                <c:pt idx="0">
                  <c:v>3600</c:v>
                </c:pt>
                <c:pt idx="1">
                  <c:v>3600</c:v>
                </c:pt>
                <c:pt idx="2">
                  <c:v>2900</c:v>
                </c:pt>
                <c:pt idx="3">
                  <c:v>2800.0000000000005</c:v>
                </c:pt>
                <c:pt idx="4">
                  <c:v>3000</c:v>
                </c:pt>
                <c:pt idx="5">
                  <c:v>2800.0000000000005</c:v>
                </c:pt>
                <c:pt idx="6">
                  <c:v>2900</c:v>
                </c:pt>
                <c:pt idx="7">
                  <c:v>2600</c:v>
                </c:pt>
                <c:pt idx="8">
                  <c:v>3100</c:v>
                </c:pt>
                <c:pt idx="9">
                  <c:v>3400.0000000000005</c:v>
                </c:pt>
                <c:pt idx="10">
                  <c:v>2700</c:v>
                </c:pt>
                <c:pt idx="11">
                  <c:v>3800</c:v>
                </c:pt>
                <c:pt idx="12">
                  <c:v>3200</c:v>
                </c:pt>
                <c:pt idx="13">
                  <c:v>3700</c:v>
                </c:pt>
                <c:pt idx="14">
                  <c:v>3000</c:v>
                </c:pt>
                <c:pt idx="15">
                  <c:v>2500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3700</c:v>
                </c:pt>
                <c:pt idx="25">
                  <c:v>3700</c:v>
                </c:pt>
                <c:pt idx="26">
                  <c:v>2600</c:v>
                </c:pt>
                <c:pt idx="27">
                  <c:v>2900</c:v>
                </c:pt>
                <c:pt idx="28">
                  <c:v>3200</c:v>
                </c:pt>
                <c:pt idx="29">
                  <c:v>3100</c:v>
                </c:pt>
                <c:pt idx="30">
                  <c:v>2700</c:v>
                </c:pt>
                <c:pt idx="31">
                  <c:v>3300</c:v>
                </c:pt>
                <c:pt idx="32">
                  <c:v>2700</c:v>
                </c:pt>
                <c:pt idx="33">
                  <c:v>2700</c:v>
                </c:pt>
                <c:pt idx="34">
                  <c:v>3000</c:v>
                </c:pt>
                <c:pt idx="35">
                  <c:v>3700</c:v>
                </c:pt>
                <c:pt idx="36">
                  <c:v>2500</c:v>
                </c:pt>
                <c:pt idx="37">
                  <c:v>2700</c:v>
                </c:pt>
                <c:pt idx="38">
                  <c:v>0</c:v>
                </c:pt>
                <c:pt idx="39">
                  <c:v>2600</c:v>
                </c:pt>
                <c:pt idx="40">
                  <c:v>0</c:v>
                </c:pt>
                <c:pt idx="41">
                  <c:v>3500</c:v>
                </c:pt>
                <c:pt idx="42">
                  <c:v>0</c:v>
                </c:pt>
                <c:pt idx="43">
                  <c:v>3600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0F9-4806-A107-7697E1E12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2601840"/>
        <c:axId val="1245907776"/>
      </c:scatterChart>
      <c:valAx>
        <c:axId val="1312601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5907776"/>
        <c:crosses val="autoZero"/>
        <c:crossBetween val="midCat"/>
      </c:valAx>
      <c:valAx>
        <c:axId val="1245907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Na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26018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1(B)MP Ms K vs Na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'Ms SEM+ICP Tidy w LOD'!$AH$47:$AH$91</c:f>
              <c:numCache>
                <c:formatCode>General</c:formatCode>
                <c:ptCount val="45"/>
                <c:pt idx="0">
                  <c:v>84800</c:v>
                </c:pt>
                <c:pt idx="1">
                  <c:v>84900</c:v>
                </c:pt>
                <c:pt idx="2">
                  <c:v>83699.999999999985</c:v>
                </c:pt>
                <c:pt idx="3">
                  <c:v>84400</c:v>
                </c:pt>
                <c:pt idx="4">
                  <c:v>85000</c:v>
                </c:pt>
                <c:pt idx="5">
                  <c:v>87100.000000000015</c:v>
                </c:pt>
                <c:pt idx="6">
                  <c:v>85300</c:v>
                </c:pt>
                <c:pt idx="7">
                  <c:v>85200</c:v>
                </c:pt>
                <c:pt idx="8">
                  <c:v>83200</c:v>
                </c:pt>
                <c:pt idx="9">
                  <c:v>84000</c:v>
                </c:pt>
                <c:pt idx="10">
                  <c:v>86000</c:v>
                </c:pt>
                <c:pt idx="11">
                  <c:v>84900</c:v>
                </c:pt>
                <c:pt idx="12">
                  <c:v>84600.000000000015</c:v>
                </c:pt>
                <c:pt idx="13">
                  <c:v>85399.999999999985</c:v>
                </c:pt>
                <c:pt idx="14">
                  <c:v>84100</c:v>
                </c:pt>
                <c:pt idx="15">
                  <c:v>82899.999999999985</c:v>
                </c:pt>
                <c:pt idx="16">
                  <c:v>85500</c:v>
                </c:pt>
                <c:pt idx="17">
                  <c:v>84700</c:v>
                </c:pt>
                <c:pt idx="18">
                  <c:v>84600.000000000015</c:v>
                </c:pt>
                <c:pt idx="19">
                  <c:v>82500</c:v>
                </c:pt>
                <c:pt idx="20">
                  <c:v>85300</c:v>
                </c:pt>
                <c:pt idx="21">
                  <c:v>85500</c:v>
                </c:pt>
                <c:pt idx="22">
                  <c:v>85399.999999999985</c:v>
                </c:pt>
                <c:pt idx="23">
                  <c:v>83500</c:v>
                </c:pt>
                <c:pt idx="24">
                  <c:v>83400</c:v>
                </c:pt>
                <c:pt idx="25">
                  <c:v>85600</c:v>
                </c:pt>
                <c:pt idx="26">
                  <c:v>87100.000000000015</c:v>
                </c:pt>
                <c:pt idx="27">
                  <c:v>83300</c:v>
                </c:pt>
                <c:pt idx="28">
                  <c:v>83000</c:v>
                </c:pt>
                <c:pt idx="29">
                  <c:v>83400</c:v>
                </c:pt>
                <c:pt idx="30">
                  <c:v>84200</c:v>
                </c:pt>
                <c:pt idx="31">
                  <c:v>85399.999999999985</c:v>
                </c:pt>
                <c:pt idx="32">
                  <c:v>85000</c:v>
                </c:pt>
                <c:pt idx="33">
                  <c:v>84100</c:v>
                </c:pt>
                <c:pt idx="34">
                  <c:v>84700</c:v>
                </c:pt>
                <c:pt idx="35">
                  <c:v>84500</c:v>
                </c:pt>
                <c:pt idx="36">
                  <c:v>85300</c:v>
                </c:pt>
                <c:pt idx="37">
                  <c:v>82300</c:v>
                </c:pt>
                <c:pt idx="38">
                  <c:v>84400</c:v>
                </c:pt>
                <c:pt idx="39">
                  <c:v>82600</c:v>
                </c:pt>
                <c:pt idx="40">
                  <c:v>84900</c:v>
                </c:pt>
                <c:pt idx="41">
                  <c:v>83300</c:v>
                </c:pt>
                <c:pt idx="42">
                  <c:v>83500</c:v>
                </c:pt>
                <c:pt idx="43">
                  <c:v>85300</c:v>
                </c:pt>
                <c:pt idx="44">
                  <c:v>82300</c:v>
                </c:pt>
              </c:numCache>
            </c:numRef>
          </c:xVal>
          <c:yVal>
            <c:numRef>
              <c:f>'Ms SEM+ICP Tidy w LOD'!$AD$47:$AD$91</c:f>
              <c:numCache>
                <c:formatCode>General</c:formatCode>
                <c:ptCount val="45"/>
                <c:pt idx="0">
                  <c:v>4300</c:v>
                </c:pt>
                <c:pt idx="1">
                  <c:v>4200</c:v>
                </c:pt>
                <c:pt idx="2">
                  <c:v>0</c:v>
                </c:pt>
                <c:pt idx="3">
                  <c:v>0</c:v>
                </c:pt>
                <c:pt idx="4">
                  <c:v>4300</c:v>
                </c:pt>
                <c:pt idx="5">
                  <c:v>0</c:v>
                </c:pt>
                <c:pt idx="6">
                  <c:v>4400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4000</c:v>
                </c:pt>
                <c:pt idx="12">
                  <c:v>4300</c:v>
                </c:pt>
                <c:pt idx="13">
                  <c:v>0</c:v>
                </c:pt>
                <c:pt idx="14">
                  <c:v>3900</c:v>
                </c:pt>
                <c:pt idx="15">
                  <c:v>4800</c:v>
                </c:pt>
                <c:pt idx="16">
                  <c:v>0</c:v>
                </c:pt>
                <c:pt idx="17">
                  <c:v>0</c:v>
                </c:pt>
                <c:pt idx="18">
                  <c:v>3900</c:v>
                </c:pt>
                <c:pt idx="19">
                  <c:v>4400</c:v>
                </c:pt>
                <c:pt idx="20">
                  <c:v>4300</c:v>
                </c:pt>
                <c:pt idx="21">
                  <c:v>0</c:v>
                </c:pt>
                <c:pt idx="22">
                  <c:v>0</c:v>
                </c:pt>
                <c:pt idx="23">
                  <c:v>4700</c:v>
                </c:pt>
                <c:pt idx="24">
                  <c:v>4700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4200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3300</c:v>
                </c:pt>
                <c:pt idx="38">
                  <c:v>4500</c:v>
                </c:pt>
                <c:pt idx="39">
                  <c:v>4000</c:v>
                </c:pt>
                <c:pt idx="40">
                  <c:v>0</c:v>
                </c:pt>
                <c:pt idx="41">
                  <c:v>5300</c:v>
                </c:pt>
                <c:pt idx="42">
                  <c:v>3900</c:v>
                </c:pt>
                <c:pt idx="43">
                  <c:v>0</c:v>
                </c:pt>
                <c:pt idx="44">
                  <c:v>4900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642-4829-A544-4092A8F5B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9778560"/>
        <c:axId val="1420223392"/>
      </c:scatterChart>
      <c:valAx>
        <c:axId val="1719778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0223392"/>
        <c:crosses val="autoZero"/>
        <c:crossBetween val="midCat"/>
      </c:valAx>
      <c:valAx>
        <c:axId val="142022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Na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97785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1.AS vs 1(B)MP Ms K vs Na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1(B)MP Ms K vs Na</c:v>
          </c:tx>
          <c:spPr>
            <a:ln>
              <a:noFill/>
            </a:ln>
          </c:spPr>
          <c:xVal>
            <c:numRef>
              <c:f>'Ms SEM+ICP Tidy w LOD'!$AH$47:$AH$91</c:f>
              <c:numCache>
                <c:formatCode>General</c:formatCode>
                <c:ptCount val="45"/>
                <c:pt idx="0">
                  <c:v>84800</c:v>
                </c:pt>
                <c:pt idx="1">
                  <c:v>84900</c:v>
                </c:pt>
                <c:pt idx="2">
                  <c:v>83699.999999999985</c:v>
                </c:pt>
                <c:pt idx="3">
                  <c:v>84400</c:v>
                </c:pt>
                <c:pt idx="4">
                  <c:v>85000</c:v>
                </c:pt>
                <c:pt idx="5">
                  <c:v>87100.000000000015</c:v>
                </c:pt>
                <c:pt idx="6">
                  <c:v>85300</c:v>
                </c:pt>
                <c:pt idx="7">
                  <c:v>85200</c:v>
                </c:pt>
                <c:pt idx="8">
                  <c:v>83200</c:v>
                </c:pt>
                <c:pt idx="9">
                  <c:v>84000</c:v>
                </c:pt>
                <c:pt idx="10">
                  <c:v>86000</c:v>
                </c:pt>
                <c:pt idx="11">
                  <c:v>84900</c:v>
                </c:pt>
                <c:pt idx="12">
                  <c:v>84600.000000000015</c:v>
                </c:pt>
                <c:pt idx="13">
                  <c:v>85399.999999999985</c:v>
                </c:pt>
                <c:pt idx="14">
                  <c:v>84100</c:v>
                </c:pt>
                <c:pt idx="15">
                  <c:v>82899.999999999985</c:v>
                </c:pt>
                <c:pt idx="16">
                  <c:v>85500</c:v>
                </c:pt>
                <c:pt idx="17">
                  <c:v>84700</c:v>
                </c:pt>
                <c:pt idx="18">
                  <c:v>84600.000000000015</c:v>
                </c:pt>
                <c:pt idx="19">
                  <c:v>82500</c:v>
                </c:pt>
                <c:pt idx="20">
                  <c:v>85300</c:v>
                </c:pt>
                <c:pt idx="21">
                  <c:v>85500</c:v>
                </c:pt>
                <c:pt idx="22">
                  <c:v>85399.999999999985</c:v>
                </c:pt>
                <c:pt idx="23">
                  <c:v>83500</c:v>
                </c:pt>
                <c:pt idx="24">
                  <c:v>83400</c:v>
                </c:pt>
                <c:pt idx="25">
                  <c:v>85600</c:v>
                </c:pt>
                <c:pt idx="26">
                  <c:v>87100.000000000015</c:v>
                </c:pt>
                <c:pt idx="27">
                  <c:v>83300</c:v>
                </c:pt>
                <c:pt idx="28">
                  <c:v>83000</c:v>
                </c:pt>
                <c:pt idx="29">
                  <c:v>83400</c:v>
                </c:pt>
                <c:pt idx="30">
                  <c:v>84200</c:v>
                </c:pt>
                <c:pt idx="31">
                  <c:v>85399.999999999985</c:v>
                </c:pt>
                <c:pt idx="32">
                  <c:v>85000</c:v>
                </c:pt>
                <c:pt idx="33">
                  <c:v>84100</c:v>
                </c:pt>
                <c:pt idx="34">
                  <c:v>84700</c:v>
                </c:pt>
                <c:pt idx="35">
                  <c:v>84500</c:v>
                </c:pt>
                <c:pt idx="36">
                  <c:v>85300</c:v>
                </c:pt>
                <c:pt idx="37">
                  <c:v>82300</c:v>
                </c:pt>
                <c:pt idx="38">
                  <c:v>84400</c:v>
                </c:pt>
                <c:pt idx="39">
                  <c:v>82600</c:v>
                </c:pt>
                <c:pt idx="40">
                  <c:v>84900</c:v>
                </c:pt>
                <c:pt idx="41">
                  <c:v>83300</c:v>
                </c:pt>
                <c:pt idx="42">
                  <c:v>83500</c:v>
                </c:pt>
                <c:pt idx="43">
                  <c:v>85300</c:v>
                </c:pt>
                <c:pt idx="44">
                  <c:v>82300</c:v>
                </c:pt>
              </c:numCache>
            </c:numRef>
          </c:xVal>
          <c:yVal>
            <c:numRef>
              <c:f>'Ms SEM+ICP Tidy w LOD'!$AD$47:$AD$91</c:f>
              <c:numCache>
                <c:formatCode>General</c:formatCode>
                <c:ptCount val="45"/>
                <c:pt idx="0">
                  <c:v>4300</c:v>
                </c:pt>
                <c:pt idx="1">
                  <c:v>4200</c:v>
                </c:pt>
                <c:pt idx="2">
                  <c:v>0</c:v>
                </c:pt>
                <c:pt idx="3">
                  <c:v>0</c:v>
                </c:pt>
                <c:pt idx="4">
                  <c:v>4300</c:v>
                </c:pt>
                <c:pt idx="5">
                  <c:v>0</c:v>
                </c:pt>
                <c:pt idx="6">
                  <c:v>4400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4000</c:v>
                </c:pt>
                <c:pt idx="12">
                  <c:v>4300</c:v>
                </c:pt>
                <c:pt idx="13">
                  <c:v>0</c:v>
                </c:pt>
                <c:pt idx="14">
                  <c:v>3900</c:v>
                </c:pt>
                <c:pt idx="15">
                  <c:v>4800</c:v>
                </c:pt>
                <c:pt idx="16">
                  <c:v>0</c:v>
                </c:pt>
                <c:pt idx="17">
                  <c:v>0</c:v>
                </c:pt>
                <c:pt idx="18">
                  <c:v>3900</c:v>
                </c:pt>
                <c:pt idx="19">
                  <c:v>4400</c:v>
                </c:pt>
                <c:pt idx="20">
                  <c:v>4300</c:v>
                </c:pt>
                <c:pt idx="21">
                  <c:v>0</c:v>
                </c:pt>
                <c:pt idx="22">
                  <c:v>0</c:v>
                </c:pt>
                <c:pt idx="23">
                  <c:v>4700</c:v>
                </c:pt>
                <c:pt idx="24">
                  <c:v>4700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4200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3300</c:v>
                </c:pt>
                <c:pt idx="38">
                  <c:v>4500</c:v>
                </c:pt>
                <c:pt idx="39">
                  <c:v>4000</c:v>
                </c:pt>
                <c:pt idx="40">
                  <c:v>0</c:v>
                </c:pt>
                <c:pt idx="41">
                  <c:v>5300</c:v>
                </c:pt>
                <c:pt idx="42">
                  <c:v>3900</c:v>
                </c:pt>
                <c:pt idx="43">
                  <c:v>0</c:v>
                </c:pt>
                <c:pt idx="44">
                  <c:v>4900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9CB-4F47-804D-E716453F244D}"/>
            </c:ext>
          </c:extLst>
        </c:ser>
        <c:ser>
          <c:idx val="0"/>
          <c:order val="1"/>
          <c:tx>
            <c:v>1.AS Ms K vs Na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'Ms SEM+ICP Tidy w LOD'!$AH$2:$AH$45</c:f>
              <c:numCache>
                <c:formatCode>General</c:formatCode>
                <c:ptCount val="44"/>
                <c:pt idx="0">
                  <c:v>85200</c:v>
                </c:pt>
                <c:pt idx="1">
                  <c:v>85399.999999999985</c:v>
                </c:pt>
                <c:pt idx="2">
                  <c:v>95300</c:v>
                </c:pt>
                <c:pt idx="3">
                  <c:v>95300</c:v>
                </c:pt>
                <c:pt idx="4">
                  <c:v>95500</c:v>
                </c:pt>
                <c:pt idx="5">
                  <c:v>97100.000000000015</c:v>
                </c:pt>
                <c:pt idx="6">
                  <c:v>95700</c:v>
                </c:pt>
                <c:pt idx="7">
                  <c:v>95100</c:v>
                </c:pt>
                <c:pt idx="8">
                  <c:v>95000</c:v>
                </c:pt>
                <c:pt idx="9">
                  <c:v>95800</c:v>
                </c:pt>
                <c:pt idx="10">
                  <c:v>94500</c:v>
                </c:pt>
                <c:pt idx="11">
                  <c:v>91600</c:v>
                </c:pt>
                <c:pt idx="12">
                  <c:v>93100</c:v>
                </c:pt>
                <c:pt idx="13">
                  <c:v>92500</c:v>
                </c:pt>
                <c:pt idx="14">
                  <c:v>90900</c:v>
                </c:pt>
                <c:pt idx="15">
                  <c:v>95900</c:v>
                </c:pt>
                <c:pt idx="16">
                  <c:v>95900</c:v>
                </c:pt>
                <c:pt idx="17">
                  <c:v>95000</c:v>
                </c:pt>
                <c:pt idx="18">
                  <c:v>95500</c:v>
                </c:pt>
                <c:pt idx="19">
                  <c:v>93500</c:v>
                </c:pt>
                <c:pt idx="20">
                  <c:v>91199.999999999985</c:v>
                </c:pt>
                <c:pt idx="21">
                  <c:v>94400</c:v>
                </c:pt>
                <c:pt idx="22">
                  <c:v>98000</c:v>
                </c:pt>
                <c:pt idx="23">
                  <c:v>98000</c:v>
                </c:pt>
                <c:pt idx="24">
                  <c:v>93699.999999999985</c:v>
                </c:pt>
                <c:pt idx="25">
                  <c:v>95000</c:v>
                </c:pt>
                <c:pt idx="26">
                  <c:v>93300</c:v>
                </c:pt>
                <c:pt idx="27">
                  <c:v>94400</c:v>
                </c:pt>
                <c:pt idx="28">
                  <c:v>94000</c:v>
                </c:pt>
                <c:pt idx="29">
                  <c:v>94100</c:v>
                </c:pt>
                <c:pt idx="30">
                  <c:v>93900</c:v>
                </c:pt>
                <c:pt idx="31">
                  <c:v>98200</c:v>
                </c:pt>
                <c:pt idx="32">
                  <c:v>93100</c:v>
                </c:pt>
                <c:pt idx="33">
                  <c:v>96800</c:v>
                </c:pt>
                <c:pt idx="34">
                  <c:v>94100</c:v>
                </c:pt>
                <c:pt idx="35">
                  <c:v>95399.999999999985</c:v>
                </c:pt>
                <c:pt idx="36">
                  <c:v>93200</c:v>
                </c:pt>
                <c:pt idx="37">
                  <c:v>94700</c:v>
                </c:pt>
                <c:pt idx="38">
                  <c:v>97800</c:v>
                </c:pt>
                <c:pt idx="39">
                  <c:v>94100</c:v>
                </c:pt>
                <c:pt idx="40">
                  <c:v>95500</c:v>
                </c:pt>
                <c:pt idx="41">
                  <c:v>96000</c:v>
                </c:pt>
                <c:pt idx="42">
                  <c:v>98200</c:v>
                </c:pt>
                <c:pt idx="43">
                  <c:v>99600.000000000015</c:v>
                </c:pt>
              </c:numCache>
            </c:numRef>
          </c:xVal>
          <c:yVal>
            <c:numRef>
              <c:f>'Ms SEM+ICP Tidy w LOD'!$AD$2:$AD$45</c:f>
              <c:numCache>
                <c:formatCode>General</c:formatCode>
                <c:ptCount val="44"/>
                <c:pt idx="0">
                  <c:v>3600</c:v>
                </c:pt>
                <c:pt idx="1">
                  <c:v>3600</c:v>
                </c:pt>
                <c:pt idx="2">
                  <c:v>2900</c:v>
                </c:pt>
                <c:pt idx="3">
                  <c:v>2800.0000000000005</c:v>
                </c:pt>
                <c:pt idx="4">
                  <c:v>3000</c:v>
                </c:pt>
                <c:pt idx="5">
                  <c:v>2800.0000000000005</c:v>
                </c:pt>
                <c:pt idx="6">
                  <c:v>2900</c:v>
                </c:pt>
                <c:pt idx="7">
                  <c:v>2600</c:v>
                </c:pt>
                <c:pt idx="8">
                  <c:v>3100</c:v>
                </c:pt>
                <c:pt idx="9">
                  <c:v>3400.0000000000005</c:v>
                </c:pt>
                <c:pt idx="10">
                  <c:v>2700</c:v>
                </c:pt>
                <c:pt idx="11">
                  <c:v>3800</c:v>
                </c:pt>
                <c:pt idx="12">
                  <c:v>3200</c:v>
                </c:pt>
                <c:pt idx="13">
                  <c:v>3700</c:v>
                </c:pt>
                <c:pt idx="14">
                  <c:v>3000</c:v>
                </c:pt>
                <c:pt idx="15">
                  <c:v>2500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3700</c:v>
                </c:pt>
                <c:pt idx="25">
                  <c:v>3700</c:v>
                </c:pt>
                <c:pt idx="26">
                  <c:v>2600</c:v>
                </c:pt>
                <c:pt idx="27">
                  <c:v>2900</c:v>
                </c:pt>
                <c:pt idx="28">
                  <c:v>3200</c:v>
                </c:pt>
                <c:pt idx="29">
                  <c:v>3100</c:v>
                </c:pt>
                <c:pt idx="30">
                  <c:v>2700</c:v>
                </c:pt>
                <c:pt idx="31">
                  <c:v>3300</c:v>
                </c:pt>
                <c:pt idx="32">
                  <c:v>2700</c:v>
                </c:pt>
                <c:pt idx="33">
                  <c:v>2700</c:v>
                </c:pt>
                <c:pt idx="34">
                  <c:v>3000</c:v>
                </c:pt>
                <c:pt idx="35">
                  <c:v>3700</c:v>
                </c:pt>
                <c:pt idx="36">
                  <c:v>2500</c:v>
                </c:pt>
                <c:pt idx="37">
                  <c:v>2700</c:v>
                </c:pt>
                <c:pt idx="38">
                  <c:v>0</c:v>
                </c:pt>
                <c:pt idx="39">
                  <c:v>2600</c:v>
                </c:pt>
                <c:pt idx="40">
                  <c:v>0</c:v>
                </c:pt>
                <c:pt idx="41">
                  <c:v>3500</c:v>
                </c:pt>
                <c:pt idx="42">
                  <c:v>0</c:v>
                </c:pt>
                <c:pt idx="43">
                  <c:v>3600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9CB-4F47-804D-E716453F2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2601840"/>
        <c:axId val="1245907776"/>
      </c:scatterChart>
      <c:valAx>
        <c:axId val="1312601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5907776"/>
        <c:crosses val="autoZero"/>
        <c:crossBetween val="midCat"/>
      </c:valAx>
      <c:valAx>
        <c:axId val="1245907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Na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260184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1.AS vs 1(B)MP Ms Al vs Mg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1(B)MP Al vs Mg</c:v>
          </c:tx>
          <c:spPr>
            <a:ln>
              <a:noFill/>
            </a:ln>
          </c:spPr>
          <c:xVal>
            <c:numRef>
              <c:f>'Ms SEM+ICP Tidy w LOD'!$AF$47:$AF$91</c:f>
              <c:numCache>
                <c:formatCode>General</c:formatCode>
                <c:ptCount val="45"/>
                <c:pt idx="0">
                  <c:v>194800</c:v>
                </c:pt>
                <c:pt idx="1">
                  <c:v>198500</c:v>
                </c:pt>
                <c:pt idx="2">
                  <c:v>192399.99999999997</c:v>
                </c:pt>
                <c:pt idx="3">
                  <c:v>197700</c:v>
                </c:pt>
                <c:pt idx="4">
                  <c:v>195300</c:v>
                </c:pt>
                <c:pt idx="5">
                  <c:v>191700.00000000003</c:v>
                </c:pt>
                <c:pt idx="6">
                  <c:v>195000</c:v>
                </c:pt>
                <c:pt idx="7">
                  <c:v>195600</c:v>
                </c:pt>
                <c:pt idx="8">
                  <c:v>191100</c:v>
                </c:pt>
                <c:pt idx="9">
                  <c:v>190100.00000000003</c:v>
                </c:pt>
                <c:pt idx="10">
                  <c:v>194200.00000000003</c:v>
                </c:pt>
                <c:pt idx="11">
                  <c:v>191300</c:v>
                </c:pt>
                <c:pt idx="12">
                  <c:v>192500</c:v>
                </c:pt>
                <c:pt idx="13">
                  <c:v>194400</c:v>
                </c:pt>
                <c:pt idx="14">
                  <c:v>192000</c:v>
                </c:pt>
                <c:pt idx="15">
                  <c:v>195700</c:v>
                </c:pt>
                <c:pt idx="16">
                  <c:v>194300</c:v>
                </c:pt>
                <c:pt idx="17">
                  <c:v>197000</c:v>
                </c:pt>
                <c:pt idx="18">
                  <c:v>197300</c:v>
                </c:pt>
                <c:pt idx="19">
                  <c:v>197600.00000000003</c:v>
                </c:pt>
                <c:pt idx="20">
                  <c:v>194000</c:v>
                </c:pt>
                <c:pt idx="21">
                  <c:v>193000</c:v>
                </c:pt>
                <c:pt idx="22">
                  <c:v>194200.00000000003</c:v>
                </c:pt>
                <c:pt idx="23">
                  <c:v>193600</c:v>
                </c:pt>
                <c:pt idx="24">
                  <c:v>196800</c:v>
                </c:pt>
                <c:pt idx="25">
                  <c:v>197000</c:v>
                </c:pt>
                <c:pt idx="26">
                  <c:v>191500</c:v>
                </c:pt>
                <c:pt idx="27">
                  <c:v>197900</c:v>
                </c:pt>
                <c:pt idx="28">
                  <c:v>196800</c:v>
                </c:pt>
                <c:pt idx="29">
                  <c:v>196000</c:v>
                </c:pt>
                <c:pt idx="30">
                  <c:v>191900</c:v>
                </c:pt>
                <c:pt idx="31">
                  <c:v>191900</c:v>
                </c:pt>
                <c:pt idx="32">
                  <c:v>197700</c:v>
                </c:pt>
                <c:pt idx="33">
                  <c:v>196100</c:v>
                </c:pt>
                <c:pt idx="34">
                  <c:v>196800</c:v>
                </c:pt>
                <c:pt idx="35">
                  <c:v>196600</c:v>
                </c:pt>
                <c:pt idx="36">
                  <c:v>195900</c:v>
                </c:pt>
                <c:pt idx="37">
                  <c:v>188400</c:v>
                </c:pt>
                <c:pt idx="38">
                  <c:v>194300</c:v>
                </c:pt>
                <c:pt idx="39">
                  <c:v>195600</c:v>
                </c:pt>
                <c:pt idx="40">
                  <c:v>191000</c:v>
                </c:pt>
                <c:pt idx="41">
                  <c:v>196000</c:v>
                </c:pt>
                <c:pt idx="42">
                  <c:v>195100.00000000003</c:v>
                </c:pt>
                <c:pt idx="43">
                  <c:v>194000</c:v>
                </c:pt>
                <c:pt idx="44">
                  <c:v>194300</c:v>
                </c:pt>
              </c:numCache>
            </c:numRef>
          </c:xVal>
          <c:yVal>
            <c:numRef>
              <c:f>'Ms SEM+ICP Tidy w LOD'!$AE$47:$AE$91</c:f>
              <c:numCache>
                <c:formatCode>General</c:formatCode>
                <c:ptCount val="45"/>
                <c:pt idx="0">
                  <c:v>6899.9999999999991</c:v>
                </c:pt>
                <c:pt idx="1">
                  <c:v>6100</c:v>
                </c:pt>
                <c:pt idx="2">
                  <c:v>7100</c:v>
                </c:pt>
                <c:pt idx="3">
                  <c:v>6100</c:v>
                </c:pt>
                <c:pt idx="4">
                  <c:v>5900</c:v>
                </c:pt>
                <c:pt idx="5">
                  <c:v>6300</c:v>
                </c:pt>
                <c:pt idx="6">
                  <c:v>6200</c:v>
                </c:pt>
                <c:pt idx="7">
                  <c:v>6700</c:v>
                </c:pt>
                <c:pt idx="8">
                  <c:v>9200</c:v>
                </c:pt>
                <c:pt idx="9">
                  <c:v>8600</c:v>
                </c:pt>
                <c:pt idx="10">
                  <c:v>7100</c:v>
                </c:pt>
                <c:pt idx="11">
                  <c:v>7900</c:v>
                </c:pt>
                <c:pt idx="12">
                  <c:v>6000</c:v>
                </c:pt>
                <c:pt idx="13">
                  <c:v>6899.9999999999991</c:v>
                </c:pt>
                <c:pt idx="14">
                  <c:v>8000</c:v>
                </c:pt>
                <c:pt idx="15">
                  <c:v>6500</c:v>
                </c:pt>
                <c:pt idx="16">
                  <c:v>5900</c:v>
                </c:pt>
                <c:pt idx="17">
                  <c:v>7000</c:v>
                </c:pt>
                <c:pt idx="18">
                  <c:v>6200</c:v>
                </c:pt>
                <c:pt idx="19">
                  <c:v>6300</c:v>
                </c:pt>
                <c:pt idx="20">
                  <c:v>6800.0000000000009</c:v>
                </c:pt>
                <c:pt idx="21">
                  <c:v>7400</c:v>
                </c:pt>
                <c:pt idx="22">
                  <c:v>6600</c:v>
                </c:pt>
                <c:pt idx="23">
                  <c:v>7000</c:v>
                </c:pt>
                <c:pt idx="24">
                  <c:v>6800.0000000000009</c:v>
                </c:pt>
                <c:pt idx="25">
                  <c:v>8000</c:v>
                </c:pt>
                <c:pt idx="26">
                  <c:v>6899.9999999999991</c:v>
                </c:pt>
                <c:pt idx="27">
                  <c:v>5800</c:v>
                </c:pt>
                <c:pt idx="28">
                  <c:v>7400</c:v>
                </c:pt>
                <c:pt idx="29">
                  <c:v>6600</c:v>
                </c:pt>
                <c:pt idx="30">
                  <c:v>7500</c:v>
                </c:pt>
                <c:pt idx="31">
                  <c:v>6500</c:v>
                </c:pt>
                <c:pt idx="32">
                  <c:v>6700</c:v>
                </c:pt>
                <c:pt idx="33">
                  <c:v>6400</c:v>
                </c:pt>
                <c:pt idx="34">
                  <c:v>6000</c:v>
                </c:pt>
                <c:pt idx="35">
                  <c:v>6100</c:v>
                </c:pt>
                <c:pt idx="36">
                  <c:v>6899.9999999999991</c:v>
                </c:pt>
                <c:pt idx="37">
                  <c:v>7700</c:v>
                </c:pt>
                <c:pt idx="38">
                  <c:v>8200</c:v>
                </c:pt>
                <c:pt idx="39">
                  <c:v>7800</c:v>
                </c:pt>
                <c:pt idx="40">
                  <c:v>8200</c:v>
                </c:pt>
                <c:pt idx="41">
                  <c:v>6600</c:v>
                </c:pt>
                <c:pt idx="42">
                  <c:v>6100</c:v>
                </c:pt>
                <c:pt idx="43">
                  <c:v>7600</c:v>
                </c:pt>
                <c:pt idx="44">
                  <c:v>6700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014-4BD3-AD04-757868ECDA1B}"/>
            </c:ext>
          </c:extLst>
        </c:ser>
        <c:ser>
          <c:idx val="0"/>
          <c:order val="1"/>
          <c:tx>
            <c:v>1.AS Al vs Mg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'Ms SEM+ICP Tidy w LOD'!$AF$2:$AF$45</c:f>
              <c:numCache>
                <c:formatCode>General</c:formatCode>
                <c:ptCount val="44"/>
                <c:pt idx="0">
                  <c:v>189500</c:v>
                </c:pt>
                <c:pt idx="1">
                  <c:v>183000</c:v>
                </c:pt>
                <c:pt idx="2">
                  <c:v>189000</c:v>
                </c:pt>
                <c:pt idx="3">
                  <c:v>185600</c:v>
                </c:pt>
                <c:pt idx="4">
                  <c:v>187000</c:v>
                </c:pt>
                <c:pt idx="5">
                  <c:v>181100</c:v>
                </c:pt>
                <c:pt idx="6">
                  <c:v>184100</c:v>
                </c:pt>
                <c:pt idx="7">
                  <c:v>180900</c:v>
                </c:pt>
                <c:pt idx="8">
                  <c:v>188900</c:v>
                </c:pt>
                <c:pt idx="9">
                  <c:v>186800</c:v>
                </c:pt>
                <c:pt idx="10">
                  <c:v>183299.99999999997</c:v>
                </c:pt>
                <c:pt idx="11">
                  <c:v>183500</c:v>
                </c:pt>
                <c:pt idx="12">
                  <c:v>182700</c:v>
                </c:pt>
                <c:pt idx="13">
                  <c:v>185600</c:v>
                </c:pt>
                <c:pt idx="14">
                  <c:v>185799.99999999997</c:v>
                </c:pt>
                <c:pt idx="15">
                  <c:v>186800</c:v>
                </c:pt>
                <c:pt idx="16">
                  <c:v>189600</c:v>
                </c:pt>
                <c:pt idx="17">
                  <c:v>185400</c:v>
                </c:pt>
                <c:pt idx="18">
                  <c:v>189200.00000000003</c:v>
                </c:pt>
                <c:pt idx="19">
                  <c:v>185900</c:v>
                </c:pt>
                <c:pt idx="20">
                  <c:v>180799.99999999997</c:v>
                </c:pt>
                <c:pt idx="21">
                  <c:v>188299.99999999997</c:v>
                </c:pt>
                <c:pt idx="22">
                  <c:v>185799.99999999997</c:v>
                </c:pt>
                <c:pt idx="23">
                  <c:v>185799.99999999997</c:v>
                </c:pt>
                <c:pt idx="24">
                  <c:v>182300</c:v>
                </c:pt>
                <c:pt idx="25">
                  <c:v>186100</c:v>
                </c:pt>
                <c:pt idx="26">
                  <c:v>185900</c:v>
                </c:pt>
                <c:pt idx="27">
                  <c:v>187900</c:v>
                </c:pt>
                <c:pt idx="28">
                  <c:v>186900</c:v>
                </c:pt>
                <c:pt idx="29">
                  <c:v>188900</c:v>
                </c:pt>
                <c:pt idx="30">
                  <c:v>186000</c:v>
                </c:pt>
                <c:pt idx="31">
                  <c:v>185100.00000000003</c:v>
                </c:pt>
                <c:pt idx="32">
                  <c:v>186500</c:v>
                </c:pt>
                <c:pt idx="33">
                  <c:v>177100</c:v>
                </c:pt>
                <c:pt idx="34">
                  <c:v>186200</c:v>
                </c:pt>
                <c:pt idx="35">
                  <c:v>178600</c:v>
                </c:pt>
                <c:pt idx="36">
                  <c:v>184800</c:v>
                </c:pt>
                <c:pt idx="37">
                  <c:v>187300</c:v>
                </c:pt>
                <c:pt idx="38">
                  <c:v>184899.99999999997</c:v>
                </c:pt>
                <c:pt idx="39">
                  <c:v>184899.99999999997</c:v>
                </c:pt>
                <c:pt idx="40">
                  <c:v>188800</c:v>
                </c:pt>
                <c:pt idx="41">
                  <c:v>186500</c:v>
                </c:pt>
                <c:pt idx="42">
                  <c:v>182600.00000000003</c:v>
                </c:pt>
                <c:pt idx="43">
                  <c:v>189100</c:v>
                </c:pt>
              </c:numCache>
            </c:numRef>
          </c:xVal>
          <c:yVal>
            <c:numRef>
              <c:f>'Ms SEM+ICP Tidy w LOD'!$AE$2:$AE$45</c:f>
              <c:numCache>
                <c:formatCode>General</c:formatCode>
                <c:ptCount val="44"/>
                <c:pt idx="0">
                  <c:v>8400</c:v>
                </c:pt>
                <c:pt idx="1">
                  <c:v>10900</c:v>
                </c:pt>
                <c:pt idx="2">
                  <c:v>7100</c:v>
                </c:pt>
                <c:pt idx="3">
                  <c:v>8400</c:v>
                </c:pt>
                <c:pt idx="4">
                  <c:v>8000</c:v>
                </c:pt>
                <c:pt idx="5">
                  <c:v>8900</c:v>
                </c:pt>
                <c:pt idx="6">
                  <c:v>8200</c:v>
                </c:pt>
                <c:pt idx="7">
                  <c:v>10200</c:v>
                </c:pt>
                <c:pt idx="8">
                  <c:v>7200</c:v>
                </c:pt>
                <c:pt idx="9">
                  <c:v>7300</c:v>
                </c:pt>
                <c:pt idx="10">
                  <c:v>8800</c:v>
                </c:pt>
                <c:pt idx="11">
                  <c:v>9900</c:v>
                </c:pt>
                <c:pt idx="12">
                  <c:v>10200</c:v>
                </c:pt>
                <c:pt idx="13">
                  <c:v>9700</c:v>
                </c:pt>
                <c:pt idx="14">
                  <c:v>8800</c:v>
                </c:pt>
                <c:pt idx="15">
                  <c:v>8900</c:v>
                </c:pt>
                <c:pt idx="16">
                  <c:v>7800</c:v>
                </c:pt>
                <c:pt idx="17">
                  <c:v>8300</c:v>
                </c:pt>
                <c:pt idx="18">
                  <c:v>8300</c:v>
                </c:pt>
                <c:pt idx="19">
                  <c:v>8300</c:v>
                </c:pt>
                <c:pt idx="20">
                  <c:v>7100</c:v>
                </c:pt>
                <c:pt idx="21">
                  <c:v>0</c:v>
                </c:pt>
                <c:pt idx="22">
                  <c:v>7100</c:v>
                </c:pt>
                <c:pt idx="23">
                  <c:v>7100</c:v>
                </c:pt>
                <c:pt idx="24">
                  <c:v>9000</c:v>
                </c:pt>
                <c:pt idx="25">
                  <c:v>7800</c:v>
                </c:pt>
                <c:pt idx="26">
                  <c:v>8200</c:v>
                </c:pt>
                <c:pt idx="27">
                  <c:v>7600</c:v>
                </c:pt>
                <c:pt idx="28">
                  <c:v>8000</c:v>
                </c:pt>
                <c:pt idx="29">
                  <c:v>7000</c:v>
                </c:pt>
                <c:pt idx="30">
                  <c:v>8200</c:v>
                </c:pt>
                <c:pt idx="31">
                  <c:v>8200</c:v>
                </c:pt>
                <c:pt idx="32">
                  <c:v>7300</c:v>
                </c:pt>
                <c:pt idx="33">
                  <c:v>10600</c:v>
                </c:pt>
                <c:pt idx="34">
                  <c:v>7700</c:v>
                </c:pt>
                <c:pt idx="35">
                  <c:v>9800</c:v>
                </c:pt>
                <c:pt idx="36">
                  <c:v>9500</c:v>
                </c:pt>
                <c:pt idx="37">
                  <c:v>7100</c:v>
                </c:pt>
                <c:pt idx="38">
                  <c:v>8900</c:v>
                </c:pt>
                <c:pt idx="39">
                  <c:v>9000</c:v>
                </c:pt>
                <c:pt idx="40">
                  <c:v>8000</c:v>
                </c:pt>
                <c:pt idx="41">
                  <c:v>7600</c:v>
                </c:pt>
                <c:pt idx="42">
                  <c:v>10000</c:v>
                </c:pt>
                <c:pt idx="43">
                  <c:v>7300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014-4BD3-AD04-757868ECD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5692592"/>
        <c:axId val="1658111184"/>
      </c:scatterChart>
      <c:valAx>
        <c:axId val="1275692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Al 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8111184"/>
        <c:crosses val="autoZero"/>
        <c:crossBetween val="midCat"/>
      </c:valAx>
      <c:valAx>
        <c:axId val="1658111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Mg</a:t>
                </a:r>
                <a:r>
                  <a:rPr lang="en-GB" baseline="0"/>
                  <a:t> (ppm)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569259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1.AS vs 1(B)MP Mn vs 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1.AS Mn vs Li</c:v>
          </c:tx>
          <c:spPr>
            <a:ln w="19050" cap="rnd" cmpd="sng" algn="ctr">
              <a:noFill/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6350" cap="flat" cmpd="sng" algn="ctr">
                <a:solidFill>
                  <a:schemeClr val="accent1"/>
                </a:solidFill>
                <a:prstDash val="solid"/>
                <a:round/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prstDash val="solid"/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prstDash val="solid"/>
                <a:round/>
              </a:ln>
              <a:effectLst/>
            </c:spPr>
          </c:errBars>
          <c:xVal>
            <c:numRef>
              <c:f>('Ms SEM+ICP Tidy w LOD'!$K$2:$K$3,'Ms SEM+ICP Tidy w LOD'!$K$4:$K$15,'Ms SEM+ICP Tidy w LOD'!$K$16:$K$25,'Ms SEM+ICP Tidy w LOD'!$K$26:$K$43,'Ms SEM+ICP Tidy w LOD'!$K$44:$K$45)</c:f>
              <c:numCache>
                <c:formatCode>General</c:formatCode>
                <c:ptCount val="44"/>
                <c:pt idx="0">
                  <c:v>100.27800000000001</c:v>
                </c:pt>
                <c:pt idx="1">
                  <c:v>128.33199999999999</c:v>
                </c:pt>
                <c:pt idx="2">
                  <c:v>109.27500000000001</c:v>
                </c:pt>
                <c:pt idx="3">
                  <c:v>137.37899999999999</c:v>
                </c:pt>
                <c:pt idx="4">
                  <c:v>119.78400000000001</c:v>
                </c:pt>
                <c:pt idx="5">
                  <c:v>129.35499999999999</c:v>
                </c:pt>
                <c:pt idx="6">
                  <c:v>162.82400000000001</c:v>
                </c:pt>
                <c:pt idx="7">
                  <c:v>109.742</c:v>
                </c:pt>
                <c:pt idx="8">
                  <c:v>181.316</c:v>
                </c:pt>
                <c:pt idx="9">
                  <c:v>122.23699999999999</c:v>
                </c:pt>
                <c:pt idx="10">
                  <c:v>162.98400000000001</c:v>
                </c:pt>
                <c:pt idx="11">
                  <c:v>150.066</c:v>
                </c:pt>
                <c:pt idx="12">
                  <c:v>252.637</c:v>
                </c:pt>
                <c:pt idx="13">
                  <c:v>156.63300000000001</c:v>
                </c:pt>
                <c:pt idx="14">
                  <c:v>152.16399999999999</c:v>
                </c:pt>
                <c:pt idx="15">
                  <c:v>125.26600000000001</c:v>
                </c:pt>
                <c:pt idx="16">
                  <c:v>147.66399999999999</c:v>
                </c:pt>
                <c:pt idx="17">
                  <c:v>127.48099999999999</c:v>
                </c:pt>
                <c:pt idx="18">
                  <c:v>129.81700000000001</c:v>
                </c:pt>
                <c:pt idx="19">
                  <c:v>110.226</c:v>
                </c:pt>
                <c:pt idx="20">
                  <c:v>101.529</c:v>
                </c:pt>
                <c:pt idx="21">
                  <c:v>156.25</c:v>
                </c:pt>
                <c:pt idx="22">
                  <c:v>113.898</c:v>
                </c:pt>
                <c:pt idx="23">
                  <c:v>146.28200000000001</c:v>
                </c:pt>
                <c:pt idx="24">
                  <c:v>149.30000000000001</c:v>
                </c:pt>
                <c:pt idx="25">
                  <c:v>125.983</c:v>
                </c:pt>
                <c:pt idx="26">
                  <c:v>112.52800000000001</c:v>
                </c:pt>
                <c:pt idx="27">
                  <c:v>135.28899999999999</c:v>
                </c:pt>
                <c:pt idx="28">
                  <c:v>138.87200000000001</c:v>
                </c:pt>
                <c:pt idx="29">
                  <c:v>111.95</c:v>
                </c:pt>
                <c:pt idx="30">
                  <c:v>125.357</c:v>
                </c:pt>
                <c:pt idx="31">
                  <c:v>150.25899999999999</c:v>
                </c:pt>
                <c:pt idx="32">
                  <c:v>129.91</c:v>
                </c:pt>
                <c:pt idx="33">
                  <c:v>144.774</c:v>
                </c:pt>
                <c:pt idx="34">
                  <c:v>132.797</c:v>
                </c:pt>
                <c:pt idx="35">
                  <c:v>192.678</c:v>
                </c:pt>
                <c:pt idx="36">
                  <c:v>134.053</c:v>
                </c:pt>
                <c:pt idx="37">
                  <c:v>113.524</c:v>
                </c:pt>
                <c:pt idx="38">
                  <c:v>134.828</c:v>
                </c:pt>
                <c:pt idx="39">
                  <c:v>147.351</c:v>
                </c:pt>
                <c:pt idx="40">
                  <c:v>130.04300000000001</c:v>
                </c:pt>
                <c:pt idx="41">
                  <c:v>123.79600000000001</c:v>
                </c:pt>
                <c:pt idx="42">
                  <c:v>135.91800000000001</c:v>
                </c:pt>
                <c:pt idx="43">
                  <c:v>89.810100000000006</c:v>
                </c:pt>
              </c:numCache>
            </c:numRef>
          </c:xVal>
          <c:yVal>
            <c:numRef>
              <c:f>('Ms SEM+ICP Tidy w LOD'!$C$2:$C$3,'Ms SEM+ICP Tidy w LOD'!$C$4:$C$15,'Ms SEM+ICP Tidy w LOD'!$C$16:$C$25,'Ms SEM+ICP Tidy w LOD'!$C$26:$C$43,'Ms SEM+ICP Tidy w LOD'!$C$44:$C$45)</c:f>
              <c:numCache>
                <c:formatCode>General</c:formatCode>
                <c:ptCount val="44"/>
                <c:pt idx="0">
                  <c:v>38.521999999999998</c:v>
                </c:pt>
                <c:pt idx="1">
                  <c:v>46.811700000000002</c:v>
                </c:pt>
                <c:pt idx="2">
                  <c:v>36.603700000000003</c:v>
                </c:pt>
                <c:pt idx="3">
                  <c:v>40.7729</c:v>
                </c:pt>
                <c:pt idx="4">
                  <c:v>44.405900000000003</c:v>
                </c:pt>
                <c:pt idx="5">
                  <c:v>41.6419</c:v>
                </c:pt>
                <c:pt idx="6">
                  <c:v>50.973500000000001</c:v>
                </c:pt>
                <c:pt idx="7">
                  <c:v>40.365400000000001</c:v>
                </c:pt>
                <c:pt idx="8">
                  <c:v>52.168599999999998</c:v>
                </c:pt>
                <c:pt idx="9">
                  <c:v>43.901899999999998</c:v>
                </c:pt>
                <c:pt idx="10">
                  <c:v>50.969799999999999</c:v>
                </c:pt>
                <c:pt idx="11">
                  <c:v>42.182000000000002</c:v>
                </c:pt>
                <c:pt idx="12">
                  <c:v>63.905900000000003</c:v>
                </c:pt>
                <c:pt idx="13">
                  <c:v>46.107599999999998</c:v>
                </c:pt>
                <c:pt idx="14">
                  <c:v>42.756700000000002</c:v>
                </c:pt>
                <c:pt idx="15">
                  <c:v>46.544400000000003</c:v>
                </c:pt>
                <c:pt idx="16">
                  <c:v>46.470399999999998</c:v>
                </c:pt>
                <c:pt idx="17">
                  <c:v>45.407200000000003</c:v>
                </c:pt>
                <c:pt idx="18">
                  <c:v>54.547199999999997</c:v>
                </c:pt>
                <c:pt idx="19">
                  <c:v>45.300400000000003</c:v>
                </c:pt>
                <c:pt idx="20">
                  <c:v>40.886699999999998</c:v>
                </c:pt>
                <c:pt idx="21">
                  <c:v>52.256999999999998</c:v>
                </c:pt>
                <c:pt idx="22">
                  <c:v>44.851399999999998</c:v>
                </c:pt>
                <c:pt idx="23">
                  <c:v>48.526699999999998</c:v>
                </c:pt>
                <c:pt idx="24">
                  <c:v>49.152500000000003</c:v>
                </c:pt>
                <c:pt idx="25">
                  <c:v>44.0242</c:v>
                </c:pt>
                <c:pt idx="26">
                  <c:v>38.470700000000001</c:v>
                </c:pt>
                <c:pt idx="27">
                  <c:v>43.3157</c:v>
                </c:pt>
                <c:pt idx="28">
                  <c:v>47.6813</c:v>
                </c:pt>
                <c:pt idx="29">
                  <c:v>38.158499999999997</c:v>
                </c:pt>
                <c:pt idx="30">
                  <c:v>37.473700000000001</c:v>
                </c:pt>
                <c:pt idx="31">
                  <c:v>53.146500000000003</c:v>
                </c:pt>
                <c:pt idx="32">
                  <c:v>50.301600000000001</c:v>
                </c:pt>
                <c:pt idx="33">
                  <c:v>45.171700000000001</c:v>
                </c:pt>
                <c:pt idx="34">
                  <c:v>50.4908</c:v>
                </c:pt>
                <c:pt idx="35">
                  <c:v>51.421100000000003</c:v>
                </c:pt>
                <c:pt idx="36">
                  <c:v>45.295999999999999</c:v>
                </c:pt>
                <c:pt idx="37">
                  <c:v>42.192599999999999</c:v>
                </c:pt>
                <c:pt idx="38">
                  <c:v>45.502499999999998</c:v>
                </c:pt>
                <c:pt idx="39">
                  <c:v>57.115099999999998</c:v>
                </c:pt>
                <c:pt idx="40">
                  <c:v>52.729500000000002</c:v>
                </c:pt>
                <c:pt idx="41">
                  <c:v>45.497399999999999</c:v>
                </c:pt>
                <c:pt idx="42">
                  <c:v>50.363599999999998</c:v>
                </c:pt>
                <c:pt idx="43">
                  <c:v>45.9803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1DC-4A05-8062-328C5F93B4C2}"/>
            </c:ext>
          </c:extLst>
        </c:ser>
        <c:ser>
          <c:idx val="1"/>
          <c:order val="1"/>
          <c:tx>
            <c:v>1(B)MP Mn vs Li</c:v>
          </c:tx>
          <c:spPr>
            <a:ln w="19050" cap="rnd" cmpd="sng" algn="ctr">
              <a:noFill/>
              <a:prstDash val="solid"/>
              <a:round/>
            </a:ln>
            <a:effectLst/>
          </c:spPr>
          <c:marker>
            <c:spPr>
              <a:solidFill>
                <a:schemeClr val="accent2"/>
              </a:solidFill>
              <a:ln w="6350" cap="flat" cmpd="sng" algn="ctr">
                <a:solidFill>
                  <a:schemeClr val="accent2"/>
                </a:solidFill>
                <a:prstDash val="solid"/>
                <a:round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'Ms SEM+ICP Tidy w LOD'!$K$47:$K$91</c:f>
              <c:numCache>
                <c:formatCode>General</c:formatCode>
                <c:ptCount val="45"/>
                <c:pt idx="0">
                  <c:v>105.732</c:v>
                </c:pt>
                <c:pt idx="1">
                  <c:v>100.43</c:v>
                </c:pt>
                <c:pt idx="2">
                  <c:v>88.142200000000003</c:v>
                </c:pt>
                <c:pt idx="3">
                  <c:v>140.107</c:v>
                </c:pt>
                <c:pt idx="4">
                  <c:v>113.381</c:v>
                </c:pt>
                <c:pt idx="5">
                  <c:v>101.75</c:v>
                </c:pt>
                <c:pt idx="6">
                  <c:v>114.767</c:v>
                </c:pt>
                <c:pt idx="7">
                  <c:v>111.032</c:v>
                </c:pt>
                <c:pt idx="8">
                  <c:v>156.726</c:v>
                </c:pt>
                <c:pt idx="9">
                  <c:v>126.075</c:v>
                </c:pt>
                <c:pt idx="10">
                  <c:v>96.868099999999998</c:v>
                </c:pt>
                <c:pt idx="11">
                  <c:v>116.744</c:v>
                </c:pt>
                <c:pt idx="12">
                  <c:v>111.283</c:v>
                </c:pt>
                <c:pt idx="13">
                  <c:v>92.569599999999994</c:v>
                </c:pt>
                <c:pt idx="14">
                  <c:v>152.80199999999999</c:v>
                </c:pt>
                <c:pt idx="15">
                  <c:v>108.907</c:v>
                </c:pt>
                <c:pt idx="16">
                  <c:v>118.48699999999999</c:v>
                </c:pt>
                <c:pt idx="17">
                  <c:v>94.724699999999999</c:v>
                </c:pt>
                <c:pt idx="18">
                  <c:v>103.874</c:v>
                </c:pt>
                <c:pt idx="19">
                  <c:v>106.682</c:v>
                </c:pt>
                <c:pt idx="20">
                  <c:v>147.15199999999999</c:v>
                </c:pt>
                <c:pt idx="21">
                  <c:v>124.97799999999999</c:v>
                </c:pt>
                <c:pt idx="22">
                  <c:v>123.505</c:v>
                </c:pt>
                <c:pt idx="23">
                  <c:v>110.19799999999999</c:v>
                </c:pt>
                <c:pt idx="24">
                  <c:v>113.128</c:v>
                </c:pt>
                <c:pt idx="25">
                  <c:v>127.547</c:v>
                </c:pt>
                <c:pt idx="26">
                  <c:v>115.858</c:v>
                </c:pt>
                <c:pt idx="27">
                  <c:v>118.19499999999999</c:v>
                </c:pt>
                <c:pt idx="28">
                  <c:v>84.810900000000004</c:v>
                </c:pt>
                <c:pt idx="29">
                  <c:v>129.137</c:v>
                </c:pt>
                <c:pt idx="30">
                  <c:v>118.31</c:v>
                </c:pt>
                <c:pt idx="31">
                  <c:v>95.329700000000003</c:v>
                </c:pt>
                <c:pt idx="32">
                  <c:v>91.714799999999997</c:v>
                </c:pt>
                <c:pt idx="33">
                  <c:v>102.123</c:v>
                </c:pt>
                <c:pt idx="34">
                  <c:v>109.11199999999999</c:v>
                </c:pt>
                <c:pt idx="35">
                  <c:v>97.834400000000002</c:v>
                </c:pt>
                <c:pt idx="36">
                  <c:v>98.132099999999994</c:v>
                </c:pt>
                <c:pt idx="37">
                  <c:v>124.744</c:v>
                </c:pt>
                <c:pt idx="38">
                  <c:v>93.267300000000006</c:v>
                </c:pt>
                <c:pt idx="39">
                  <c:v>108.13200000000001</c:v>
                </c:pt>
                <c:pt idx="40">
                  <c:v>122.172</c:v>
                </c:pt>
                <c:pt idx="41">
                  <c:v>88.997900000000001</c:v>
                </c:pt>
                <c:pt idx="42">
                  <c:v>97.395600000000002</c:v>
                </c:pt>
                <c:pt idx="43">
                  <c:v>121.682</c:v>
                </c:pt>
                <c:pt idx="44">
                  <c:v>79.815200000000004</c:v>
                </c:pt>
              </c:numCache>
            </c:numRef>
          </c:xVal>
          <c:yVal>
            <c:numRef>
              <c:f>'Ms SEM+ICP Tidy w LOD'!$C$47:$C$91</c:f>
              <c:numCache>
                <c:formatCode>General</c:formatCode>
                <c:ptCount val="45"/>
                <c:pt idx="0">
                  <c:v>34.088999999999999</c:v>
                </c:pt>
                <c:pt idx="1">
                  <c:v>35.832000000000001</c:v>
                </c:pt>
                <c:pt idx="2">
                  <c:v>41.066800000000001</c:v>
                </c:pt>
                <c:pt idx="3">
                  <c:v>42.691299999999998</c:v>
                </c:pt>
                <c:pt idx="4">
                  <c:v>35.543399999999998</c:v>
                </c:pt>
                <c:pt idx="5">
                  <c:v>31.5305</c:v>
                </c:pt>
                <c:pt idx="6">
                  <c:v>30.461500000000001</c:v>
                </c:pt>
                <c:pt idx="7">
                  <c:v>39.433700000000002</c:v>
                </c:pt>
                <c:pt idx="8">
                  <c:v>42.585599999999999</c:v>
                </c:pt>
                <c:pt idx="9">
                  <c:v>42.493200000000002</c:v>
                </c:pt>
                <c:pt idx="10">
                  <c:v>37.845700000000001</c:v>
                </c:pt>
                <c:pt idx="11">
                  <c:v>28.618099999999998</c:v>
                </c:pt>
                <c:pt idx="12">
                  <c:v>43.297199999999997</c:v>
                </c:pt>
                <c:pt idx="13">
                  <c:v>40.203699999999998</c:v>
                </c:pt>
                <c:pt idx="14">
                  <c:v>43.762300000000003</c:v>
                </c:pt>
                <c:pt idx="15">
                  <c:v>39.972700000000003</c:v>
                </c:pt>
                <c:pt idx="16">
                  <c:v>42.315199999999997</c:v>
                </c:pt>
                <c:pt idx="17">
                  <c:v>47.645000000000003</c:v>
                </c:pt>
                <c:pt idx="18">
                  <c:v>42.195399999999999</c:v>
                </c:pt>
                <c:pt idx="19">
                  <c:v>38.314399999999999</c:v>
                </c:pt>
                <c:pt idx="20">
                  <c:v>56.845199999999998</c:v>
                </c:pt>
                <c:pt idx="21">
                  <c:v>46.1935</c:v>
                </c:pt>
                <c:pt idx="22">
                  <c:v>41.959299999999999</c:v>
                </c:pt>
                <c:pt idx="23">
                  <c:v>38.379899999999999</c:v>
                </c:pt>
                <c:pt idx="24">
                  <c:v>46.028799999999997</c:v>
                </c:pt>
                <c:pt idx="25">
                  <c:v>47.553899999999999</c:v>
                </c:pt>
                <c:pt idx="26">
                  <c:v>43.607199999999999</c:v>
                </c:pt>
                <c:pt idx="27">
                  <c:v>43.9878</c:v>
                </c:pt>
                <c:pt idx="28">
                  <c:v>36.694200000000002</c:v>
                </c:pt>
                <c:pt idx="29">
                  <c:v>36.461500000000001</c:v>
                </c:pt>
                <c:pt idx="30">
                  <c:v>44.344000000000001</c:v>
                </c:pt>
                <c:pt idx="31">
                  <c:v>33.119700000000002</c:v>
                </c:pt>
                <c:pt idx="32">
                  <c:v>39.446399999999997</c:v>
                </c:pt>
                <c:pt idx="33">
                  <c:v>43.114199999999997</c:v>
                </c:pt>
                <c:pt idx="34">
                  <c:v>37.498800000000003</c:v>
                </c:pt>
                <c:pt idx="35">
                  <c:v>45.324300000000001</c:v>
                </c:pt>
                <c:pt idx="36">
                  <c:v>38.434699999999999</c:v>
                </c:pt>
                <c:pt idx="37">
                  <c:v>43.6006</c:v>
                </c:pt>
                <c:pt idx="38">
                  <c:v>39.494799999999998</c:v>
                </c:pt>
                <c:pt idx="39">
                  <c:v>46.992600000000003</c:v>
                </c:pt>
                <c:pt idx="40">
                  <c:v>37.853200000000001</c:v>
                </c:pt>
                <c:pt idx="41">
                  <c:v>48.610799999999998</c:v>
                </c:pt>
                <c:pt idx="42">
                  <c:v>37.443300000000001</c:v>
                </c:pt>
                <c:pt idx="43">
                  <c:v>40.824300000000001</c:v>
                </c:pt>
                <c:pt idx="44">
                  <c:v>34.804699999999997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1DC-4A05-8062-328C5F93B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77798320"/>
        <c:axId val="1478265472"/>
      </c:scatterChart>
      <c:valAx>
        <c:axId val="1477798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Mn 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8265472"/>
        <c:crosses val="autoZero"/>
        <c:crossBetween val="midCat"/>
      </c:valAx>
      <c:valAx>
        <c:axId val="1478265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Li 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7798320"/>
        <c:crosses val="autoZero"/>
        <c:crossBetween val="midCat"/>
      </c:valAx>
      <c:spPr>
        <a:solidFill>
          <a:schemeClr val="bg1"/>
        </a:solidFill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1.AS vs 1(B)MP Ms K/Rb vs Cs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1(B)MP Ms K/Rb vs Cs</c:v>
          </c:tx>
          <c:spPr>
            <a:ln>
              <a:noFill/>
            </a:ln>
          </c:spPr>
          <c:errBars>
            <c:errDir val="y"/>
            <c:errBarType val="both"/>
            <c:errValType val="cust"/>
            <c:noEndCap val="0"/>
            <c:pl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'Ms SEM+ICP Tidy w LOD'!$AL$47:$AL$91</c:f>
              <c:numCache>
                <c:formatCode>General</c:formatCode>
                <c:ptCount val="45"/>
                <c:pt idx="0">
                  <c:v>343.47419285589876</c:v>
                </c:pt>
                <c:pt idx="1">
                  <c:v>361.5658484234196</c:v>
                </c:pt>
                <c:pt idx="2">
                  <c:v>335.31235728192672</c:v>
                </c:pt>
                <c:pt idx="3">
                  <c:v>345.99097307911467</c:v>
                </c:pt>
                <c:pt idx="4">
                  <c:v>312.15685698441791</c:v>
                </c:pt>
                <c:pt idx="5">
                  <c:v>406.17422122738304</c:v>
                </c:pt>
                <c:pt idx="6">
                  <c:v>352.01096062264259</c:v>
                </c:pt>
                <c:pt idx="7">
                  <c:v>325.6880733944954</c:v>
                </c:pt>
                <c:pt idx="8">
                  <c:v>337.00173766520982</c:v>
                </c:pt>
                <c:pt idx="9">
                  <c:v>395.44299030223146</c:v>
                </c:pt>
                <c:pt idx="10">
                  <c:v>394.07783495470397</c:v>
                </c:pt>
                <c:pt idx="11">
                  <c:v>368.33610995418576</c:v>
                </c:pt>
                <c:pt idx="12">
                  <c:v>381.1823863098752</c:v>
                </c:pt>
                <c:pt idx="13">
                  <c:v>437.34540556872815</c:v>
                </c:pt>
                <c:pt idx="14">
                  <c:v>393.66208720481194</c:v>
                </c:pt>
                <c:pt idx="15">
                  <c:v>405.29573388350553</c:v>
                </c:pt>
                <c:pt idx="16">
                  <c:v>308.29808638836903</c:v>
                </c:pt>
                <c:pt idx="17">
                  <c:v>356.17567408454022</c:v>
                </c:pt>
                <c:pt idx="18">
                  <c:v>444.37207494445357</c:v>
                </c:pt>
                <c:pt idx="19">
                  <c:v>389.19316718323216</c:v>
                </c:pt>
                <c:pt idx="20">
                  <c:v>284.77568489720699</c:v>
                </c:pt>
                <c:pt idx="21">
                  <c:v>394.15089294769547</c:v>
                </c:pt>
                <c:pt idx="22">
                  <c:v>364.88709436219528</c:v>
                </c:pt>
                <c:pt idx="23">
                  <c:v>388.95280861192759</c:v>
                </c:pt>
                <c:pt idx="24">
                  <c:v>364.32100437272572</c:v>
                </c:pt>
                <c:pt idx="25">
                  <c:v>389.51583545686202</c:v>
                </c:pt>
                <c:pt idx="26">
                  <c:v>437.5213486306738</c:v>
                </c:pt>
                <c:pt idx="27">
                  <c:v>354.57823068442536</c:v>
                </c:pt>
                <c:pt idx="28">
                  <c:v>332.78403919634661</c:v>
                </c:pt>
                <c:pt idx="29">
                  <c:v>379.06850958806979</c:v>
                </c:pt>
                <c:pt idx="30">
                  <c:v>414.80693249780774</c:v>
                </c:pt>
                <c:pt idx="31">
                  <c:v>335.93347415790441</c:v>
                </c:pt>
                <c:pt idx="32">
                  <c:v>356.73066834539924</c:v>
                </c:pt>
                <c:pt idx="33">
                  <c:v>335.79690875188163</c:v>
                </c:pt>
                <c:pt idx="34">
                  <c:v>333.45668999944883</c:v>
                </c:pt>
                <c:pt idx="35">
                  <c:v>366.73118820904983</c:v>
                </c:pt>
                <c:pt idx="36">
                  <c:v>371.26827506060857</c:v>
                </c:pt>
                <c:pt idx="37">
                  <c:v>366.02504803244858</c:v>
                </c:pt>
                <c:pt idx="38">
                  <c:v>489.82055389186809</c:v>
                </c:pt>
                <c:pt idx="39">
                  <c:v>433.21602584610866</c:v>
                </c:pt>
                <c:pt idx="40">
                  <c:v>438.03303047657374</c:v>
                </c:pt>
                <c:pt idx="41">
                  <c:v>369.52095356811742</c:v>
                </c:pt>
                <c:pt idx="42">
                  <c:v>359.77577567226365</c:v>
                </c:pt>
                <c:pt idx="43">
                  <c:v>377.41859837440103</c:v>
                </c:pt>
                <c:pt idx="44">
                  <c:v>481.15992867374086</c:v>
                </c:pt>
              </c:numCache>
            </c:numRef>
          </c:xVal>
          <c:yVal>
            <c:numRef>
              <c:f>'Ms SEM+ICP Tidy w LOD'!$V$47:$V$91</c:f>
              <c:numCache>
                <c:formatCode>General</c:formatCode>
                <c:ptCount val="45"/>
                <c:pt idx="0">
                  <c:v>0.84642499999999998</c:v>
                </c:pt>
                <c:pt idx="1">
                  <c:v>0.89473800000000003</c:v>
                </c:pt>
                <c:pt idx="2">
                  <c:v>0.63961000000000001</c:v>
                </c:pt>
                <c:pt idx="3">
                  <c:v>1.9680500000000001</c:v>
                </c:pt>
                <c:pt idx="4">
                  <c:v>1.1655199999999999</c:v>
                </c:pt>
                <c:pt idx="5">
                  <c:v>0.67861199999999999</c:v>
                </c:pt>
                <c:pt idx="6">
                  <c:v>1.4597500000000001</c:v>
                </c:pt>
                <c:pt idx="7">
                  <c:v>1.1554899999999999</c:v>
                </c:pt>
                <c:pt idx="8">
                  <c:v>1.09799</c:v>
                </c:pt>
                <c:pt idx="9">
                  <c:v>1.5187299999999999</c:v>
                </c:pt>
                <c:pt idx="10">
                  <c:v>0</c:v>
                </c:pt>
                <c:pt idx="11">
                  <c:v>1.25119</c:v>
                </c:pt>
                <c:pt idx="12">
                  <c:v>0.97689899999999996</c:v>
                </c:pt>
                <c:pt idx="13">
                  <c:v>0</c:v>
                </c:pt>
                <c:pt idx="14">
                  <c:v>1.7627200000000001</c:v>
                </c:pt>
                <c:pt idx="15">
                  <c:v>0</c:v>
                </c:pt>
                <c:pt idx="16">
                  <c:v>1.46041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1.4982</c:v>
                </c:pt>
                <c:pt idx="21">
                  <c:v>0</c:v>
                </c:pt>
                <c:pt idx="22">
                  <c:v>0</c:v>
                </c:pt>
                <c:pt idx="23">
                  <c:v>0.86416000000000004</c:v>
                </c:pt>
                <c:pt idx="24">
                  <c:v>0</c:v>
                </c:pt>
                <c:pt idx="25">
                  <c:v>0</c:v>
                </c:pt>
                <c:pt idx="26">
                  <c:v>0.61755199999999999</c:v>
                </c:pt>
                <c:pt idx="27">
                  <c:v>0.90013399999999999</c:v>
                </c:pt>
                <c:pt idx="28">
                  <c:v>1.3895900000000001</c:v>
                </c:pt>
                <c:pt idx="29">
                  <c:v>0</c:v>
                </c:pt>
                <c:pt idx="30">
                  <c:v>0.70628800000000003</c:v>
                </c:pt>
                <c:pt idx="31">
                  <c:v>1.10067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1.06609</c:v>
                </c:pt>
                <c:pt idx="38">
                  <c:v>0.70276899999999998</c:v>
                </c:pt>
                <c:pt idx="39">
                  <c:v>0.99935399999999996</c:v>
                </c:pt>
                <c:pt idx="40">
                  <c:v>1.0835900000000001</c:v>
                </c:pt>
                <c:pt idx="41">
                  <c:v>0</c:v>
                </c:pt>
                <c:pt idx="42">
                  <c:v>0</c:v>
                </c:pt>
                <c:pt idx="43">
                  <c:v>2.0742400000000001</c:v>
                </c:pt>
                <c:pt idx="44">
                  <c:v>1.1939500000000001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100-469D-BD43-3CC2F390DE68}"/>
            </c:ext>
          </c:extLst>
        </c:ser>
        <c:ser>
          <c:idx val="0"/>
          <c:order val="1"/>
          <c:tx>
            <c:v>1.AS Ms K/Rb vs Cs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x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'Ms SEM+ICP Tidy w LOD'!$AL$2:$AL$45</c:f>
              <c:numCache>
                <c:formatCode>General</c:formatCode>
                <c:ptCount val="44"/>
                <c:pt idx="0">
                  <c:v>427.5906371702734</c:v>
                </c:pt>
                <c:pt idx="1">
                  <c:v>404.83526902109497</c:v>
                </c:pt>
                <c:pt idx="2">
                  <c:v>389.52651886730757</c:v>
                </c:pt>
                <c:pt idx="3">
                  <c:v>405.2732298532851</c:v>
                </c:pt>
                <c:pt idx="4">
                  <c:v>346.9497485976691</c:v>
                </c:pt>
                <c:pt idx="5">
                  <c:v>360.14583866504961</c:v>
                </c:pt>
                <c:pt idx="6">
                  <c:v>378.98738688790769</c:v>
                </c:pt>
                <c:pt idx="7">
                  <c:v>368.6232252012698</c:v>
                </c:pt>
                <c:pt idx="8">
                  <c:v>353.25440266539744</c:v>
                </c:pt>
                <c:pt idx="9">
                  <c:v>388.74821451759516</c:v>
                </c:pt>
                <c:pt idx="10">
                  <c:v>401.81646554583261</c:v>
                </c:pt>
                <c:pt idx="11">
                  <c:v>455.32496582577357</c:v>
                </c:pt>
                <c:pt idx="12">
                  <c:v>445.37143786566145</c:v>
                </c:pt>
                <c:pt idx="13">
                  <c:v>437.10630897981753</c:v>
                </c:pt>
                <c:pt idx="14">
                  <c:v>449.95544995544992</c:v>
                </c:pt>
                <c:pt idx="15">
                  <c:v>331.46574220329666</c:v>
                </c:pt>
                <c:pt idx="16">
                  <c:v>350.36315012640836</c:v>
                </c:pt>
                <c:pt idx="17">
                  <c:v>391.58141183647564</c:v>
                </c:pt>
                <c:pt idx="18">
                  <c:v>382.98196576020916</c:v>
                </c:pt>
                <c:pt idx="19">
                  <c:v>367.99578083981754</c:v>
                </c:pt>
                <c:pt idx="20">
                  <c:v>411.32960490708996</c:v>
                </c:pt>
                <c:pt idx="21">
                  <c:v>340.34084558836781</c:v>
                </c:pt>
                <c:pt idx="22">
                  <c:v>434.8154031138107</c:v>
                </c:pt>
                <c:pt idx="23">
                  <c:v>368.83703424915319</c:v>
                </c:pt>
                <c:pt idx="24">
                  <c:v>311.55859097045345</c:v>
                </c:pt>
                <c:pt idx="25">
                  <c:v>411.16997333887332</c:v>
                </c:pt>
                <c:pt idx="26">
                  <c:v>368.54017798950076</c:v>
                </c:pt>
                <c:pt idx="27">
                  <c:v>352.86026135582068</c:v>
                </c:pt>
                <c:pt idx="28">
                  <c:v>403.26213325668493</c:v>
                </c:pt>
                <c:pt idx="29">
                  <c:v>366.97319262777762</c:v>
                </c:pt>
                <c:pt idx="30">
                  <c:v>378.52371719158782</c:v>
                </c:pt>
                <c:pt idx="31">
                  <c:v>341.56046524570093</c:v>
                </c:pt>
                <c:pt idx="32">
                  <c:v>326.21111570508549</c:v>
                </c:pt>
                <c:pt idx="33">
                  <c:v>369.11625636801807</c:v>
                </c:pt>
                <c:pt idx="34">
                  <c:v>371.02313276004151</c:v>
                </c:pt>
                <c:pt idx="35">
                  <c:v>329.71134704711341</c:v>
                </c:pt>
                <c:pt idx="36">
                  <c:v>390.31090860359154</c:v>
                </c:pt>
                <c:pt idx="37">
                  <c:v>377.72876123314279</c:v>
                </c:pt>
                <c:pt idx="38">
                  <c:v>339.2229089925288</c:v>
                </c:pt>
                <c:pt idx="39">
                  <c:v>376.71493368456032</c:v>
                </c:pt>
                <c:pt idx="40">
                  <c:v>379.97397874532993</c:v>
                </c:pt>
                <c:pt idx="41">
                  <c:v>346.89851050452052</c:v>
                </c:pt>
                <c:pt idx="42">
                  <c:v>384.3188515832606</c:v>
                </c:pt>
                <c:pt idx="43">
                  <c:v>414.40774226834156</c:v>
                </c:pt>
              </c:numCache>
            </c:numRef>
          </c:xVal>
          <c:yVal>
            <c:numRef>
              <c:f>'Ms SEM+ICP Tidy w LOD'!$V$2:$V$45</c:f>
              <c:numCache>
                <c:formatCode>General</c:formatCode>
                <c:ptCount val="44"/>
                <c:pt idx="0">
                  <c:v>1.2665299999999999</c:v>
                </c:pt>
                <c:pt idx="1">
                  <c:v>2.2708699999999999</c:v>
                </c:pt>
                <c:pt idx="2">
                  <c:v>2.7129400000000001</c:v>
                </c:pt>
                <c:pt idx="3">
                  <c:v>2.3996300000000002</c:v>
                </c:pt>
                <c:pt idx="4">
                  <c:v>3.0369999999999999</c:v>
                </c:pt>
                <c:pt idx="5">
                  <c:v>2.5349599999999999</c:v>
                </c:pt>
                <c:pt idx="6">
                  <c:v>2.8065500000000001</c:v>
                </c:pt>
                <c:pt idx="7">
                  <c:v>3.04026</c:v>
                </c:pt>
                <c:pt idx="8">
                  <c:v>3.50644</c:v>
                </c:pt>
                <c:pt idx="9">
                  <c:v>2.8797999999999999</c:v>
                </c:pt>
                <c:pt idx="10">
                  <c:v>2.5438200000000002</c:v>
                </c:pt>
                <c:pt idx="11">
                  <c:v>1.77485</c:v>
                </c:pt>
                <c:pt idx="12">
                  <c:v>2.50542</c:v>
                </c:pt>
                <c:pt idx="13">
                  <c:v>2.2385100000000002</c:v>
                </c:pt>
                <c:pt idx="14">
                  <c:v>1.66143</c:v>
                </c:pt>
                <c:pt idx="15">
                  <c:v>3.96618</c:v>
                </c:pt>
                <c:pt idx="16">
                  <c:v>3.52074</c:v>
                </c:pt>
                <c:pt idx="17">
                  <c:v>6.0541999999999998</c:v>
                </c:pt>
                <c:pt idx="18">
                  <c:v>2.2876099999999999</c:v>
                </c:pt>
                <c:pt idx="19">
                  <c:v>5.6083400000000001</c:v>
                </c:pt>
                <c:pt idx="20">
                  <c:v>2.3410700000000002</c:v>
                </c:pt>
                <c:pt idx="21">
                  <c:v>3.22356</c:v>
                </c:pt>
                <c:pt idx="22">
                  <c:v>2.6304099999999999</c:v>
                </c:pt>
                <c:pt idx="23">
                  <c:v>2.70181</c:v>
                </c:pt>
                <c:pt idx="24">
                  <c:v>2.8197899999999998</c:v>
                </c:pt>
                <c:pt idx="25">
                  <c:v>1.8132999999999999</c:v>
                </c:pt>
                <c:pt idx="26">
                  <c:v>2.5273300000000001</c:v>
                </c:pt>
                <c:pt idx="27">
                  <c:v>3.7111999999999998</c:v>
                </c:pt>
                <c:pt idx="28">
                  <c:v>2.5824799999999999</c:v>
                </c:pt>
                <c:pt idx="29">
                  <c:v>3.4697100000000001</c:v>
                </c:pt>
                <c:pt idx="30">
                  <c:v>2.1489199999999999</c:v>
                </c:pt>
                <c:pt idx="31">
                  <c:v>2.8308900000000001</c:v>
                </c:pt>
                <c:pt idx="32">
                  <c:v>2.5255899999999998</c:v>
                </c:pt>
                <c:pt idx="33">
                  <c:v>2.1676600000000001</c:v>
                </c:pt>
                <c:pt idx="34">
                  <c:v>2.32735</c:v>
                </c:pt>
                <c:pt idx="35">
                  <c:v>3.4162699999999999</c:v>
                </c:pt>
                <c:pt idx="36">
                  <c:v>2.1769699999999998</c:v>
                </c:pt>
                <c:pt idx="37">
                  <c:v>3.0425800000000001</c:v>
                </c:pt>
                <c:pt idx="38">
                  <c:v>3.4960800000000001</c:v>
                </c:pt>
                <c:pt idx="39">
                  <c:v>3.0587200000000001</c:v>
                </c:pt>
                <c:pt idx="40">
                  <c:v>2.7154500000000001</c:v>
                </c:pt>
                <c:pt idx="41">
                  <c:v>3.3026800000000001</c:v>
                </c:pt>
                <c:pt idx="42">
                  <c:v>3.16995</c:v>
                </c:pt>
                <c:pt idx="43">
                  <c:v>2.6040899999999998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00-469D-BD43-3CC2F390D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4199199"/>
        <c:axId val="1610955103"/>
      </c:scatterChart>
      <c:valAx>
        <c:axId val="16741991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K/Rb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55103"/>
        <c:crosses val="autoZero"/>
        <c:crossBetween val="midCat"/>
      </c:valAx>
      <c:valAx>
        <c:axId val="1610955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Cs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4199199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1(B)MP vs 1.AS Ms K/Rb vs Rb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1(B)MP Ms K/Rb vs Rb</c:v>
          </c:tx>
          <c:spPr>
            <a:ln>
              <a:noFill/>
            </a:ln>
          </c:spPr>
          <c:errBars>
            <c:errDir val="y"/>
            <c:errBarType val="both"/>
            <c:errValType val="cust"/>
            <c:noEndCap val="0"/>
            <c:pl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'Ms SEM+ICP Tidy w LOD'!$AL$47:$AL$91</c:f>
              <c:numCache>
                <c:formatCode>General</c:formatCode>
                <c:ptCount val="45"/>
                <c:pt idx="0">
                  <c:v>343.47419285589876</c:v>
                </c:pt>
                <c:pt idx="1">
                  <c:v>361.5658484234196</c:v>
                </c:pt>
                <c:pt idx="2">
                  <c:v>335.31235728192672</c:v>
                </c:pt>
                <c:pt idx="3">
                  <c:v>345.99097307911467</c:v>
                </c:pt>
                <c:pt idx="4">
                  <c:v>312.15685698441791</c:v>
                </c:pt>
                <c:pt idx="5">
                  <c:v>406.17422122738304</c:v>
                </c:pt>
                <c:pt idx="6">
                  <c:v>352.01096062264259</c:v>
                </c:pt>
                <c:pt idx="7">
                  <c:v>325.6880733944954</c:v>
                </c:pt>
                <c:pt idx="8">
                  <c:v>337.00173766520982</c:v>
                </c:pt>
                <c:pt idx="9">
                  <c:v>395.44299030223146</c:v>
                </c:pt>
                <c:pt idx="10">
                  <c:v>394.07783495470397</c:v>
                </c:pt>
                <c:pt idx="11">
                  <c:v>368.33610995418576</c:v>
                </c:pt>
                <c:pt idx="12">
                  <c:v>381.1823863098752</c:v>
                </c:pt>
                <c:pt idx="13">
                  <c:v>437.34540556872815</c:v>
                </c:pt>
                <c:pt idx="14">
                  <c:v>393.66208720481194</c:v>
                </c:pt>
                <c:pt idx="15">
                  <c:v>405.29573388350553</c:v>
                </c:pt>
                <c:pt idx="16">
                  <c:v>308.29808638836903</c:v>
                </c:pt>
                <c:pt idx="17">
                  <c:v>356.17567408454022</c:v>
                </c:pt>
                <c:pt idx="18">
                  <c:v>444.37207494445357</c:v>
                </c:pt>
                <c:pt idx="19">
                  <c:v>389.19316718323216</c:v>
                </c:pt>
                <c:pt idx="20">
                  <c:v>284.77568489720699</c:v>
                </c:pt>
                <c:pt idx="21">
                  <c:v>394.15089294769547</c:v>
                </c:pt>
                <c:pt idx="22">
                  <c:v>364.88709436219528</c:v>
                </c:pt>
                <c:pt idx="23">
                  <c:v>388.95280861192759</c:v>
                </c:pt>
                <c:pt idx="24">
                  <c:v>364.32100437272572</c:v>
                </c:pt>
                <c:pt idx="25">
                  <c:v>389.51583545686202</c:v>
                </c:pt>
                <c:pt idx="26">
                  <c:v>437.5213486306738</c:v>
                </c:pt>
                <c:pt idx="27">
                  <c:v>354.57823068442536</c:v>
                </c:pt>
                <c:pt idx="28">
                  <c:v>332.78403919634661</c:v>
                </c:pt>
                <c:pt idx="29">
                  <c:v>379.06850958806979</c:v>
                </c:pt>
                <c:pt idx="30">
                  <c:v>414.80693249780774</c:v>
                </c:pt>
                <c:pt idx="31">
                  <c:v>335.93347415790441</c:v>
                </c:pt>
                <c:pt idx="32">
                  <c:v>356.73066834539924</c:v>
                </c:pt>
                <c:pt idx="33">
                  <c:v>335.79690875188163</c:v>
                </c:pt>
                <c:pt idx="34">
                  <c:v>333.45668999944883</c:v>
                </c:pt>
                <c:pt idx="35">
                  <c:v>366.73118820904983</c:v>
                </c:pt>
                <c:pt idx="36">
                  <c:v>371.26827506060857</c:v>
                </c:pt>
                <c:pt idx="37">
                  <c:v>366.02504803244858</c:v>
                </c:pt>
                <c:pt idx="38">
                  <c:v>489.82055389186809</c:v>
                </c:pt>
                <c:pt idx="39">
                  <c:v>433.21602584610866</c:v>
                </c:pt>
                <c:pt idx="40">
                  <c:v>438.03303047657374</c:v>
                </c:pt>
                <c:pt idx="41">
                  <c:v>369.52095356811742</c:v>
                </c:pt>
                <c:pt idx="42">
                  <c:v>359.77577567226365</c:v>
                </c:pt>
                <c:pt idx="43">
                  <c:v>377.41859837440103</c:v>
                </c:pt>
                <c:pt idx="44">
                  <c:v>481.15992867374086</c:v>
                </c:pt>
              </c:numCache>
            </c:numRef>
          </c:xVal>
          <c:yVal>
            <c:numRef>
              <c:f>'Ms SEM+ICP Tidy w LOD'!$P$47:$P$91</c:f>
              <c:numCache>
                <c:formatCode>General</c:formatCode>
                <c:ptCount val="45"/>
                <c:pt idx="0">
                  <c:v>246.88900000000001</c:v>
                </c:pt>
                <c:pt idx="1">
                  <c:v>234.81200000000001</c:v>
                </c:pt>
                <c:pt idx="2">
                  <c:v>249.61799999999999</c:v>
                </c:pt>
                <c:pt idx="3">
                  <c:v>243.93700000000001</c:v>
                </c:pt>
                <c:pt idx="4">
                  <c:v>272.29899999999998</c:v>
                </c:pt>
                <c:pt idx="5">
                  <c:v>214.44</c:v>
                </c:pt>
                <c:pt idx="6">
                  <c:v>242.322</c:v>
                </c:pt>
                <c:pt idx="7">
                  <c:v>261.60000000000002</c:v>
                </c:pt>
                <c:pt idx="8">
                  <c:v>246.88300000000001</c:v>
                </c:pt>
                <c:pt idx="9">
                  <c:v>212.42</c:v>
                </c:pt>
                <c:pt idx="10">
                  <c:v>218.23099999999999</c:v>
                </c:pt>
                <c:pt idx="11">
                  <c:v>230.49600000000001</c:v>
                </c:pt>
                <c:pt idx="12">
                  <c:v>221.941</c:v>
                </c:pt>
                <c:pt idx="13">
                  <c:v>195.26900000000001</c:v>
                </c:pt>
                <c:pt idx="14">
                  <c:v>213.63499999999999</c:v>
                </c:pt>
                <c:pt idx="15">
                  <c:v>204.542</c:v>
                </c:pt>
                <c:pt idx="16">
                  <c:v>277.32900000000001</c:v>
                </c:pt>
                <c:pt idx="17">
                  <c:v>237.804</c:v>
                </c:pt>
                <c:pt idx="18">
                  <c:v>190.381</c:v>
                </c:pt>
                <c:pt idx="19">
                  <c:v>211.977</c:v>
                </c:pt>
                <c:pt idx="20">
                  <c:v>299.53399999999999</c:v>
                </c:pt>
                <c:pt idx="21">
                  <c:v>216.922</c:v>
                </c:pt>
                <c:pt idx="22">
                  <c:v>234.04499999999999</c:v>
                </c:pt>
                <c:pt idx="23">
                  <c:v>214.679</c:v>
                </c:pt>
                <c:pt idx="24">
                  <c:v>228.91900000000001</c:v>
                </c:pt>
                <c:pt idx="25">
                  <c:v>219.76</c:v>
                </c:pt>
                <c:pt idx="26">
                  <c:v>199.07599999999999</c:v>
                </c:pt>
                <c:pt idx="27">
                  <c:v>234.92699999999999</c:v>
                </c:pt>
                <c:pt idx="28">
                  <c:v>249.411</c:v>
                </c:pt>
                <c:pt idx="29">
                  <c:v>220.01300000000001</c:v>
                </c:pt>
                <c:pt idx="30">
                  <c:v>202.98599999999999</c:v>
                </c:pt>
                <c:pt idx="31">
                  <c:v>254.21700000000001</c:v>
                </c:pt>
                <c:pt idx="32">
                  <c:v>238.27500000000001</c:v>
                </c:pt>
                <c:pt idx="33">
                  <c:v>250.44900000000001</c:v>
                </c:pt>
                <c:pt idx="34">
                  <c:v>254.006</c:v>
                </c:pt>
                <c:pt idx="35">
                  <c:v>230.41399999999999</c:v>
                </c:pt>
                <c:pt idx="36">
                  <c:v>229.75299999999999</c:v>
                </c:pt>
                <c:pt idx="37">
                  <c:v>224.84800000000001</c:v>
                </c:pt>
                <c:pt idx="38">
                  <c:v>172.30799999999999</c:v>
                </c:pt>
                <c:pt idx="39">
                  <c:v>190.667</c:v>
                </c:pt>
                <c:pt idx="40">
                  <c:v>193.821</c:v>
                </c:pt>
                <c:pt idx="41">
                  <c:v>225.42699999999999</c:v>
                </c:pt>
                <c:pt idx="42">
                  <c:v>232.089</c:v>
                </c:pt>
                <c:pt idx="43">
                  <c:v>226.00899999999999</c:v>
                </c:pt>
                <c:pt idx="44">
                  <c:v>171.04499999999999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4AE-41C9-B0A6-22ECA7921B7B}"/>
            </c:ext>
          </c:extLst>
        </c:ser>
        <c:ser>
          <c:idx val="0"/>
          <c:order val="1"/>
          <c:tx>
            <c:v>1.AS Ms K/Rb vs Rb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'Ms SEM+ICP Tidy w LOD'!$AL$2:$AL$45</c:f>
              <c:numCache>
                <c:formatCode>General</c:formatCode>
                <c:ptCount val="44"/>
                <c:pt idx="0">
                  <c:v>427.5906371702734</c:v>
                </c:pt>
                <c:pt idx="1">
                  <c:v>404.83526902109497</c:v>
                </c:pt>
                <c:pt idx="2">
                  <c:v>389.52651886730757</c:v>
                </c:pt>
                <c:pt idx="3">
                  <c:v>405.2732298532851</c:v>
                </c:pt>
                <c:pt idx="4">
                  <c:v>346.9497485976691</c:v>
                </c:pt>
                <c:pt idx="5">
                  <c:v>360.14583866504961</c:v>
                </c:pt>
                <c:pt idx="6">
                  <c:v>378.98738688790769</c:v>
                </c:pt>
                <c:pt idx="7">
                  <c:v>368.6232252012698</c:v>
                </c:pt>
                <c:pt idx="8">
                  <c:v>353.25440266539744</c:v>
                </c:pt>
                <c:pt idx="9">
                  <c:v>388.74821451759516</c:v>
                </c:pt>
                <c:pt idx="10">
                  <c:v>401.81646554583261</c:v>
                </c:pt>
                <c:pt idx="11">
                  <c:v>455.32496582577357</c:v>
                </c:pt>
                <c:pt idx="12">
                  <c:v>445.37143786566145</c:v>
                </c:pt>
                <c:pt idx="13">
                  <c:v>437.10630897981753</c:v>
                </c:pt>
                <c:pt idx="14">
                  <c:v>449.95544995544992</c:v>
                </c:pt>
                <c:pt idx="15">
                  <c:v>331.46574220329666</c:v>
                </c:pt>
                <c:pt idx="16">
                  <c:v>350.36315012640836</c:v>
                </c:pt>
                <c:pt idx="17">
                  <c:v>391.58141183647564</c:v>
                </c:pt>
                <c:pt idx="18">
                  <c:v>382.98196576020916</c:v>
                </c:pt>
                <c:pt idx="19">
                  <c:v>367.99578083981754</c:v>
                </c:pt>
                <c:pt idx="20">
                  <c:v>411.32960490708996</c:v>
                </c:pt>
                <c:pt idx="21">
                  <c:v>340.34084558836781</c:v>
                </c:pt>
                <c:pt idx="22">
                  <c:v>434.8154031138107</c:v>
                </c:pt>
                <c:pt idx="23">
                  <c:v>368.83703424915319</c:v>
                </c:pt>
                <c:pt idx="24">
                  <c:v>311.55859097045345</c:v>
                </c:pt>
                <c:pt idx="25">
                  <c:v>411.16997333887332</c:v>
                </c:pt>
                <c:pt idx="26">
                  <c:v>368.54017798950076</c:v>
                </c:pt>
                <c:pt idx="27">
                  <c:v>352.86026135582068</c:v>
                </c:pt>
                <c:pt idx="28">
                  <c:v>403.26213325668493</c:v>
                </c:pt>
                <c:pt idx="29">
                  <c:v>366.97319262777762</c:v>
                </c:pt>
                <c:pt idx="30">
                  <c:v>378.52371719158782</c:v>
                </c:pt>
                <c:pt idx="31">
                  <c:v>341.56046524570093</c:v>
                </c:pt>
                <c:pt idx="32">
                  <c:v>326.21111570508549</c:v>
                </c:pt>
                <c:pt idx="33">
                  <c:v>369.11625636801807</c:v>
                </c:pt>
                <c:pt idx="34">
                  <c:v>371.02313276004151</c:v>
                </c:pt>
                <c:pt idx="35">
                  <c:v>329.71134704711341</c:v>
                </c:pt>
                <c:pt idx="36">
                  <c:v>390.31090860359154</c:v>
                </c:pt>
                <c:pt idx="37">
                  <c:v>377.72876123314279</c:v>
                </c:pt>
                <c:pt idx="38">
                  <c:v>339.2229089925288</c:v>
                </c:pt>
                <c:pt idx="39">
                  <c:v>376.71493368456032</c:v>
                </c:pt>
                <c:pt idx="40">
                  <c:v>379.97397874532993</c:v>
                </c:pt>
                <c:pt idx="41">
                  <c:v>346.89851050452052</c:v>
                </c:pt>
                <c:pt idx="42">
                  <c:v>384.3188515832606</c:v>
                </c:pt>
                <c:pt idx="43">
                  <c:v>414.40774226834156</c:v>
                </c:pt>
              </c:numCache>
            </c:numRef>
          </c:xVal>
          <c:yVal>
            <c:numRef>
              <c:f>'Ms SEM+ICP Tidy w LOD'!$P$2:$P$45</c:f>
              <c:numCache>
                <c:formatCode>General</c:formatCode>
                <c:ptCount val="44"/>
                <c:pt idx="0">
                  <c:v>199.256</c:v>
                </c:pt>
                <c:pt idx="1">
                  <c:v>210.95</c:v>
                </c:pt>
                <c:pt idx="2">
                  <c:v>244.65600000000001</c:v>
                </c:pt>
                <c:pt idx="3">
                  <c:v>235.15</c:v>
                </c:pt>
                <c:pt idx="4">
                  <c:v>275.25599999999997</c:v>
                </c:pt>
                <c:pt idx="5">
                  <c:v>269.613</c:v>
                </c:pt>
                <c:pt idx="6">
                  <c:v>252.51499999999999</c:v>
                </c:pt>
                <c:pt idx="7">
                  <c:v>257.98700000000002</c:v>
                </c:pt>
                <c:pt idx="8">
                  <c:v>268.928</c:v>
                </c:pt>
                <c:pt idx="9">
                  <c:v>246.43199999999999</c:v>
                </c:pt>
                <c:pt idx="10">
                  <c:v>235.18199999999999</c:v>
                </c:pt>
                <c:pt idx="11">
                  <c:v>201.17500000000001</c:v>
                </c:pt>
                <c:pt idx="12">
                  <c:v>209.03899999999999</c:v>
                </c:pt>
                <c:pt idx="13">
                  <c:v>211.619</c:v>
                </c:pt>
                <c:pt idx="14">
                  <c:v>202.02</c:v>
                </c:pt>
                <c:pt idx="15">
                  <c:v>289.32100000000003</c:v>
                </c:pt>
                <c:pt idx="16">
                  <c:v>273.71600000000001</c:v>
                </c:pt>
                <c:pt idx="17">
                  <c:v>242.60599999999999</c:v>
                </c:pt>
                <c:pt idx="18">
                  <c:v>249.35900000000001</c:v>
                </c:pt>
                <c:pt idx="19">
                  <c:v>254.07900000000001</c:v>
                </c:pt>
                <c:pt idx="20">
                  <c:v>221.72</c:v>
                </c:pt>
                <c:pt idx="21">
                  <c:v>277.36900000000003</c:v>
                </c:pt>
                <c:pt idx="22">
                  <c:v>225.38300000000001</c:v>
                </c:pt>
                <c:pt idx="23">
                  <c:v>265.7</c:v>
                </c:pt>
                <c:pt idx="24">
                  <c:v>300.74599999999998</c:v>
                </c:pt>
                <c:pt idx="25">
                  <c:v>231.048</c:v>
                </c:pt>
                <c:pt idx="26">
                  <c:v>253.161</c:v>
                </c:pt>
                <c:pt idx="27">
                  <c:v>267.52800000000002</c:v>
                </c:pt>
                <c:pt idx="28">
                  <c:v>233.09899999999999</c:v>
                </c:pt>
                <c:pt idx="29">
                  <c:v>256.42200000000003</c:v>
                </c:pt>
                <c:pt idx="30">
                  <c:v>248.06899999999999</c:v>
                </c:pt>
                <c:pt idx="31">
                  <c:v>287.50400000000002</c:v>
                </c:pt>
                <c:pt idx="32">
                  <c:v>285.39800000000002</c:v>
                </c:pt>
                <c:pt idx="33">
                  <c:v>262.24799999999999</c:v>
                </c:pt>
                <c:pt idx="34">
                  <c:v>253.62299999999999</c:v>
                </c:pt>
                <c:pt idx="35">
                  <c:v>289.34399999999999</c:v>
                </c:pt>
                <c:pt idx="36">
                  <c:v>238.78399999999999</c:v>
                </c:pt>
                <c:pt idx="37">
                  <c:v>250.709</c:v>
                </c:pt>
                <c:pt idx="38">
                  <c:v>288.30599999999998</c:v>
                </c:pt>
                <c:pt idx="39">
                  <c:v>249.791</c:v>
                </c:pt>
                <c:pt idx="40">
                  <c:v>251.333</c:v>
                </c:pt>
                <c:pt idx="41">
                  <c:v>276.738</c:v>
                </c:pt>
                <c:pt idx="42">
                  <c:v>255.517</c:v>
                </c:pt>
                <c:pt idx="43">
                  <c:v>240.34299999999999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4AE-41C9-B0A6-22ECA7921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3386559"/>
        <c:axId val="1228137231"/>
      </c:scatterChart>
      <c:valAx>
        <c:axId val="16233865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K/Rb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8137231"/>
        <c:crosses val="autoZero"/>
        <c:crossBetween val="midCat"/>
      </c:valAx>
      <c:valAx>
        <c:axId val="1228137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386559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1.AS vs 1(B)MP Ms K/Rb vs Li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1(B)MP Ms K/Rb vs Li</c:v>
          </c:tx>
          <c:spPr>
            <a:ln>
              <a:noFill/>
            </a:ln>
          </c:spPr>
          <c:errBars>
            <c:errDir val="y"/>
            <c:errBarType val="both"/>
            <c:errValType val="cust"/>
            <c:noEndCap val="0"/>
            <c:pl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'Ms SEM+ICP Tidy w LOD'!$AL$47:$AL$91</c:f>
              <c:numCache>
                <c:formatCode>General</c:formatCode>
                <c:ptCount val="45"/>
                <c:pt idx="0">
                  <c:v>343.47419285589876</c:v>
                </c:pt>
                <c:pt idx="1">
                  <c:v>361.5658484234196</c:v>
                </c:pt>
                <c:pt idx="2">
                  <c:v>335.31235728192672</c:v>
                </c:pt>
                <c:pt idx="3">
                  <c:v>345.99097307911467</c:v>
                </c:pt>
                <c:pt idx="4">
                  <c:v>312.15685698441791</c:v>
                </c:pt>
                <c:pt idx="5">
                  <c:v>406.17422122738304</c:v>
                </c:pt>
                <c:pt idx="6">
                  <c:v>352.01096062264259</c:v>
                </c:pt>
                <c:pt idx="7">
                  <c:v>325.6880733944954</c:v>
                </c:pt>
                <c:pt idx="8">
                  <c:v>337.00173766520982</c:v>
                </c:pt>
                <c:pt idx="9">
                  <c:v>395.44299030223146</c:v>
                </c:pt>
                <c:pt idx="10">
                  <c:v>394.07783495470397</c:v>
                </c:pt>
                <c:pt idx="11">
                  <c:v>368.33610995418576</c:v>
                </c:pt>
                <c:pt idx="12">
                  <c:v>381.1823863098752</c:v>
                </c:pt>
                <c:pt idx="13">
                  <c:v>437.34540556872815</c:v>
                </c:pt>
                <c:pt idx="14">
                  <c:v>393.66208720481194</c:v>
                </c:pt>
                <c:pt idx="15">
                  <c:v>405.29573388350553</c:v>
                </c:pt>
                <c:pt idx="16">
                  <c:v>308.29808638836903</c:v>
                </c:pt>
                <c:pt idx="17">
                  <c:v>356.17567408454022</c:v>
                </c:pt>
                <c:pt idx="18">
                  <c:v>444.37207494445357</c:v>
                </c:pt>
                <c:pt idx="19">
                  <c:v>389.19316718323216</c:v>
                </c:pt>
                <c:pt idx="20">
                  <c:v>284.77568489720699</c:v>
                </c:pt>
                <c:pt idx="21">
                  <c:v>394.15089294769547</c:v>
                </c:pt>
                <c:pt idx="22">
                  <c:v>364.88709436219528</c:v>
                </c:pt>
                <c:pt idx="23">
                  <c:v>388.95280861192759</c:v>
                </c:pt>
                <c:pt idx="24">
                  <c:v>364.32100437272572</c:v>
                </c:pt>
                <c:pt idx="25">
                  <c:v>389.51583545686202</c:v>
                </c:pt>
                <c:pt idx="26">
                  <c:v>437.5213486306738</c:v>
                </c:pt>
                <c:pt idx="27">
                  <c:v>354.57823068442536</c:v>
                </c:pt>
                <c:pt idx="28">
                  <c:v>332.78403919634661</c:v>
                </c:pt>
                <c:pt idx="29">
                  <c:v>379.06850958806979</c:v>
                </c:pt>
                <c:pt idx="30">
                  <c:v>414.80693249780774</c:v>
                </c:pt>
                <c:pt idx="31">
                  <c:v>335.93347415790441</c:v>
                </c:pt>
                <c:pt idx="32">
                  <c:v>356.73066834539924</c:v>
                </c:pt>
                <c:pt idx="33">
                  <c:v>335.79690875188163</c:v>
                </c:pt>
                <c:pt idx="34">
                  <c:v>333.45668999944883</c:v>
                </c:pt>
                <c:pt idx="35">
                  <c:v>366.73118820904983</c:v>
                </c:pt>
                <c:pt idx="36">
                  <c:v>371.26827506060857</c:v>
                </c:pt>
                <c:pt idx="37">
                  <c:v>366.02504803244858</c:v>
                </c:pt>
                <c:pt idx="38">
                  <c:v>489.82055389186809</c:v>
                </c:pt>
                <c:pt idx="39">
                  <c:v>433.21602584610866</c:v>
                </c:pt>
                <c:pt idx="40">
                  <c:v>438.03303047657374</c:v>
                </c:pt>
                <c:pt idx="41">
                  <c:v>369.52095356811742</c:v>
                </c:pt>
                <c:pt idx="42">
                  <c:v>359.77577567226365</c:v>
                </c:pt>
                <c:pt idx="43">
                  <c:v>377.41859837440103</c:v>
                </c:pt>
                <c:pt idx="44">
                  <c:v>481.15992867374086</c:v>
                </c:pt>
              </c:numCache>
            </c:numRef>
          </c:xVal>
          <c:yVal>
            <c:numRef>
              <c:f>'Ms SEM+ICP Tidy w LOD'!$C$47:$C$91</c:f>
              <c:numCache>
                <c:formatCode>General</c:formatCode>
                <c:ptCount val="45"/>
                <c:pt idx="0">
                  <c:v>34.088999999999999</c:v>
                </c:pt>
                <c:pt idx="1">
                  <c:v>35.832000000000001</c:v>
                </c:pt>
                <c:pt idx="2">
                  <c:v>41.066800000000001</c:v>
                </c:pt>
                <c:pt idx="3">
                  <c:v>42.691299999999998</c:v>
                </c:pt>
                <c:pt idx="4">
                  <c:v>35.543399999999998</c:v>
                </c:pt>
                <c:pt idx="5">
                  <c:v>31.5305</c:v>
                </c:pt>
                <c:pt idx="6">
                  <c:v>30.461500000000001</c:v>
                </c:pt>
                <c:pt idx="7">
                  <c:v>39.433700000000002</c:v>
                </c:pt>
                <c:pt idx="8">
                  <c:v>42.585599999999999</c:v>
                </c:pt>
                <c:pt idx="9">
                  <c:v>42.493200000000002</c:v>
                </c:pt>
                <c:pt idx="10">
                  <c:v>37.845700000000001</c:v>
                </c:pt>
                <c:pt idx="11">
                  <c:v>28.618099999999998</c:v>
                </c:pt>
                <c:pt idx="12">
                  <c:v>43.297199999999997</c:v>
                </c:pt>
                <c:pt idx="13">
                  <c:v>40.203699999999998</c:v>
                </c:pt>
                <c:pt idx="14">
                  <c:v>43.762300000000003</c:v>
                </c:pt>
                <c:pt idx="15">
                  <c:v>39.972700000000003</c:v>
                </c:pt>
                <c:pt idx="16">
                  <c:v>42.315199999999997</c:v>
                </c:pt>
                <c:pt idx="17">
                  <c:v>47.645000000000003</c:v>
                </c:pt>
                <c:pt idx="18">
                  <c:v>42.195399999999999</c:v>
                </c:pt>
                <c:pt idx="19">
                  <c:v>38.314399999999999</c:v>
                </c:pt>
                <c:pt idx="20">
                  <c:v>56.845199999999998</c:v>
                </c:pt>
                <c:pt idx="21">
                  <c:v>46.1935</c:v>
                </c:pt>
                <c:pt idx="22">
                  <c:v>41.959299999999999</c:v>
                </c:pt>
                <c:pt idx="23">
                  <c:v>38.379899999999999</c:v>
                </c:pt>
                <c:pt idx="24">
                  <c:v>46.028799999999997</c:v>
                </c:pt>
                <c:pt idx="25">
                  <c:v>47.553899999999999</c:v>
                </c:pt>
                <c:pt idx="26">
                  <c:v>43.607199999999999</c:v>
                </c:pt>
                <c:pt idx="27">
                  <c:v>43.9878</c:v>
                </c:pt>
                <c:pt idx="28">
                  <c:v>36.694200000000002</c:v>
                </c:pt>
                <c:pt idx="29">
                  <c:v>36.461500000000001</c:v>
                </c:pt>
                <c:pt idx="30">
                  <c:v>44.344000000000001</c:v>
                </c:pt>
                <c:pt idx="31">
                  <c:v>33.119700000000002</c:v>
                </c:pt>
                <c:pt idx="32">
                  <c:v>39.446399999999997</c:v>
                </c:pt>
                <c:pt idx="33">
                  <c:v>43.114199999999997</c:v>
                </c:pt>
                <c:pt idx="34">
                  <c:v>37.498800000000003</c:v>
                </c:pt>
                <c:pt idx="35">
                  <c:v>45.324300000000001</c:v>
                </c:pt>
                <c:pt idx="36">
                  <c:v>38.434699999999999</c:v>
                </c:pt>
                <c:pt idx="37">
                  <c:v>43.6006</c:v>
                </c:pt>
                <c:pt idx="38">
                  <c:v>39.494799999999998</c:v>
                </c:pt>
                <c:pt idx="39">
                  <c:v>46.992600000000003</c:v>
                </c:pt>
                <c:pt idx="40">
                  <c:v>37.853200000000001</c:v>
                </c:pt>
                <c:pt idx="41">
                  <c:v>48.610799999999998</c:v>
                </c:pt>
                <c:pt idx="42">
                  <c:v>37.443300000000001</c:v>
                </c:pt>
                <c:pt idx="43">
                  <c:v>40.824300000000001</c:v>
                </c:pt>
                <c:pt idx="44">
                  <c:v>34.804699999999997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03B-4995-9E7B-53D3D8F371E2}"/>
            </c:ext>
          </c:extLst>
        </c:ser>
        <c:ser>
          <c:idx val="0"/>
          <c:order val="1"/>
          <c:tx>
            <c:v>1.AS Ms K/Rb vs Li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'Ms SEM+ICP Tidy w LOD'!$AL$2:$AL$45</c:f>
              <c:numCache>
                <c:formatCode>General</c:formatCode>
                <c:ptCount val="44"/>
                <c:pt idx="0">
                  <c:v>427.5906371702734</c:v>
                </c:pt>
                <c:pt idx="1">
                  <c:v>404.83526902109497</c:v>
                </c:pt>
                <c:pt idx="2">
                  <c:v>389.52651886730757</c:v>
                </c:pt>
                <c:pt idx="3">
                  <c:v>405.2732298532851</c:v>
                </c:pt>
                <c:pt idx="4">
                  <c:v>346.9497485976691</c:v>
                </c:pt>
                <c:pt idx="5">
                  <c:v>360.14583866504961</c:v>
                </c:pt>
                <c:pt idx="6">
                  <c:v>378.98738688790769</c:v>
                </c:pt>
                <c:pt idx="7">
                  <c:v>368.6232252012698</c:v>
                </c:pt>
                <c:pt idx="8">
                  <c:v>353.25440266539744</c:v>
                </c:pt>
                <c:pt idx="9">
                  <c:v>388.74821451759516</c:v>
                </c:pt>
                <c:pt idx="10">
                  <c:v>401.81646554583261</c:v>
                </c:pt>
                <c:pt idx="11">
                  <c:v>455.32496582577357</c:v>
                </c:pt>
                <c:pt idx="12">
                  <c:v>445.37143786566145</c:v>
                </c:pt>
                <c:pt idx="13">
                  <c:v>437.10630897981753</c:v>
                </c:pt>
                <c:pt idx="14">
                  <c:v>449.95544995544992</c:v>
                </c:pt>
                <c:pt idx="15">
                  <c:v>331.46574220329666</c:v>
                </c:pt>
                <c:pt idx="16">
                  <c:v>350.36315012640836</c:v>
                </c:pt>
                <c:pt idx="17">
                  <c:v>391.58141183647564</c:v>
                </c:pt>
                <c:pt idx="18">
                  <c:v>382.98196576020916</c:v>
                </c:pt>
                <c:pt idx="19">
                  <c:v>367.99578083981754</c:v>
                </c:pt>
                <c:pt idx="20">
                  <c:v>411.32960490708996</c:v>
                </c:pt>
                <c:pt idx="21">
                  <c:v>340.34084558836781</c:v>
                </c:pt>
                <c:pt idx="22">
                  <c:v>434.8154031138107</c:v>
                </c:pt>
                <c:pt idx="23">
                  <c:v>368.83703424915319</c:v>
                </c:pt>
                <c:pt idx="24">
                  <c:v>311.55859097045345</c:v>
                </c:pt>
                <c:pt idx="25">
                  <c:v>411.16997333887332</c:v>
                </c:pt>
                <c:pt idx="26">
                  <c:v>368.54017798950076</c:v>
                </c:pt>
                <c:pt idx="27">
                  <c:v>352.86026135582068</c:v>
                </c:pt>
                <c:pt idx="28">
                  <c:v>403.26213325668493</c:v>
                </c:pt>
                <c:pt idx="29">
                  <c:v>366.97319262777762</c:v>
                </c:pt>
                <c:pt idx="30">
                  <c:v>378.52371719158782</c:v>
                </c:pt>
                <c:pt idx="31">
                  <c:v>341.56046524570093</c:v>
                </c:pt>
                <c:pt idx="32">
                  <c:v>326.21111570508549</c:v>
                </c:pt>
                <c:pt idx="33">
                  <c:v>369.11625636801807</c:v>
                </c:pt>
                <c:pt idx="34">
                  <c:v>371.02313276004151</c:v>
                </c:pt>
                <c:pt idx="35">
                  <c:v>329.71134704711341</c:v>
                </c:pt>
                <c:pt idx="36">
                  <c:v>390.31090860359154</c:v>
                </c:pt>
                <c:pt idx="37">
                  <c:v>377.72876123314279</c:v>
                </c:pt>
                <c:pt idx="38">
                  <c:v>339.2229089925288</c:v>
                </c:pt>
                <c:pt idx="39">
                  <c:v>376.71493368456032</c:v>
                </c:pt>
                <c:pt idx="40">
                  <c:v>379.97397874532993</c:v>
                </c:pt>
                <c:pt idx="41">
                  <c:v>346.89851050452052</c:v>
                </c:pt>
                <c:pt idx="42">
                  <c:v>384.3188515832606</c:v>
                </c:pt>
                <c:pt idx="43">
                  <c:v>414.40774226834156</c:v>
                </c:pt>
              </c:numCache>
            </c:numRef>
          </c:xVal>
          <c:yVal>
            <c:numRef>
              <c:f>'Ms SEM+ICP Tidy w LOD'!$C$2:$C$45</c:f>
              <c:numCache>
                <c:formatCode>General</c:formatCode>
                <c:ptCount val="44"/>
                <c:pt idx="0">
                  <c:v>38.521999999999998</c:v>
                </c:pt>
                <c:pt idx="1">
                  <c:v>46.811700000000002</c:v>
                </c:pt>
                <c:pt idx="2">
                  <c:v>36.603700000000003</c:v>
                </c:pt>
                <c:pt idx="3">
                  <c:v>40.7729</c:v>
                </c:pt>
                <c:pt idx="4">
                  <c:v>44.405900000000003</c:v>
                </c:pt>
                <c:pt idx="5">
                  <c:v>41.6419</c:v>
                </c:pt>
                <c:pt idx="6">
                  <c:v>50.973500000000001</c:v>
                </c:pt>
                <c:pt idx="7">
                  <c:v>40.365400000000001</c:v>
                </c:pt>
                <c:pt idx="8">
                  <c:v>52.168599999999998</c:v>
                </c:pt>
                <c:pt idx="9">
                  <c:v>43.901899999999998</c:v>
                </c:pt>
                <c:pt idx="10">
                  <c:v>50.969799999999999</c:v>
                </c:pt>
                <c:pt idx="11">
                  <c:v>42.182000000000002</c:v>
                </c:pt>
                <c:pt idx="12">
                  <c:v>63.905900000000003</c:v>
                </c:pt>
                <c:pt idx="13">
                  <c:v>46.107599999999998</c:v>
                </c:pt>
                <c:pt idx="14">
                  <c:v>42.756700000000002</c:v>
                </c:pt>
                <c:pt idx="15">
                  <c:v>46.544400000000003</c:v>
                </c:pt>
                <c:pt idx="16">
                  <c:v>46.470399999999998</c:v>
                </c:pt>
                <c:pt idx="17">
                  <c:v>45.407200000000003</c:v>
                </c:pt>
                <c:pt idx="18">
                  <c:v>54.547199999999997</c:v>
                </c:pt>
                <c:pt idx="19">
                  <c:v>45.300400000000003</c:v>
                </c:pt>
                <c:pt idx="20">
                  <c:v>40.886699999999998</c:v>
                </c:pt>
                <c:pt idx="21">
                  <c:v>52.256999999999998</c:v>
                </c:pt>
                <c:pt idx="22">
                  <c:v>44.851399999999998</c:v>
                </c:pt>
                <c:pt idx="23">
                  <c:v>48.526699999999998</c:v>
                </c:pt>
                <c:pt idx="24">
                  <c:v>49.152500000000003</c:v>
                </c:pt>
                <c:pt idx="25">
                  <c:v>44.0242</c:v>
                </c:pt>
                <c:pt idx="26">
                  <c:v>38.470700000000001</c:v>
                </c:pt>
                <c:pt idx="27">
                  <c:v>43.3157</c:v>
                </c:pt>
                <c:pt idx="28">
                  <c:v>47.6813</c:v>
                </c:pt>
                <c:pt idx="29">
                  <c:v>38.158499999999997</c:v>
                </c:pt>
                <c:pt idx="30">
                  <c:v>37.473700000000001</c:v>
                </c:pt>
                <c:pt idx="31">
                  <c:v>53.146500000000003</c:v>
                </c:pt>
                <c:pt idx="32">
                  <c:v>50.301600000000001</c:v>
                </c:pt>
                <c:pt idx="33">
                  <c:v>45.171700000000001</c:v>
                </c:pt>
                <c:pt idx="34">
                  <c:v>50.4908</c:v>
                </c:pt>
                <c:pt idx="35">
                  <c:v>51.421100000000003</c:v>
                </c:pt>
                <c:pt idx="36">
                  <c:v>45.295999999999999</c:v>
                </c:pt>
                <c:pt idx="37">
                  <c:v>42.192599999999999</c:v>
                </c:pt>
                <c:pt idx="38">
                  <c:v>45.502499999999998</c:v>
                </c:pt>
                <c:pt idx="39">
                  <c:v>57.115099999999998</c:v>
                </c:pt>
                <c:pt idx="40">
                  <c:v>52.729500000000002</c:v>
                </c:pt>
                <c:pt idx="41">
                  <c:v>45.497399999999999</c:v>
                </c:pt>
                <c:pt idx="42">
                  <c:v>50.363599999999998</c:v>
                </c:pt>
                <c:pt idx="43">
                  <c:v>45.9803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03B-4995-9E7B-53D3D8F37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49358607"/>
        <c:axId val="1373343727"/>
      </c:scatterChart>
      <c:valAx>
        <c:axId val="14493586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K/Rb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3343727"/>
        <c:crosses val="autoZero"/>
        <c:crossBetween val="midCat"/>
      </c:valAx>
      <c:valAx>
        <c:axId val="1373343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9358607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1(B)MP Muscovites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(Muscovite!$D$48:$D$77,Muscovite!$D$79:$D$93)</c:f>
              <c:numCache>
                <c:formatCode>General</c:formatCode>
                <c:ptCount val="45"/>
                <c:pt idx="0">
                  <c:v>213542</c:v>
                </c:pt>
                <c:pt idx="1">
                  <c:v>225199</c:v>
                </c:pt>
                <c:pt idx="2">
                  <c:v>205874</c:v>
                </c:pt>
                <c:pt idx="3">
                  <c:v>217392</c:v>
                </c:pt>
                <c:pt idx="4">
                  <c:v>212363</c:v>
                </c:pt>
                <c:pt idx="5">
                  <c:v>208177</c:v>
                </c:pt>
                <c:pt idx="6">
                  <c:v>221200</c:v>
                </c:pt>
                <c:pt idx="7">
                  <c:v>226831</c:v>
                </c:pt>
                <c:pt idx="8">
                  <c:v>227519</c:v>
                </c:pt>
                <c:pt idx="9">
                  <c:v>212237</c:v>
                </c:pt>
                <c:pt idx="10">
                  <c:v>208585</c:v>
                </c:pt>
                <c:pt idx="11">
                  <c:v>204392</c:v>
                </c:pt>
                <c:pt idx="12">
                  <c:v>203888</c:v>
                </c:pt>
                <c:pt idx="13">
                  <c:v>196912</c:v>
                </c:pt>
                <c:pt idx="14">
                  <c:v>237782</c:v>
                </c:pt>
                <c:pt idx="15">
                  <c:v>205893</c:v>
                </c:pt>
                <c:pt idx="16">
                  <c:v>243591</c:v>
                </c:pt>
                <c:pt idx="17">
                  <c:v>217135</c:v>
                </c:pt>
                <c:pt idx="18">
                  <c:v>219470</c:v>
                </c:pt>
                <c:pt idx="19">
                  <c:v>207350</c:v>
                </c:pt>
                <c:pt idx="20">
                  <c:v>249504</c:v>
                </c:pt>
                <c:pt idx="21">
                  <c:v>206445</c:v>
                </c:pt>
                <c:pt idx="22">
                  <c:v>223770</c:v>
                </c:pt>
                <c:pt idx="23">
                  <c:v>224552</c:v>
                </c:pt>
                <c:pt idx="24">
                  <c:v>249070</c:v>
                </c:pt>
                <c:pt idx="25">
                  <c:v>238140</c:v>
                </c:pt>
                <c:pt idx="26">
                  <c:v>221091</c:v>
                </c:pt>
                <c:pt idx="27">
                  <c:v>218367</c:v>
                </c:pt>
                <c:pt idx="28">
                  <c:v>215439</c:v>
                </c:pt>
                <c:pt idx="29">
                  <c:v>204731</c:v>
                </c:pt>
                <c:pt idx="30">
                  <c:v>195160</c:v>
                </c:pt>
                <c:pt idx="31">
                  <c:v>187239</c:v>
                </c:pt>
                <c:pt idx="32">
                  <c:v>208041</c:v>
                </c:pt>
                <c:pt idx="33">
                  <c:v>225460</c:v>
                </c:pt>
                <c:pt idx="34">
                  <c:v>224497</c:v>
                </c:pt>
                <c:pt idx="35">
                  <c:v>216570</c:v>
                </c:pt>
                <c:pt idx="36">
                  <c:v>211522</c:v>
                </c:pt>
                <c:pt idx="37">
                  <c:v>214304</c:v>
                </c:pt>
                <c:pt idx="38">
                  <c:v>222885</c:v>
                </c:pt>
                <c:pt idx="39">
                  <c:v>220106</c:v>
                </c:pt>
                <c:pt idx="40">
                  <c:v>219152</c:v>
                </c:pt>
                <c:pt idx="41">
                  <c:v>219527</c:v>
                </c:pt>
                <c:pt idx="42">
                  <c:v>216480</c:v>
                </c:pt>
                <c:pt idx="43">
                  <c:v>215296</c:v>
                </c:pt>
                <c:pt idx="44">
                  <c:v>201359</c:v>
                </c:pt>
              </c:numCache>
            </c:numRef>
          </c:xVal>
          <c:yVal>
            <c:numRef>
              <c:f>(Muscovite!$C$48:$C$77,Muscovite!$C$79:$C$93)</c:f>
              <c:numCache>
                <c:formatCode>General</c:formatCode>
                <c:ptCount val="45"/>
                <c:pt idx="0">
                  <c:v>34.088999999999999</c:v>
                </c:pt>
                <c:pt idx="1">
                  <c:v>35.832000000000001</c:v>
                </c:pt>
                <c:pt idx="2">
                  <c:v>41.066800000000001</c:v>
                </c:pt>
                <c:pt idx="3">
                  <c:v>42.691299999999998</c:v>
                </c:pt>
                <c:pt idx="4">
                  <c:v>35.543399999999998</c:v>
                </c:pt>
                <c:pt idx="5">
                  <c:v>31.5305</c:v>
                </c:pt>
                <c:pt idx="6">
                  <c:v>30.461500000000001</c:v>
                </c:pt>
                <c:pt idx="7">
                  <c:v>39.433700000000002</c:v>
                </c:pt>
                <c:pt idx="8">
                  <c:v>42.585599999999999</c:v>
                </c:pt>
                <c:pt idx="9">
                  <c:v>42.493200000000002</c:v>
                </c:pt>
                <c:pt idx="10">
                  <c:v>37.845700000000001</c:v>
                </c:pt>
                <c:pt idx="11">
                  <c:v>28.618099999999998</c:v>
                </c:pt>
                <c:pt idx="12">
                  <c:v>43.297199999999997</c:v>
                </c:pt>
                <c:pt idx="13">
                  <c:v>40.203699999999998</c:v>
                </c:pt>
                <c:pt idx="14">
                  <c:v>43.762300000000003</c:v>
                </c:pt>
                <c:pt idx="15">
                  <c:v>39.972700000000003</c:v>
                </c:pt>
                <c:pt idx="16">
                  <c:v>42.315199999999997</c:v>
                </c:pt>
                <c:pt idx="17">
                  <c:v>47.645000000000003</c:v>
                </c:pt>
                <c:pt idx="18">
                  <c:v>42.195399999999999</c:v>
                </c:pt>
                <c:pt idx="19">
                  <c:v>38.314399999999999</c:v>
                </c:pt>
                <c:pt idx="20">
                  <c:v>56.845199999999998</c:v>
                </c:pt>
                <c:pt idx="21">
                  <c:v>46.1935</c:v>
                </c:pt>
                <c:pt idx="22">
                  <c:v>41.959299999999999</c:v>
                </c:pt>
                <c:pt idx="23">
                  <c:v>38.379899999999999</c:v>
                </c:pt>
                <c:pt idx="24">
                  <c:v>46.028799999999997</c:v>
                </c:pt>
                <c:pt idx="25">
                  <c:v>47.553899999999999</c:v>
                </c:pt>
                <c:pt idx="26">
                  <c:v>43.607199999999999</c:v>
                </c:pt>
                <c:pt idx="27">
                  <c:v>43.9878</c:v>
                </c:pt>
                <c:pt idx="28">
                  <c:v>36.694200000000002</c:v>
                </c:pt>
                <c:pt idx="29">
                  <c:v>36.461500000000001</c:v>
                </c:pt>
                <c:pt idx="30">
                  <c:v>44.344000000000001</c:v>
                </c:pt>
                <c:pt idx="31">
                  <c:v>33.119700000000002</c:v>
                </c:pt>
                <c:pt idx="32">
                  <c:v>39.446399999999997</c:v>
                </c:pt>
                <c:pt idx="33">
                  <c:v>43.114199999999997</c:v>
                </c:pt>
                <c:pt idx="34">
                  <c:v>37.498800000000003</c:v>
                </c:pt>
                <c:pt idx="35">
                  <c:v>45.324300000000001</c:v>
                </c:pt>
                <c:pt idx="36">
                  <c:v>38.434699999999999</c:v>
                </c:pt>
                <c:pt idx="37">
                  <c:v>43.6006</c:v>
                </c:pt>
                <c:pt idx="38">
                  <c:v>39.494799999999998</c:v>
                </c:pt>
                <c:pt idx="39">
                  <c:v>46.992600000000003</c:v>
                </c:pt>
                <c:pt idx="40">
                  <c:v>37.853200000000001</c:v>
                </c:pt>
                <c:pt idx="41">
                  <c:v>48.610799999999998</c:v>
                </c:pt>
                <c:pt idx="42">
                  <c:v>37.443300000000001</c:v>
                </c:pt>
                <c:pt idx="43">
                  <c:v>40.824300000000001</c:v>
                </c:pt>
                <c:pt idx="44">
                  <c:v>34.804699999999997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4F6-4CFB-BD16-9D707C91B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2734384"/>
        <c:axId val="64826656"/>
      </c:scatterChart>
      <c:valAx>
        <c:axId val="1482734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Si(ppm)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826656"/>
        <c:crosses val="autoZero"/>
        <c:crossBetween val="midCat"/>
      </c:valAx>
      <c:valAx>
        <c:axId val="64826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Li(ppm)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27343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1.AS vs 1(B)MP Ms K/Rb vs Nb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1.AS Ms K/Rb vs Nb</c:v>
          </c:tx>
          <c:spPr>
            <a:ln>
              <a:noFill/>
            </a:ln>
          </c:spPr>
          <c:errBars>
            <c:errDir val="y"/>
            <c:errBarType val="both"/>
            <c:errValType val="cust"/>
            <c:noEndCap val="0"/>
            <c:pl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'Ms SEM+ICP Tidy w LOD'!$AL$2:$AL$45</c:f>
              <c:numCache>
                <c:formatCode>General</c:formatCode>
                <c:ptCount val="44"/>
                <c:pt idx="0">
                  <c:v>427.5906371702734</c:v>
                </c:pt>
                <c:pt idx="1">
                  <c:v>404.83526902109497</c:v>
                </c:pt>
                <c:pt idx="2">
                  <c:v>389.52651886730757</c:v>
                </c:pt>
                <c:pt idx="3">
                  <c:v>405.2732298532851</c:v>
                </c:pt>
                <c:pt idx="4">
                  <c:v>346.9497485976691</c:v>
                </c:pt>
                <c:pt idx="5">
                  <c:v>360.14583866504961</c:v>
                </c:pt>
                <c:pt idx="6">
                  <c:v>378.98738688790769</c:v>
                </c:pt>
                <c:pt idx="7">
                  <c:v>368.6232252012698</c:v>
                </c:pt>
                <c:pt idx="8">
                  <c:v>353.25440266539744</c:v>
                </c:pt>
                <c:pt idx="9">
                  <c:v>388.74821451759516</c:v>
                </c:pt>
                <c:pt idx="10">
                  <c:v>401.81646554583261</c:v>
                </c:pt>
                <c:pt idx="11">
                  <c:v>455.32496582577357</c:v>
                </c:pt>
                <c:pt idx="12">
                  <c:v>445.37143786566145</c:v>
                </c:pt>
                <c:pt idx="13">
                  <c:v>437.10630897981753</c:v>
                </c:pt>
                <c:pt idx="14">
                  <c:v>449.95544995544992</c:v>
                </c:pt>
                <c:pt idx="15">
                  <c:v>331.46574220329666</c:v>
                </c:pt>
                <c:pt idx="16">
                  <c:v>350.36315012640836</c:v>
                </c:pt>
                <c:pt idx="17">
                  <c:v>391.58141183647564</c:v>
                </c:pt>
                <c:pt idx="18">
                  <c:v>382.98196576020916</c:v>
                </c:pt>
                <c:pt idx="19">
                  <c:v>367.99578083981754</c:v>
                </c:pt>
                <c:pt idx="20">
                  <c:v>411.32960490708996</c:v>
                </c:pt>
                <c:pt idx="21">
                  <c:v>340.34084558836781</c:v>
                </c:pt>
                <c:pt idx="22">
                  <c:v>434.8154031138107</c:v>
                </c:pt>
                <c:pt idx="23">
                  <c:v>368.83703424915319</c:v>
                </c:pt>
                <c:pt idx="24">
                  <c:v>311.55859097045345</c:v>
                </c:pt>
                <c:pt idx="25">
                  <c:v>411.16997333887332</c:v>
                </c:pt>
                <c:pt idx="26">
                  <c:v>368.54017798950076</c:v>
                </c:pt>
                <c:pt idx="27">
                  <c:v>352.86026135582068</c:v>
                </c:pt>
                <c:pt idx="28">
                  <c:v>403.26213325668493</c:v>
                </c:pt>
                <c:pt idx="29">
                  <c:v>366.97319262777762</c:v>
                </c:pt>
                <c:pt idx="30">
                  <c:v>378.52371719158782</c:v>
                </c:pt>
                <c:pt idx="31">
                  <c:v>341.56046524570093</c:v>
                </c:pt>
                <c:pt idx="32">
                  <c:v>326.21111570508549</c:v>
                </c:pt>
                <c:pt idx="33">
                  <c:v>369.11625636801807</c:v>
                </c:pt>
                <c:pt idx="34">
                  <c:v>371.02313276004151</c:v>
                </c:pt>
                <c:pt idx="35">
                  <c:v>329.71134704711341</c:v>
                </c:pt>
                <c:pt idx="36">
                  <c:v>390.31090860359154</c:v>
                </c:pt>
                <c:pt idx="37">
                  <c:v>377.72876123314279</c:v>
                </c:pt>
                <c:pt idx="38">
                  <c:v>339.2229089925288</c:v>
                </c:pt>
                <c:pt idx="39">
                  <c:v>376.71493368456032</c:v>
                </c:pt>
                <c:pt idx="40">
                  <c:v>379.97397874532993</c:v>
                </c:pt>
                <c:pt idx="41">
                  <c:v>346.89851050452052</c:v>
                </c:pt>
                <c:pt idx="42">
                  <c:v>384.3188515832606</c:v>
                </c:pt>
                <c:pt idx="43">
                  <c:v>414.40774226834156</c:v>
                </c:pt>
              </c:numCache>
            </c:numRef>
          </c:xVal>
          <c:yVal>
            <c:numRef>
              <c:f>'Ms SEM+ICP Tidy w LOD'!$U$2:$U$45</c:f>
              <c:numCache>
                <c:formatCode>General</c:formatCode>
                <c:ptCount val="44"/>
                <c:pt idx="0">
                  <c:v>5.1735300000000004</c:v>
                </c:pt>
                <c:pt idx="1">
                  <c:v>4.86022</c:v>
                </c:pt>
                <c:pt idx="2">
                  <c:v>24.2485</c:v>
                </c:pt>
                <c:pt idx="3">
                  <c:v>26.8201</c:v>
                </c:pt>
                <c:pt idx="4">
                  <c:v>31.678899999999999</c:v>
                </c:pt>
                <c:pt idx="5">
                  <c:v>39.028700000000001</c:v>
                </c:pt>
                <c:pt idx="6">
                  <c:v>29.3813</c:v>
                </c:pt>
                <c:pt idx="7">
                  <c:v>26.9011</c:v>
                </c:pt>
                <c:pt idx="8">
                  <c:v>29.873799999999999</c:v>
                </c:pt>
                <c:pt idx="9">
                  <c:v>30.3597</c:v>
                </c:pt>
                <c:pt idx="10">
                  <c:v>17.057099999999998</c:v>
                </c:pt>
                <c:pt idx="11">
                  <c:v>4.3070500000000003</c:v>
                </c:pt>
                <c:pt idx="12">
                  <c:v>3.9057400000000002</c:v>
                </c:pt>
                <c:pt idx="13">
                  <c:v>5.4135299999999997</c:v>
                </c:pt>
                <c:pt idx="14">
                  <c:v>3.56257</c:v>
                </c:pt>
                <c:pt idx="15">
                  <c:v>25.552</c:v>
                </c:pt>
                <c:pt idx="16">
                  <c:v>25.110600000000002</c:v>
                </c:pt>
                <c:pt idx="17">
                  <c:v>26.8657</c:v>
                </c:pt>
                <c:pt idx="18">
                  <c:v>30.763300000000001</c:v>
                </c:pt>
                <c:pt idx="19">
                  <c:v>28.196100000000001</c:v>
                </c:pt>
                <c:pt idx="20">
                  <c:v>24.608499999999999</c:v>
                </c:pt>
                <c:pt idx="21">
                  <c:v>35.1004</c:v>
                </c:pt>
                <c:pt idx="22">
                  <c:v>27.270399999999999</c:v>
                </c:pt>
                <c:pt idx="23">
                  <c:v>32.731900000000003</c:v>
                </c:pt>
                <c:pt idx="24">
                  <c:v>20.675699999999999</c:v>
                </c:pt>
                <c:pt idx="25">
                  <c:v>28.418600000000001</c:v>
                </c:pt>
                <c:pt idx="26">
                  <c:v>25.036999999999999</c:v>
                </c:pt>
                <c:pt idx="27">
                  <c:v>35.169800000000002</c:v>
                </c:pt>
                <c:pt idx="28">
                  <c:v>27.181899999999999</c:v>
                </c:pt>
                <c:pt idx="29">
                  <c:v>37.1541</c:v>
                </c:pt>
                <c:pt idx="30">
                  <c:v>28.364699999999999</c:v>
                </c:pt>
                <c:pt idx="31">
                  <c:v>36.089100000000002</c:v>
                </c:pt>
                <c:pt idx="32">
                  <c:v>27.071100000000001</c:v>
                </c:pt>
                <c:pt idx="33">
                  <c:v>34.621000000000002</c:v>
                </c:pt>
                <c:pt idx="34">
                  <c:v>28.8841</c:v>
                </c:pt>
                <c:pt idx="35">
                  <c:v>40.308599999999998</c:v>
                </c:pt>
                <c:pt idx="36">
                  <c:v>36.228000000000002</c:v>
                </c:pt>
                <c:pt idx="37">
                  <c:v>49.919600000000003</c:v>
                </c:pt>
                <c:pt idx="38">
                  <c:v>61.331400000000002</c:v>
                </c:pt>
                <c:pt idx="39">
                  <c:v>37.681899999999999</c:v>
                </c:pt>
                <c:pt idx="40">
                  <c:v>50.9574</c:v>
                </c:pt>
                <c:pt idx="41">
                  <c:v>29.569600000000001</c:v>
                </c:pt>
                <c:pt idx="42">
                  <c:v>23.259799999999998</c:v>
                </c:pt>
                <c:pt idx="43">
                  <c:v>26.779699999999998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F24-4933-BD00-EE104EC6122D}"/>
            </c:ext>
          </c:extLst>
        </c:ser>
        <c:ser>
          <c:idx val="0"/>
          <c:order val="1"/>
          <c:tx>
            <c:v>1(B)MP Ms K/Rb vs Nb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'Ms SEM+ICP Tidy w LOD'!$AL$47:$AL$91</c:f>
              <c:numCache>
                <c:formatCode>General</c:formatCode>
                <c:ptCount val="45"/>
                <c:pt idx="0">
                  <c:v>343.47419285589876</c:v>
                </c:pt>
                <c:pt idx="1">
                  <c:v>361.5658484234196</c:v>
                </c:pt>
                <c:pt idx="2">
                  <c:v>335.31235728192672</c:v>
                </c:pt>
                <c:pt idx="3">
                  <c:v>345.99097307911467</c:v>
                </c:pt>
                <c:pt idx="4">
                  <c:v>312.15685698441791</c:v>
                </c:pt>
                <c:pt idx="5">
                  <c:v>406.17422122738304</c:v>
                </c:pt>
                <c:pt idx="6">
                  <c:v>352.01096062264259</c:v>
                </c:pt>
                <c:pt idx="7">
                  <c:v>325.6880733944954</c:v>
                </c:pt>
                <c:pt idx="8">
                  <c:v>337.00173766520982</c:v>
                </c:pt>
                <c:pt idx="9">
                  <c:v>395.44299030223146</c:v>
                </c:pt>
                <c:pt idx="10">
                  <c:v>394.07783495470397</c:v>
                </c:pt>
                <c:pt idx="11">
                  <c:v>368.33610995418576</c:v>
                </c:pt>
                <c:pt idx="12">
                  <c:v>381.1823863098752</c:v>
                </c:pt>
                <c:pt idx="13">
                  <c:v>437.34540556872815</c:v>
                </c:pt>
                <c:pt idx="14">
                  <c:v>393.66208720481194</c:v>
                </c:pt>
                <c:pt idx="15">
                  <c:v>405.29573388350553</c:v>
                </c:pt>
                <c:pt idx="16">
                  <c:v>308.29808638836903</c:v>
                </c:pt>
                <c:pt idx="17">
                  <c:v>356.17567408454022</c:v>
                </c:pt>
                <c:pt idx="18">
                  <c:v>444.37207494445357</c:v>
                </c:pt>
                <c:pt idx="19">
                  <c:v>389.19316718323216</c:v>
                </c:pt>
                <c:pt idx="20">
                  <c:v>284.77568489720699</c:v>
                </c:pt>
                <c:pt idx="21">
                  <c:v>394.15089294769547</c:v>
                </c:pt>
                <c:pt idx="22">
                  <c:v>364.88709436219528</c:v>
                </c:pt>
                <c:pt idx="23">
                  <c:v>388.95280861192759</c:v>
                </c:pt>
                <c:pt idx="24">
                  <c:v>364.32100437272572</c:v>
                </c:pt>
                <c:pt idx="25">
                  <c:v>389.51583545686202</c:v>
                </c:pt>
                <c:pt idx="26">
                  <c:v>437.5213486306738</c:v>
                </c:pt>
                <c:pt idx="27">
                  <c:v>354.57823068442536</c:v>
                </c:pt>
                <c:pt idx="28">
                  <c:v>332.78403919634661</c:v>
                </c:pt>
                <c:pt idx="29">
                  <c:v>379.06850958806979</c:v>
                </c:pt>
                <c:pt idx="30">
                  <c:v>414.80693249780774</c:v>
                </c:pt>
                <c:pt idx="31">
                  <c:v>335.93347415790441</c:v>
                </c:pt>
                <c:pt idx="32">
                  <c:v>356.73066834539924</c:v>
                </c:pt>
                <c:pt idx="33">
                  <c:v>335.79690875188163</c:v>
                </c:pt>
                <c:pt idx="34">
                  <c:v>333.45668999944883</c:v>
                </c:pt>
                <c:pt idx="35">
                  <c:v>366.73118820904983</c:v>
                </c:pt>
                <c:pt idx="36">
                  <c:v>371.26827506060857</c:v>
                </c:pt>
                <c:pt idx="37">
                  <c:v>366.02504803244858</c:v>
                </c:pt>
                <c:pt idx="38">
                  <c:v>489.82055389186809</c:v>
                </c:pt>
                <c:pt idx="39">
                  <c:v>433.21602584610866</c:v>
                </c:pt>
                <c:pt idx="40">
                  <c:v>438.03303047657374</c:v>
                </c:pt>
                <c:pt idx="41">
                  <c:v>369.52095356811742</c:v>
                </c:pt>
                <c:pt idx="42">
                  <c:v>359.77577567226365</c:v>
                </c:pt>
                <c:pt idx="43">
                  <c:v>377.41859837440103</c:v>
                </c:pt>
                <c:pt idx="44">
                  <c:v>481.15992867374086</c:v>
                </c:pt>
              </c:numCache>
            </c:numRef>
          </c:xVal>
          <c:yVal>
            <c:numRef>
              <c:f>'Ms SEM+ICP Tidy w LOD'!$U$47:$U$91</c:f>
              <c:numCache>
                <c:formatCode>General</c:formatCode>
                <c:ptCount val="45"/>
                <c:pt idx="0">
                  <c:v>28.7409</c:v>
                </c:pt>
                <c:pt idx="1">
                  <c:v>24.696300000000001</c:v>
                </c:pt>
                <c:pt idx="2">
                  <c:v>37.781700000000001</c:v>
                </c:pt>
                <c:pt idx="3">
                  <c:v>29.600100000000001</c:v>
                </c:pt>
                <c:pt idx="4">
                  <c:v>32.3919</c:v>
                </c:pt>
                <c:pt idx="5">
                  <c:v>27.855499999999999</c:v>
                </c:pt>
                <c:pt idx="6">
                  <c:v>32.328499999999998</c:v>
                </c:pt>
                <c:pt idx="7">
                  <c:v>29.031300000000002</c:v>
                </c:pt>
                <c:pt idx="8">
                  <c:v>42.453099999999999</c:v>
                </c:pt>
                <c:pt idx="9">
                  <c:v>20.594899999999999</c:v>
                </c:pt>
                <c:pt idx="10">
                  <c:v>32.602899999999998</c:v>
                </c:pt>
                <c:pt idx="11">
                  <c:v>31.9937</c:v>
                </c:pt>
                <c:pt idx="12">
                  <c:v>34.036000000000001</c:v>
                </c:pt>
                <c:pt idx="13">
                  <c:v>24.564399999999999</c:v>
                </c:pt>
                <c:pt idx="14">
                  <c:v>14.1861</c:v>
                </c:pt>
                <c:pt idx="15">
                  <c:v>27.911899999999999</c:v>
                </c:pt>
                <c:pt idx="16">
                  <c:v>34.025199999999998</c:v>
                </c:pt>
                <c:pt idx="17">
                  <c:v>34.706400000000002</c:v>
                </c:pt>
                <c:pt idx="18">
                  <c:v>27.593699999999998</c:v>
                </c:pt>
                <c:pt idx="19">
                  <c:v>26.926400000000001</c:v>
                </c:pt>
                <c:pt idx="20">
                  <c:v>33.620899999999999</c:v>
                </c:pt>
                <c:pt idx="21">
                  <c:v>28.689499999999999</c:v>
                </c:pt>
                <c:pt idx="22">
                  <c:v>37.649299999999997</c:v>
                </c:pt>
                <c:pt idx="23">
                  <c:v>30.1295</c:v>
                </c:pt>
                <c:pt idx="24">
                  <c:v>25.3249</c:v>
                </c:pt>
                <c:pt idx="25">
                  <c:v>19.242699999999999</c:v>
                </c:pt>
                <c:pt idx="26">
                  <c:v>27.401399999999999</c:v>
                </c:pt>
                <c:pt idx="27">
                  <c:v>31.433299999999999</c:v>
                </c:pt>
                <c:pt idx="28">
                  <c:v>36.353900000000003</c:v>
                </c:pt>
                <c:pt idx="29">
                  <c:v>37.7729</c:v>
                </c:pt>
                <c:pt idx="30">
                  <c:v>26.235299999999999</c:v>
                </c:pt>
                <c:pt idx="31">
                  <c:v>32.637700000000002</c:v>
                </c:pt>
                <c:pt idx="32">
                  <c:v>25.807700000000001</c:v>
                </c:pt>
                <c:pt idx="33">
                  <c:v>30.654499999999999</c:v>
                </c:pt>
                <c:pt idx="34">
                  <c:v>30.7302</c:v>
                </c:pt>
                <c:pt idx="35">
                  <c:v>26.873699999999999</c:v>
                </c:pt>
                <c:pt idx="36">
                  <c:v>28.157800000000002</c:v>
                </c:pt>
                <c:pt idx="37">
                  <c:v>32.006</c:v>
                </c:pt>
                <c:pt idx="38">
                  <c:v>7.5032500000000004</c:v>
                </c:pt>
                <c:pt idx="39">
                  <c:v>8.3208500000000001</c:v>
                </c:pt>
                <c:pt idx="40">
                  <c:v>10.2752</c:v>
                </c:pt>
                <c:pt idx="41">
                  <c:v>20.590299999999999</c:v>
                </c:pt>
                <c:pt idx="42">
                  <c:v>22.507999999999999</c:v>
                </c:pt>
                <c:pt idx="43">
                  <c:v>3.1580499999999998</c:v>
                </c:pt>
                <c:pt idx="44">
                  <c:v>4.0076599999999996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F24-4933-BD00-EE104EC61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4694575"/>
        <c:axId val="1610819327"/>
      </c:scatterChart>
      <c:valAx>
        <c:axId val="16246945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K/Rb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819327"/>
        <c:crosses val="autoZero"/>
        <c:crossBetween val="midCat"/>
      </c:valAx>
      <c:valAx>
        <c:axId val="16108193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Nb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4694575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1.AS vs 1(B)MP Ms K vs Cs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1.AS Ms K vs Cs</c:v>
          </c:tx>
          <c:spPr>
            <a:ln>
              <a:noFill/>
            </a:ln>
          </c:spPr>
          <c:errBars>
            <c:errDir val="y"/>
            <c:errBarType val="both"/>
            <c:errValType val="cust"/>
            <c:noEndCap val="0"/>
            <c:pl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'Ms SEM+ICP Tidy w LOD'!$AH$2:$AH$45</c:f>
              <c:numCache>
                <c:formatCode>General</c:formatCode>
                <c:ptCount val="44"/>
                <c:pt idx="0">
                  <c:v>85200</c:v>
                </c:pt>
                <c:pt idx="1">
                  <c:v>85399.999999999985</c:v>
                </c:pt>
                <c:pt idx="2">
                  <c:v>95300</c:v>
                </c:pt>
                <c:pt idx="3">
                  <c:v>95300</c:v>
                </c:pt>
                <c:pt idx="4">
                  <c:v>95500</c:v>
                </c:pt>
                <c:pt idx="5">
                  <c:v>97100.000000000015</c:v>
                </c:pt>
                <c:pt idx="6">
                  <c:v>95700</c:v>
                </c:pt>
                <c:pt idx="7">
                  <c:v>95100</c:v>
                </c:pt>
                <c:pt idx="8">
                  <c:v>95000</c:v>
                </c:pt>
                <c:pt idx="9">
                  <c:v>95800</c:v>
                </c:pt>
                <c:pt idx="10">
                  <c:v>94500</c:v>
                </c:pt>
                <c:pt idx="11">
                  <c:v>91600</c:v>
                </c:pt>
                <c:pt idx="12">
                  <c:v>93100</c:v>
                </c:pt>
                <c:pt idx="13">
                  <c:v>92500</c:v>
                </c:pt>
                <c:pt idx="14">
                  <c:v>90900</c:v>
                </c:pt>
                <c:pt idx="15">
                  <c:v>95900</c:v>
                </c:pt>
                <c:pt idx="16">
                  <c:v>95900</c:v>
                </c:pt>
                <c:pt idx="17">
                  <c:v>95000</c:v>
                </c:pt>
                <c:pt idx="18">
                  <c:v>95500</c:v>
                </c:pt>
                <c:pt idx="19">
                  <c:v>93500</c:v>
                </c:pt>
                <c:pt idx="20">
                  <c:v>91199.999999999985</c:v>
                </c:pt>
                <c:pt idx="21">
                  <c:v>94400</c:v>
                </c:pt>
                <c:pt idx="22">
                  <c:v>98000</c:v>
                </c:pt>
                <c:pt idx="23">
                  <c:v>98000</c:v>
                </c:pt>
                <c:pt idx="24">
                  <c:v>93699.999999999985</c:v>
                </c:pt>
                <c:pt idx="25">
                  <c:v>95000</c:v>
                </c:pt>
                <c:pt idx="26">
                  <c:v>93300</c:v>
                </c:pt>
                <c:pt idx="27">
                  <c:v>94400</c:v>
                </c:pt>
                <c:pt idx="28">
                  <c:v>94000</c:v>
                </c:pt>
                <c:pt idx="29">
                  <c:v>94100</c:v>
                </c:pt>
                <c:pt idx="30">
                  <c:v>93900</c:v>
                </c:pt>
                <c:pt idx="31">
                  <c:v>98200</c:v>
                </c:pt>
                <c:pt idx="32">
                  <c:v>93100</c:v>
                </c:pt>
                <c:pt idx="33">
                  <c:v>96800</c:v>
                </c:pt>
                <c:pt idx="34">
                  <c:v>94100</c:v>
                </c:pt>
                <c:pt idx="35">
                  <c:v>95399.999999999985</c:v>
                </c:pt>
                <c:pt idx="36">
                  <c:v>93200</c:v>
                </c:pt>
                <c:pt idx="37">
                  <c:v>94700</c:v>
                </c:pt>
                <c:pt idx="38">
                  <c:v>97800</c:v>
                </c:pt>
                <c:pt idx="39">
                  <c:v>94100</c:v>
                </c:pt>
                <c:pt idx="40">
                  <c:v>95500</c:v>
                </c:pt>
                <c:pt idx="41">
                  <c:v>96000</c:v>
                </c:pt>
                <c:pt idx="42">
                  <c:v>98200</c:v>
                </c:pt>
                <c:pt idx="43">
                  <c:v>99600.000000000015</c:v>
                </c:pt>
              </c:numCache>
            </c:numRef>
          </c:xVal>
          <c:yVal>
            <c:numRef>
              <c:f>'Ms SEM+ICP Tidy w LOD'!$V$2:$V$45</c:f>
              <c:numCache>
                <c:formatCode>General</c:formatCode>
                <c:ptCount val="44"/>
                <c:pt idx="0">
                  <c:v>1.2665299999999999</c:v>
                </c:pt>
                <c:pt idx="1">
                  <c:v>2.2708699999999999</c:v>
                </c:pt>
                <c:pt idx="2">
                  <c:v>2.7129400000000001</c:v>
                </c:pt>
                <c:pt idx="3">
                  <c:v>2.3996300000000002</c:v>
                </c:pt>
                <c:pt idx="4">
                  <c:v>3.0369999999999999</c:v>
                </c:pt>
                <c:pt idx="5">
                  <c:v>2.5349599999999999</c:v>
                </c:pt>
                <c:pt idx="6">
                  <c:v>2.8065500000000001</c:v>
                </c:pt>
                <c:pt idx="7">
                  <c:v>3.04026</c:v>
                </c:pt>
                <c:pt idx="8">
                  <c:v>3.50644</c:v>
                </c:pt>
                <c:pt idx="9">
                  <c:v>2.8797999999999999</c:v>
                </c:pt>
                <c:pt idx="10">
                  <c:v>2.5438200000000002</c:v>
                </c:pt>
                <c:pt idx="11">
                  <c:v>1.77485</c:v>
                </c:pt>
                <c:pt idx="12">
                  <c:v>2.50542</c:v>
                </c:pt>
                <c:pt idx="13">
                  <c:v>2.2385100000000002</c:v>
                </c:pt>
                <c:pt idx="14">
                  <c:v>1.66143</c:v>
                </c:pt>
                <c:pt idx="15">
                  <c:v>3.96618</c:v>
                </c:pt>
                <c:pt idx="16">
                  <c:v>3.52074</c:v>
                </c:pt>
                <c:pt idx="17">
                  <c:v>6.0541999999999998</c:v>
                </c:pt>
                <c:pt idx="18">
                  <c:v>2.2876099999999999</c:v>
                </c:pt>
                <c:pt idx="19">
                  <c:v>5.6083400000000001</c:v>
                </c:pt>
                <c:pt idx="20">
                  <c:v>2.3410700000000002</c:v>
                </c:pt>
                <c:pt idx="21">
                  <c:v>3.22356</c:v>
                </c:pt>
                <c:pt idx="22">
                  <c:v>2.6304099999999999</c:v>
                </c:pt>
                <c:pt idx="23">
                  <c:v>2.70181</c:v>
                </c:pt>
                <c:pt idx="24">
                  <c:v>2.8197899999999998</c:v>
                </c:pt>
                <c:pt idx="25">
                  <c:v>1.8132999999999999</c:v>
                </c:pt>
                <c:pt idx="26">
                  <c:v>2.5273300000000001</c:v>
                </c:pt>
                <c:pt idx="27">
                  <c:v>3.7111999999999998</c:v>
                </c:pt>
                <c:pt idx="28">
                  <c:v>2.5824799999999999</c:v>
                </c:pt>
                <c:pt idx="29">
                  <c:v>3.4697100000000001</c:v>
                </c:pt>
                <c:pt idx="30">
                  <c:v>2.1489199999999999</c:v>
                </c:pt>
                <c:pt idx="31">
                  <c:v>2.8308900000000001</c:v>
                </c:pt>
                <c:pt idx="32">
                  <c:v>2.5255899999999998</c:v>
                </c:pt>
                <c:pt idx="33">
                  <c:v>2.1676600000000001</c:v>
                </c:pt>
                <c:pt idx="34">
                  <c:v>2.32735</c:v>
                </c:pt>
                <c:pt idx="35">
                  <c:v>3.4162699999999999</c:v>
                </c:pt>
                <c:pt idx="36">
                  <c:v>2.1769699999999998</c:v>
                </c:pt>
                <c:pt idx="37">
                  <c:v>3.0425800000000001</c:v>
                </c:pt>
                <c:pt idx="38">
                  <c:v>3.4960800000000001</c:v>
                </c:pt>
                <c:pt idx="39">
                  <c:v>3.0587200000000001</c:v>
                </c:pt>
                <c:pt idx="40">
                  <c:v>2.7154500000000001</c:v>
                </c:pt>
                <c:pt idx="41">
                  <c:v>3.3026800000000001</c:v>
                </c:pt>
                <c:pt idx="42">
                  <c:v>3.16995</c:v>
                </c:pt>
                <c:pt idx="43">
                  <c:v>2.6040899999999998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CA5-4BA9-BCA9-34D7A85619C1}"/>
            </c:ext>
          </c:extLst>
        </c:ser>
        <c:ser>
          <c:idx val="0"/>
          <c:order val="1"/>
          <c:tx>
            <c:v>1(B)MP Ms K vs Cs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'Ms SEM+ICP Tidy w LOD'!$AH$47:$AH$91</c:f>
              <c:numCache>
                <c:formatCode>General</c:formatCode>
                <c:ptCount val="45"/>
                <c:pt idx="0">
                  <c:v>84800</c:v>
                </c:pt>
                <c:pt idx="1">
                  <c:v>84900</c:v>
                </c:pt>
                <c:pt idx="2">
                  <c:v>83699.999999999985</c:v>
                </c:pt>
                <c:pt idx="3">
                  <c:v>84400</c:v>
                </c:pt>
                <c:pt idx="4">
                  <c:v>85000</c:v>
                </c:pt>
                <c:pt idx="5">
                  <c:v>87100.000000000015</c:v>
                </c:pt>
                <c:pt idx="6">
                  <c:v>85300</c:v>
                </c:pt>
                <c:pt idx="7">
                  <c:v>85200</c:v>
                </c:pt>
                <c:pt idx="8">
                  <c:v>83200</c:v>
                </c:pt>
                <c:pt idx="9">
                  <c:v>84000</c:v>
                </c:pt>
                <c:pt idx="10">
                  <c:v>86000</c:v>
                </c:pt>
                <c:pt idx="11">
                  <c:v>84900</c:v>
                </c:pt>
                <c:pt idx="12">
                  <c:v>84600.000000000015</c:v>
                </c:pt>
                <c:pt idx="13">
                  <c:v>85399.999999999985</c:v>
                </c:pt>
                <c:pt idx="14">
                  <c:v>84100</c:v>
                </c:pt>
                <c:pt idx="15">
                  <c:v>82899.999999999985</c:v>
                </c:pt>
                <c:pt idx="16">
                  <c:v>85500</c:v>
                </c:pt>
                <c:pt idx="17">
                  <c:v>84700</c:v>
                </c:pt>
                <c:pt idx="18">
                  <c:v>84600.000000000015</c:v>
                </c:pt>
                <c:pt idx="19">
                  <c:v>82500</c:v>
                </c:pt>
                <c:pt idx="20">
                  <c:v>85300</c:v>
                </c:pt>
                <c:pt idx="21">
                  <c:v>85500</c:v>
                </c:pt>
                <c:pt idx="22">
                  <c:v>85399.999999999985</c:v>
                </c:pt>
                <c:pt idx="23">
                  <c:v>83500</c:v>
                </c:pt>
                <c:pt idx="24">
                  <c:v>83400</c:v>
                </c:pt>
                <c:pt idx="25">
                  <c:v>85600</c:v>
                </c:pt>
                <c:pt idx="26">
                  <c:v>87100.000000000015</c:v>
                </c:pt>
                <c:pt idx="27">
                  <c:v>83300</c:v>
                </c:pt>
                <c:pt idx="28">
                  <c:v>83000</c:v>
                </c:pt>
                <c:pt idx="29">
                  <c:v>83400</c:v>
                </c:pt>
                <c:pt idx="30">
                  <c:v>84200</c:v>
                </c:pt>
                <c:pt idx="31">
                  <c:v>85399.999999999985</c:v>
                </c:pt>
                <c:pt idx="32">
                  <c:v>85000</c:v>
                </c:pt>
                <c:pt idx="33">
                  <c:v>84100</c:v>
                </c:pt>
                <c:pt idx="34">
                  <c:v>84700</c:v>
                </c:pt>
                <c:pt idx="35">
                  <c:v>84500</c:v>
                </c:pt>
                <c:pt idx="36">
                  <c:v>85300</c:v>
                </c:pt>
                <c:pt idx="37">
                  <c:v>82300</c:v>
                </c:pt>
                <c:pt idx="38">
                  <c:v>84400</c:v>
                </c:pt>
                <c:pt idx="39">
                  <c:v>82600</c:v>
                </c:pt>
                <c:pt idx="40">
                  <c:v>84900</c:v>
                </c:pt>
                <c:pt idx="41">
                  <c:v>83300</c:v>
                </c:pt>
                <c:pt idx="42">
                  <c:v>83500</c:v>
                </c:pt>
                <c:pt idx="43">
                  <c:v>85300</c:v>
                </c:pt>
                <c:pt idx="44">
                  <c:v>82300</c:v>
                </c:pt>
              </c:numCache>
            </c:numRef>
          </c:xVal>
          <c:yVal>
            <c:numRef>
              <c:f>'Ms SEM+ICP Tidy w LOD'!$V$47:$V$91</c:f>
              <c:numCache>
                <c:formatCode>General</c:formatCode>
                <c:ptCount val="45"/>
                <c:pt idx="0">
                  <c:v>0.84642499999999998</c:v>
                </c:pt>
                <c:pt idx="1">
                  <c:v>0.89473800000000003</c:v>
                </c:pt>
                <c:pt idx="2">
                  <c:v>0.63961000000000001</c:v>
                </c:pt>
                <c:pt idx="3">
                  <c:v>1.9680500000000001</c:v>
                </c:pt>
                <c:pt idx="4">
                  <c:v>1.1655199999999999</c:v>
                </c:pt>
                <c:pt idx="5">
                  <c:v>0.67861199999999999</c:v>
                </c:pt>
                <c:pt idx="6">
                  <c:v>1.4597500000000001</c:v>
                </c:pt>
                <c:pt idx="7">
                  <c:v>1.1554899999999999</c:v>
                </c:pt>
                <c:pt idx="8">
                  <c:v>1.09799</c:v>
                </c:pt>
                <c:pt idx="9">
                  <c:v>1.5187299999999999</c:v>
                </c:pt>
                <c:pt idx="10">
                  <c:v>0</c:v>
                </c:pt>
                <c:pt idx="11">
                  <c:v>1.25119</c:v>
                </c:pt>
                <c:pt idx="12">
                  <c:v>0.97689899999999996</c:v>
                </c:pt>
                <c:pt idx="13">
                  <c:v>0</c:v>
                </c:pt>
                <c:pt idx="14">
                  <c:v>1.7627200000000001</c:v>
                </c:pt>
                <c:pt idx="15">
                  <c:v>0</c:v>
                </c:pt>
                <c:pt idx="16">
                  <c:v>1.46041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1.4982</c:v>
                </c:pt>
                <c:pt idx="21">
                  <c:v>0</c:v>
                </c:pt>
                <c:pt idx="22">
                  <c:v>0</c:v>
                </c:pt>
                <c:pt idx="23">
                  <c:v>0.86416000000000004</c:v>
                </c:pt>
                <c:pt idx="24">
                  <c:v>0</c:v>
                </c:pt>
                <c:pt idx="25">
                  <c:v>0</c:v>
                </c:pt>
                <c:pt idx="26">
                  <c:v>0.61755199999999999</c:v>
                </c:pt>
                <c:pt idx="27">
                  <c:v>0.90013399999999999</c:v>
                </c:pt>
                <c:pt idx="28">
                  <c:v>1.3895900000000001</c:v>
                </c:pt>
                <c:pt idx="29">
                  <c:v>0</c:v>
                </c:pt>
                <c:pt idx="30">
                  <c:v>0.70628800000000003</c:v>
                </c:pt>
                <c:pt idx="31">
                  <c:v>1.10067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1.06609</c:v>
                </c:pt>
                <c:pt idx="38">
                  <c:v>0.70276899999999998</c:v>
                </c:pt>
                <c:pt idx="39">
                  <c:v>0.99935399999999996</c:v>
                </c:pt>
                <c:pt idx="40">
                  <c:v>1.0835900000000001</c:v>
                </c:pt>
                <c:pt idx="41">
                  <c:v>0</c:v>
                </c:pt>
                <c:pt idx="42">
                  <c:v>0</c:v>
                </c:pt>
                <c:pt idx="43">
                  <c:v>2.0742400000000001</c:v>
                </c:pt>
                <c:pt idx="44">
                  <c:v>1.1939500000000001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CA5-4BA9-BCA9-34D7A8561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4974303"/>
        <c:axId val="1759480703"/>
      </c:scatterChart>
      <c:valAx>
        <c:axId val="136497430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9480703"/>
        <c:crosses val="autoZero"/>
        <c:crossBetween val="midCat"/>
      </c:valAx>
      <c:valAx>
        <c:axId val="1759480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Cs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4974303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1.AS vs 1(B)MP Ms K vs Ba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1(B)MP Ms K vs Ba</c:v>
          </c:tx>
          <c:spPr>
            <a:ln>
              <a:noFill/>
            </a:ln>
          </c:spPr>
          <c:errBars>
            <c:errDir val="y"/>
            <c:errBarType val="both"/>
            <c:errValType val="cust"/>
            <c:noEndCap val="0"/>
            <c:pl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'Ms SEM+ICP Tidy w LOD'!$AH$47:$AH$91</c:f>
              <c:numCache>
                <c:formatCode>General</c:formatCode>
                <c:ptCount val="45"/>
                <c:pt idx="0">
                  <c:v>84800</c:v>
                </c:pt>
                <c:pt idx="1">
                  <c:v>84900</c:v>
                </c:pt>
                <c:pt idx="2">
                  <c:v>83699.999999999985</c:v>
                </c:pt>
                <c:pt idx="3">
                  <c:v>84400</c:v>
                </c:pt>
                <c:pt idx="4">
                  <c:v>85000</c:v>
                </c:pt>
                <c:pt idx="5">
                  <c:v>87100.000000000015</c:v>
                </c:pt>
                <c:pt idx="6">
                  <c:v>85300</c:v>
                </c:pt>
                <c:pt idx="7">
                  <c:v>85200</c:v>
                </c:pt>
                <c:pt idx="8">
                  <c:v>83200</c:v>
                </c:pt>
                <c:pt idx="9">
                  <c:v>84000</c:v>
                </c:pt>
                <c:pt idx="10">
                  <c:v>86000</c:v>
                </c:pt>
                <c:pt idx="11">
                  <c:v>84900</c:v>
                </c:pt>
                <c:pt idx="12">
                  <c:v>84600.000000000015</c:v>
                </c:pt>
                <c:pt idx="13">
                  <c:v>85399.999999999985</c:v>
                </c:pt>
                <c:pt idx="14">
                  <c:v>84100</c:v>
                </c:pt>
                <c:pt idx="15">
                  <c:v>82899.999999999985</c:v>
                </c:pt>
                <c:pt idx="16">
                  <c:v>85500</c:v>
                </c:pt>
                <c:pt idx="17">
                  <c:v>84700</c:v>
                </c:pt>
                <c:pt idx="18">
                  <c:v>84600.000000000015</c:v>
                </c:pt>
                <c:pt idx="19">
                  <c:v>82500</c:v>
                </c:pt>
                <c:pt idx="20">
                  <c:v>85300</c:v>
                </c:pt>
                <c:pt idx="21">
                  <c:v>85500</c:v>
                </c:pt>
                <c:pt idx="22">
                  <c:v>85399.999999999985</c:v>
                </c:pt>
                <c:pt idx="23">
                  <c:v>83500</c:v>
                </c:pt>
                <c:pt idx="24">
                  <c:v>83400</c:v>
                </c:pt>
                <c:pt idx="25">
                  <c:v>85600</c:v>
                </c:pt>
                <c:pt idx="26">
                  <c:v>87100.000000000015</c:v>
                </c:pt>
                <c:pt idx="27">
                  <c:v>83300</c:v>
                </c:pt>
                <c:pt idx="28">
                  <c:v>83000</c:v>
                </c:pt>
                <c:pt idx="29">
                  <c:v>83400</c:v>
                </c:pt>
                <c:pt idx="30">
                  <c:v>84200</c:v>
                </c:pt>
                <c:pt idx="31">
                  <c:v>85399.999999999985</c:v>
                </c:pt>
                <c:pt idx="32">
                  <c:v>85000</c:v>
                </c:pt>
                <c:pt idx="33">
                  <c:v>84100</c:v>
                </c:pt>
                <c:pt idx="34">
                  <c:v>84700</c:v>
                </c:pt>
                <c:pt idx="35">
                  <c:v>84500</c:v>
                </c:pt>
                <c:pt idx="36">
                  <c:v>85300</c:v>
                </c:pt>
                <c:pt idx="37">
                  <c:v>82300</c:v>
                </c:pt>
                <c:pt idx="38">
                  <c:v>84400</c:v>
                </c:pt>
                <c:pt idx="39">
                  <c:v>82600</c:v>
                </c:pt>
                <c:pt idx="40">
                  <c:v>84900</c:v>
                </c:pt>
                <c:pt idx="41">
                  <c:v>83300</c:v>
                </c:pt>
                <c:pt idx="42">
                  <c:v>83500</c:v>
                </c:pt>
                <c:pt idx="43">
                  <c:v>85300</c:v>
                </c:pt>
                <c:pt idx="44">
                  <c:v>82300</c:v>
                </c:pt>
              </c:numCache>
            </c:numRef>
          </c:xVal>
          <c:yVal>
            <c:numRef>
              <c:f>'Ms SEM+ICP Tidy w LOD'!$W$47:$W$91</c:f>
              <c:numCache>
                <c:formatCode>General</c:formatCode>
                <c:ptCount val="45"/>
                <c:pt idx="0">
                  <c:v>2691.7</c:v>
                </c:pt>
                <c:pt idx="1">
                  <c:v>2612.58</c:v>
                </c:pt>
                <c:pt idx="2">
                  <c:v>1803.16</c:v>
                </c:pt>
                <c:pt idx="3">
                  <c:v>2901.26</c:v>
                </c:pt>
                <c:pt idx="4">
                  <c:v>2363.3200000000002</c:v>
                </c:pt>
                <c:pt idx="5">
                  <c:v>3056.94</c:v>
                </c:pt>
                <c:pt idx="6">
                  <c:v>2713.72</c:v>
                </c:pt>
                <c:pt idx="7">
                  <c:v>2177.8000000000002</c:v>
                </c:pt>
                <c:pt idx="8">
                  <c:v>2698.44</c:v>
                </c:pt>
                <c:pt idx="9">
                  <c:v>4389.04</c:v>
                </c:pt>
                <c:pt idx="10">
                  <c:v>2041.37</c:v>
                </c:pt>
                <c:pt idx="11">
                  <c:v>2579.4899999999998</c:v>
                </c:pt>
                <c:pt idx="12">
                  <c:v>2380.48</c:v>
                </c:pt>
                <c:pt idx="13">
                  <c:v>3039.46</c:v>
                </c:pt>
                <c:pt idx="14">
                  <c:v>4657.41</c:v>
                </c:pt>
                <c:pt idx="15">
                  <c:v>3158.96</c:v>
                </c:pt>
                <c:pt idx="16">
                  <c:v>2954.72</c:v>
                </c:pt>
                <c:pt idx="17">
                  <c:v>3656.91</c:v>
                </c:pt>
                <c:pt idx="18">
                  <c:v>3127.34</c:v>
                </c:pt>
                <c:pt idx="19">
                  <c:v>2840.77</c:v>
                </c:pt>
                <c:pt idx="20">
                  <c:v>2704.31</c:v>
                </c:pt>
                <c:pt idx="21">
                  <c:v>3507.68</c:v>
                </c:pt>
                <c:pt idx="22">
                  <c:v>3374.9</c:v>
                </c:pt>
                <c:pt idx="23">
                  <c:v>3844.18</c:v>
                </c:pt>
                <c:pt idx="24">
                  <c:v>3958.79</c:v>
                </c:pt>
                <c:pt idx="25">
                  <c:v>3469.31</c:v>
                </c:pt>
                <c:pt idx="26">
                  <c:v>3448</c:v>
                </c:pt>
                <c:pt idx="27">
                  <c:v>4252.71</c:v>
                </c:pt>
                <c:pt idx="28">
                  <c:v>1699.14</c:v>
                </c:pt>
                <c:pt idx="29">
                  <c:v>3642.01</c:v>
                </c:pt>
                <c:pt idx="30">
                  <c:v>2855.62</c:v>
                </c:pt>
                <c:pt idx="31">
                  <c:v>1979.02</c:v>
                </c:pt>
                <c:pt idx="32">
                  <c:v>3491.04</c:v>
                </c:pt>
                <c:pt idx="33">
                  <c:v>3625.99</c:v>
                </c:pt>
                <c:pt idx="34">
                  <c:v>3553.48</c:v>
                </c:pt>
                <c:pt idx="35">
                  <c:v>3395.04</c:v>
                </c:pt>
                <c:pt idx="36">
                  <c:v>3325.42</c:v>
                </c:pt>
                <c:pt idx="37">
                  <c:v>2724.71</c:v>
                </c:pt>
                <c:pt idx="38">
                  <c:v>3553.47</c:v>
                </c:pt>
                <c:pt idx="39">
                  <c:v>3827.45</c:v>
                </c:pt>
                <c:pt idx="40">
                  <c:v>4070.39</c:v>
                </c:pt>
                <c:pt idx="41">
                  <c:v>3410.89</c:v>
                </c:pt>
                <c:pt idx="42">
                  <c:v>3475.49</c:v>
                </c:pt>
                <c:pt idx="43">
                  <c:v>3889.69</c:v>
                </c:pt>
                <c:pt idx="44">
                  <c:v>3461.3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5B0-4FB0-A07C-169EBE2E23F6}"/>
            </c:ext>
          </c:extLst>
        </c:ser>
        <c:ser>
          <c:idx val="0"/>
          <c:order val="1"/>
          <c:tx>
            <c:v>1.AS Ms K vs Ba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'Ms SEM+ICP Tidy w LOD'!$AH$2:$AH$45</c:f>
              <c:numCache>
                <c:formatCode>General</c:formatCode>
                <c:ptCount val="44"/>
                <c:pt idx="0">
                  <c:v>85200</c:v>
                </c:pt>
                <c:pt idx="1">
                  <c:v>85399.999999999985</c:v>
                </c:pt>
                <c:pt idx="2">
                  <c:v>95300</c:v>
                </c:pt>
                <c:pt idx="3">
                  <c:v>95300</c:v>
                </c:pt>
                <c:pt idx="4">
                  <c:v>95500</c:v>
                </c:pt>
                <c:pt idx="5">
                  <c:v>97100.000000000015</c:v>
                </c:pt>
                <c:pt idx="6">
                  <c:v>95700</c:v>
                </c:pt>
                <c:pt idx="7">
                  <c:v>95100</c:v>
                </c:pt>
                <c:pt idx="8">
                  <c:v>95000</c:v>
                </c:pt>
                <c:pt idx="9">
                  <c:v>95800</c:v>
                </c:pt>
                <c:pt idx="10">
                  <c:v>94500</c:v>
                </c:pt>
                <c:pt idx="11">
                  <c:v>91600</c:v>
                </c:pt>
                <c:pt idx="12">
                  <c:v>93100</c:v>
                </c:pt>
                <c:pt idx="13">
                  <c:v>92500</c:v>
                </c:pt>
                <c:pt idx="14">
                  <c:v>90900</c:v>
                </c:pt>
                <c:pt idx="15">
                  <c:v>95900</c:v>
                </c:pt>
                <c:pt idx="16">
                  <c:v>95900</c:v>
                </c:pt>
                <c:pt idx="17">
                  <c:v>95000</c:v>
                </c:pt>
                <c:pt idx="18">
                  <c:v>95500</c:v>
                </c:pt>
                <c:pt idx="19">
                  <c:v>93500</c:v>
                </c:pt>
                <c:pt idx="20">
                  <c:v>91199.999999999985</c:v>
                </c:pt>
                <c:pt idx="21">
                  <c:v>94400</c:v>
                </c:pt>
                <c:pt idx="22">
                  <c:v>98000</c:v>
                </c:pt>
                <c:pt idx="23">
                  <c:v>98000</c:v>
                </c:pt>
                <c:pt idx="24">
                  <c:v>93699.999999999985</c:v>
                </c:pt>
                <c:pt idx="25">
                  <c:v>95000</c:v>
                </c:pt>
                <c:pt idx="26">
                  <c:v>93300</c:v>
                </c:pt>
                <c:pt idx="27">
                  <c:v>94400</c:v>
                </c:pt>
                <c:pt idx="28">
                  <c:v>94000</c:v>
                </c:pt>
                <c:pt idx="29">
                  <c:v>94100</c:v>
                </c:pt>
                <c:pt idx="30">
                  <c:v>93900</c:v>
                </c:pt>
                <c:pt idx="31">
                  <c:v>98200</c:v>
                </c:pt>
                <c:pt idx="32">
                  <c:v>93100</c:v>
                </c:pt>
                <c:pt idx="33">
                  <c:v>96800</c:v>
                </c:pt>
                <c:pt idx="34">
                  <c:v>94100</c:v>
                </c:pt>
                <c:pt idx="35">
                  <c:v>95399.999999999985</c:v>
                </c:pt>
                <c:pt idx="36">
                  <c:v>93200</c:v>
                </c:pt>
                <c:pt idx="37">
                  <c:v>94700</c:v>
                </c:pt>
                <c:pt idx="38">
                  <c:v>97800</c:v>
                </c:pt>
                <c:pt idx="39">
                  <c:v>94100</c:v>
                </c:pt>
                <c:pt idx="40">
                  <c:v>95500</c:v>
                </c:pt>
                <c:pt idx="41">
                  <c:v>96000</c:v>
                </c:pt>
                <c:pt idx="42">
                  <c:v>98200</c:v>
                </c:pt>
                <c:pt idx="43">
                  <c:v>99600.000000000015</c:v>
                </c:pt>
              </c:numCache>
            </c:numRef>
          </c:xVal>
          <c:yVal>
            <c:numRef>
              <c:f>'Ms SEM+ICP Tidy w LOD'!$W$2:$W$45</c:f>
              <c:numCache>
                <c:formatCode>General</c:formatCode>
                <c:ptCount val="44"/>
                <c:pt idx="0">
                  <c:v>3698.06</c:v>
                </c:pt>
                <c:pt idx="1">
                  <c:v>4513.25</c:v>
                </c:pt>
                <c:pt idx="2">
                  <c:v>1365</c:v>
                </c:pt>
                <c:pt idx="3">
                  <c:v>1819.56</c:v>
                </c:pt>
                <c:pt idx="4">
                  <c:v>2213.25</c:v>
                </c:pt>
                <c:pt idx="5">
                  <c:v>1518.45</c:v>
                </c:pt>
                <c:pt idx="6">
                  <c:v>1949.48</c:v>
                </c:pt>
                <c:pt idx="7">
                  <c:v>2396.67</c:v>
                </c:pt>
                <c:pt idx="8">
                  <c:v>2207.37</c:v>
                </c:pt>
                <c:pt idx="9">
                  <c:v>2070.79</c:v>
                </c:pt>
                <c:pt idx="10">
                  <c:v>2390.39</c:v>
                </c:pt>
                <c:pt idx="11">
                  <c:v>3793.07</c:v>
                </c:pt>
                <c:pt idx="12">
                  <c:v>3491.85</c:v>
                </c:pt>
                <c:pt idx="13">
                  <c:v>3601.85</c:v>
                </c:pt>
                <c:pt idx="14">
                  <c:v>4305.1899999999996</c:v>
                </c:pt>
                <c:pt idx="15">
                  <c:v>2537.14</c:v>
                </c:pt>
                <c:pt idx="16">
                  <c:v>2033.76</c:v>
                </c:pt>
                <c:pt idx="17">
                  <c:v>2309.13</c:v>
                </c:pt>
                <c:pt idx="18">
                  <c:v>2677.35</c:v>
                </c:pt>
                <c:pt idx="19">
                  <c:v>1949.92</c:v>
                </c:pt>
                <c:pt idx="20">
                  <c:v>1989.98</c:v>
                </c:pt>
                <c:pt idx="21">
                  <c:v>2598.19</c:v>
                </c:pt>
                <c:pt idx="22">
                  <c:v>2397.0300000000002</c:v>
                </c:pt>
                <c:pt idx="23">
                  <c:v>3007.46</c:v>
                </c:pt>
                <c:pt idx="24">
                  <c:v>3743.77</c:v>
                </c:pt>
                <c:pt idx="25">
                  <c:v>2181.6999999999998</c:v>
                </c:pt>
                <c:pt idx="26">
                  <c:v>2360.67</c:v>
                </c:pt>
                <c:pt idx="27">
                  <c:v>2361.7800000000002</c:v>
                </c:pt>
                <c:pt idx="28">
                  <c:v>2636.48</c:v>
                </c:pt>
                <c:pt idx="29">
                  <c:v>2328.04</c:v>
                </c:pt>
                <c:pt idx="30">
                  <c:v>2395.3000000000002</c:v>
                </c:pt>
                <c:pt idx="31">
                  <c:v>2528.13</c:v>
                </c:pt>
                <c:pt idx="32">
                  <c:v>1908.58</c:v>
                </c:pt>
                <c:pt idx="33">
                  <c:v>2285.8200000000002</c:v>
                </c:pt>
                <c:pt idx="34">
                  <c:v>2334.4</c:v>
                </c:pt>
                <c:pt idx="35">
                  <c:v>3340.54</c:v>
                </c:pt>
                <c:pt idx="36">
                  <c:v>2854.99</c:v>
                </c:pt>
                <c:pt idx="37">
                  <c:v>2681.85</c:v>
                </c:pt>
                <c:pt idx="38">
                  <c:v>2859.62</c:v>
                </c:pt>
                <c:pt idx="39">
                  <c:v>3083.33</c:v>
                </c:pt>
                <c:pt idx="40">
                  <c:v>2748.19</c:v>
                </c:pt>
                <c:pt idx="41">
                  <c:v>2074.04</c:v>
                </c:pt>
                <c:pt idx="42">
                  <c:v>2857.37</c:v>
                </c:pt>
                <c:pt idx="43">
                  <c:v>2327.46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5B0-4FB0-A07C-169EBE2E2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5426607"/>
        <c:axId val="1329952383"/>
      </c:scatterChart>
      <c:valAx>
        <c:axId val="13554266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9952383"/>
        <c:crosses val="autoZero"/>
        <c:crossBetween val="midCat"/>
      </c:valAx>
      <c:valAx>
        <c:axId val="13299523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BA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5426607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1.AS v 1(B)MP Fe vs Li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1.AS Fe vs Li (outliers removed)</c:v>
          </c:tx>
          <c:spPr>
            <a:ln w="25400">
              <a:noFill/>
            </a:ln>
          </c:spPr>
          <c:errBars>
            <c:errDir val="y"/>
            <c:errBarType val="both"/>
            <c:errValType val="cust"/>
            <c:noEndCap val="0"/>
            <c:pl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</c:errBars>
          <c:errBars>
            <c:errDir val="x"/>
            <c:errBarType val="both"/>
            <c:errValType val="cust"/>
            <c:noEndCap val="0"/>
            <c:pl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</c:errBars>
          <c:xVal>
            <c:numRef>
              <c:f>('Ms SEM+ICP Tidy w LOD'!$AK$2:$AK$24,'Ms SEM+ICP Tidy w LOD'!$AK$26:$AK$44)</c:f>
              <c:numCache>
                <c:formatCode>General</c:formatCode>
                <c:ptCount val="42"/>
                <c:pt idx="0">
                  <c:v>14800</c:v>
                </c:pt>
                <c:pt idx="1">
                  <c:v>16900</c:v>
                </c:pt>
                <c:pt idx="2">
                  <c:v>17400</c:v>
                </c:pt>
                <c:pt idx="3">
                  <c:v>19200</c:v>
                </c:pt>
                <c:pt idx="4">
                  <c:v>15800</c:v>
                </c:pt>
                <c:pt idx="5">
                  <c:v>18300</c:v>
                </c:pt>
                <c:pt idx="6">
                  <c:v>19300</c:v>
                </c:pt>
                <c:pt idx="7">
                  <c:v>21100</c:v>
                </c:pt>
                <c:pt idx="8">
                  <c:v>16400</c:v>
                </c:pt>
                <c:pt idx="9">
                  <c:v>18200</c:v>
                </c:pt>
                <c:pt idx="10">
                  <c:v>21600</c:v>
                </c:pt>
                <c:pt idx="11">
                  <c:v>20900</c:v>
                </c:pt>
                <c:pt idx="12">
                  <c:v>24700.000000000004</c:v>
                </c:pt>
                <c:pt idx="13">
                  <c:v>22700</c:v>
                </c:pt>
                <c:pt idx="14">
                  <c:v>20000</c:v>
                </c:pt>
                <c:pt idx="15">
                  <c:v>16000</c:v>
                </c:pt>
                <c:pt idx="16">
                  <c:v>16900</c:v>
                </c:pt>
                <c:pt idx="17">
                  <c:v>15400</c:v>
                </c:pt>
                <c:pt idx="18">
                  <c:v>16800</c:v>
                </c:pt>
                <c:pt idx="19">
                  <c:v>15900</c:v>
                </c:pt>
                <c:pt idx="20">
                  <c:v>20099.999999999996</c:v>
                </c:pt>
                <c:pt idx="21">
                  <c:v>15600</c:v>
                </c:pt>
                <c:pt idx="22">
                  <c:v>12200</c:v>
                </c:pt>
                <c:pt idx="23">
                  <c:v>15100</c:v>
                </c:pt>
                <c:pt idx="24">
                  <c:v>18700</c:v>
                </c:pt>
                <c:pt idx="25">
                  <c:v>18000</c:v>
                </c:pt>
                <c:pt idx="26">
                  <c:v>14900</c:v>
                </c:pt>
                <c:pt idx="27">
                  <c:v>17800</c:v>
                </c:pt>
                <c:pt idx="28">
                  <c:v>15700</c:v>
                </c:pt>
                <c:pt idx="29">
                  <c:v>16700</c:v>
                </c:pt>
                <c:pt idx="30">
                  <c:v>14900</c:v>
                </c:pt>
                <c:pt idx="31">
                  <c:v>17700</c:v>
                </c:pt>
                <c:pt idx="32">
                  <c:v>15200</c:v>
                </c:pt>
                <c:pt idx="33">
                  <c:v>19000</c:v>
                </c:pt>
                <c:pt idx="34">
                  <c:v>19500</c:v>
                </c:pt>
                <c:pt idx="35">
                  <c:v>19600</c:v>
                </c:pt>
                <c:pt idx="36">
                  <c:v>19600</c:v>
                </c:pt>
                <c:pt idx="37">
                  <c:v>19400</c:v>
                </c:pt>
                <c:pt idx="38">
                  <c:v>17700</c:v>
                </c:pt>
                <c:pt idx="39">
                  <c:v>20000</c:v>
                </c:pt>
                <c:pt idx="40">
                  <c:v>15200</c:v>
                </c:pt>
                <c:pt idx="41">
                  <c:v>19100</c:v>
                </c:pt>
              </c:numCache>
            </c:numRef>
          </c:xVal>
          <c:yVal>
            <c:numRef>
              <c:f>('Ms SEM+ICP Tidy w LOD'!$C$2:$C$24,'Ms SEM+ICP Tidy w LOD'!$C$26:$C$44)</c:f>
              <c:numCache>
                <c:formatCode>General</c:formatCode>
                <c:ptCount val="42"/>
                <c:pt idx="0">
                  <c:v>38.521999999999998</c:v>
                </c:pt>
                <c:pt idx="1">
                  <c:v>46.811700000000002</c:v>
                </c:pt>
                <c:pt idx="2">
                  <c:v>36.603700000000003</c:v>
                </c:pt>
                <c:pt idx="3">
                  <c:v>40.7729</c:v>
                </c:pt>
                <c:pt idx="4">
                  <c:v>44.405900000000003</c:v>
                </c:pt>
                <c:pt idx="5">
                  <c:v>41.6419</c:v>
                </c:pt>
                <c:pt idx="6">
                  <c:v>50.973500000000001</c:v>
                </c:pt>
                <c:pt idx="7">
                  <c:v>40.365400000000001</c:v>
                </c:pt>
                <c:pt idx="8">
                  <c:v>52.168599999999998</c:v>
                </c:pt>
                <c:pt idx="9">
                  <c:v>43.901899999999998</c:v>
                </c:pt>
                <c:pt idx="10">
                  <c:v>50.969799999999999</c:v>
                </c:pt>
                <c:pt idx="11">
                  <c:v>42.182000000000002</c:v>
                </c:pt>
                <c:pt idx="12">
                  <c:v>63.905900000000003</c:v>
                </c:pt>
                <c:pt idx="13">
                  <c:v>46.107599999999998</c:v>
                </c:pt>
                <c:pt idx="14">
                  <c:v>42.756700000000002</c:v>
                </c:pt>
                <c:pt idx="15">
                  <c:v>46.544400000000003</c:v>
                </c:pt>
                <c:pt idx="16">
                  <c:v>46.470399999999998</c:v>
                </c:pt>
                <c:pt idx="17">
                  <c:v>45.407200000000003</c:v>
                </c:pt>
                <c:pt idx="18">
                  <c:v>54.547199999999997</c:v>
                </c:pt>
                <c:pt idx="19">
                  <c:v>45.300400000000003</c:v>
                </c:pt>
                <c:pt idx="20">
                  <c:v>40.886699999999998</c:v>
                </c:pt>
                <c:pt idx="21">
                  <c:v>52.256999999999998</c:v>
                </c:pt>
                <c:pt idx="22">
                  <c:v>44.851399999999998</c:v>
                </c:pt>
                <c:pt idx="23">
                  <c:v>49.152500000000003</c:v>
                </c:pt>
                <c:pt idx="24">
                  <c:v>44.0242</c:v>
                </c:pt>
                <c:pt idx="25">
                  <c:v>38.470700000000001</c:v>
                </c:pt>
                <c:pt idx="26">
                  <c:v>43.3157</c:v>
                </c:pt>
                <c:pt idx="27">
                  <c:v>47.6813</c:v>
                </c:pt>
                <c:pt idx="28">
                  <c:v>38.158499999999997</c:v>
                </c:pt>
                <c:pt idx="29">
                  <c:v>37.473700000000001</c:v>
                </c:pt>
                <c:pt idx="30">
                  <c:v>53.146500000000003</c:v>
                </c:pt>
                <c:pt idx="31">
                  <c:v>50.301600000000001</c:v>
                </c:pt>
                <c:pt idx="32">
                  <c:v>45.171700000000001</c:v>
                </c:pt>
                <c:pt idx="33">
                  <c:v>50.4908</c:v>
                </c:pt>
                <c:pt idx="34">
                  <c:v>51.421100000000003</c:v>
                </c:pt>
                <c:pt idx="35">
                  <c:v>45.295999999999999</c:v>
                </c:pt>
                <c:pt idx="36">
                  <c:v>42.192599999999999</c:v>
                </c:pt>
                <c:pt idx="37">
                  <c:v>45.502499999999998</c:v>
                </c:pt>
                <c:pt idx="38">
                  <c:v>57.115099999999998</c:v>
                </c:pt>
                <c:pt idx="39">
                  <c:v>52.729500000000002</c:v>
                </c:pt>
                <c:pt idx="40">
                  <c:v>45.497399999999999</c:v>
                </c:pt>
                <c:pt idx="41">
                  <c:v>50.363599999999998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980-4568-9B8C-F9B68216731C}"/>
            </c:ext>
          </c:extLst>
        </c:ser>
        <c:ser>
          <c:idx val="0"/>
          <c:order val="1"/>
          <c:tx>
            <c:v>1(B)MP Fe vs Li (outliers removed)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SEM+ICP Tidy w LOD'!#REF!,'Ms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('Ms SEM+ICP Tidy w LOD'!#REF!,'Ms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SEM+ICP Tidy w LOD'!#REF!,'Ms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('Ms SEM+ICP Tidy w LOD'!#REF!,'Ms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'Ms SEM+ICP Tidy w LOD'!$AK$51:$AK$91</c:f>
              <c:numCache>
                <c:formatCode>General</c:formatCode>
                <c:ptCount val="41"/>
                <c:pt idx="0">
                  <c:v>12100</c:v>
                </c:pt>
                <c:pt idx="1">
                  <c:v>13000</c:v>
                </c:pt>
                <c:pt idx="2">
                  <c:v>13300</c:v>
                </c:pt>
                <c:pt idx="3">
                  <c:v>11600</c:v>
                </c:pt>
                <c:pt idx="4">
                  <c:v>13200</c:v>
                </c:pt>
                <c:pt idx="5">
                  <c:v>13500</c:v>
                </c:pt>
                <c:pt idx="6">
                  <c:v>12300</c:v>
                </c:pt>
                <c:pt idx="7">
                  <c:v>14200</c:v>
                </c:pt>
                <c:pt idx="8">
                  <c:v>13600.000000000002</c:v>
                </c:pt>
                <c:pt idx="9">
                  <c:v>11600</c:v>
                </c:pt>
                <c:pt idx="10">
                  <c:v>14200</c:v>
                </c:pt>
                <c:pt idx="11">
                  <c:v>13899.999999999998</c:v>
                </c:pt>
                <c:pt idx="12">
                  <c:v>11600</c:v>
                </c:pt>
                <c:pt idx="13">
                  <c:v>9700</c:v>
                </c:pt>
                <c:pt idx="14">
                  <c:v>12600</c:v>
                </c:pt>
                <c:pt idx="15">
                  <c:v>12100</c:v>
                </c:pt>
                <c:pt idx="16">
                  <c:v>11500</c:v>
                </c:pt>
                <c:pt idx="17">
                  <c:v>12100</c:v>
                </c:pt>
                <c:pt idx="18">
                  <c:v>12300</c:v>
                </c:pt>
                <c:pt idx="19">
                  <c:v>13700.000000000002</c:v>
                </c:pt>
                <c:pt idx="20">
                  <c:v>13000</c:v>
                </c:pt>
                <c:pt idx="21">
                  <c:v>13500</c:v>
                </c:pt>
                <c:pt idx="22">
                  <c:v>14100</c:v>
                </c:pt>
                <c:pt idx="23">
                  <c:v>13100</c:v>
                </c:pt>
                <c:pt idx="24">
                  <c:v>12200</c:v>
                </c:pt>
                <c:pt idx="25">
                  <c:v>12100</c:v>
                </c:pt>
                <c:pt idx="26">
                  <c:v>15300</c:v>
                </c:pt>
                <c:pt idx="27">
                  <c:v>14300</c:v>
                </c:pt>
                <c:pt idx="28">
                  <c:v>11700</c:v>
                </c:pt>
                <c:pt idx="29">
                  <c:v>12100</c:v>
                </c:pt>
                <c:pt idx="30">
                  <c:v>11399.999999999998</c:v>
                </c:pt>
                <c:pt idx="31">
                  <c:v>16400</c:v>
                </c:pt>
                <c:pt idx="32">
                  <c:v>12800</c:v>
                </c:pt>
                <c:pt idx="33">
                  <c:v>15500</c:v>
                </c:pt>
                <c:pt idx="34">
                  <c:v>12900</c:v>
                </c:pt>
                <c:pt idx="35">
                  <c:v>10200</c:v>
                </c:pt>
                <c:pt idx="36">
                  <c:v>13600.000000000002</c:v>
                </c:pt>
                <c:pt idx="37">
                  <c:v>13400</c:v>
                </c:pt>
                <c:pt idx="38">
                  <c:v>11900</c:v>
                </c:pt>
                <c:pt idx="39">
                  <c:v>13899.999999999998</c:v>
                </c:pt>
                <c:pt idx="40">
                  <c:v>10000</c:v>
                </c:pt>
              </c:numCache>
            </c:numRef>
          </c:xVal>
          <c:yVal>
            <c:numRef>
              <c:f>'Ms SEM+ICP Tidy w LOD'!$C$51:$C$91</c:f>
              <c:numCache>
                <c:formatCode>General</c:formatCode>
                <c:ptCount val="41"/>
                <c:pt idx="0">
                  <c:v>35.543399999999998</c:v>
                </c:pt>
                <c:pt idx="1">
                  <c:v>31.5305</c:v>
                </c:pt>
                <c:pt idx="2">
                  <c:v>30.461500000000001</c:v>
                </c:pt>
                <c:pt idx="3">
                  <c:v>39.433700000000002</c:v>
                </c:pt>
                <c:pt idx="4">
                  <c:v>42.585599999999999</c:v>
                </c:pt>
                <c:pt idx="5">
                  <c:v>42.493200000000002</c:v>
                </c:pt>
                <c:pt idx="6">
                  <c:v>37.845700000000001</c:v>
                </c:pt>
                <c:pt idx="7">
                  <c:v>28.618099999999998</c:v>
                </c:pt>
                <c:pt idx="8">
                  <c:v>43.297199999999997</c:v>
                </c:pt>
                <c:pt idx="9">
                  <c:v>40.203699999999998</c:v>
                </c:pt>
                <c:pt idx="10">
                  <c:v>43.762300000000003</c:v>
                </c:pt>
                <c:pt idx="11">
                  <c:v>39.972700000000003</c:v>
                </c:pt>
                <c:pt idx="12">
                  <c:v>42.315199999999997</c:v>
                </c:pt>
                <c:pt idx="13">
                  <c:v>47.645000000000003</c:v>
                </c:pt>
                <c:pt idx="14">
                  <c:v>42.195399999999999</c:v>
                </c:pt>
                <c:pt idx="15">
                  <c:v>38.314399999999999</c:v>
                </c:pt>
                <c:pt idx="16">
                  <c:v>56.845199999999998</c:v>
                </c:pt>
                <c:pt idx="17">
                  <c:v>46.1935</c:v>
                </c:pt>
                <c:pt idx="18">
                  <c:v>41.959299999999999</c:v>
                </c:pt>
                <c:pt idx="19">
                  <c:v>38.379899999999999</c:v>
                </c:pt>
                <c:pt idx="20">
                  <c:v>46.028799999999997</c:v>
                </c:pt>
                <c:pt idx="21">
                  <c:v>47.553899999999999</c:v>
                </c:pt>
                <c:pt idx="22">
                  <c:v>43.607199999999999</c:v>
                </c:pt>
                <c:pt idx="23">
                  <c:v>43.9878</c:v>
                </c:pt>
                <c:pt idx="24">
                  <c:v>36.694200000000002</c:v>
                </c:pt>
                <c:pt idx="25">
                  <c:v>36.461500000000001</c:v>
                </c:pt>
                <c:pt idx="26">
                  <c:v>44.344000000000001</c:v>
                </c:pt>
                <c:pt idx="27">
                  <c:v>33.119700000000002</c:v>
                </c:pt>
                <c:pt idx="28">
                  <c:v>39.446399999999997</c:v>
                </c:pt>
                <c:pt idx="29">
                  <c:v>43.114199999999997</c:v>
                </c:pt>
                <c:pt idx="30">
                  <c:v>37.498800000000003</c:v>
                </c:pt>
                <c:pt idx="31">
                  <c:v>45.324300000000001</c:v>
                </c:pt>
                <c:pt idx="32">
                  <c:v>38.434699999999999</c:v>
                </c:pt>
                <c:pt idx="33">
                  <c:v>43.6006</c:v>
                </c:pt>
                <c:pt idx="34">
                  <c:v>39.494799999999998</c:v>
                </c:pt>
                <c:pt idx="35">
                  <c:v>46.992600000000003</c:v>
                </c:pt>
                <c:pt idx="36">
                  <c:v>37.853200000000001</c:v>
                </c:pt>
                <c:pt idx="37">
                  <c:v>48.610799999999998</c:v>
                </c:pt>
                <c:pt idx="38">
                  <c:v>37.443300000000001</c:v>
                </c:pt>
                <c:pt idx="39">
                  <c:v>40.824300000000001</c:v>
                </c:pt>
                <c:pt idx="40">
                  <c:v>34.804699999999997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980-4568-9B8C-F9B682167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9375120"/>
        <c:axId val="657664432"/>
      </c:scatterChart>
      <c:valAx>
        <c:axId val="1279375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Fe 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7664432"/>
        <c:crosses val="autoZero"/>
        <c:crossBetween val="midCat"/>
      </c:valAx>
      <c:valAx>
        <c:axId val="657664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Li 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937512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1.AS v 1(B)MP Al vs Li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1.AS Al vs Li</c:v>
          </c:tx>
          <c:spPr>
            <a:ln w="25400">
              <a:noFill/>
            </a:ln>
          </c:spPr>
          <c:errBars>
            <c:errDir val="y"/>
            <c:errBarType val="both"/>
            <c:errValType val="cust"/>
            <c:noEndCap val="0"/>
            <c:pl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</c:errBars>
          <c:errBars>
            <c:errDir val="x"/>
            <c:errBarType val="both"/>
            <c:errValType val="cust"/>
            <c:noEndCap val="0"/>
            <c:pl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</c:errBars>
          <c:xVal>
            <c:numRef>
              <c:f>'Ms SEM+ICP Tidy w LOD'!$AF$2:$AF$45</c:f>
              <c:numCache>
                <c:formatCode>General</c:formatCode>
                <c:ptCount val="44"/>
                <c:pt idx="0">
                  <c:v>189500</c:v>
                </c:pt>
                <c:pt idx="1">
                  <c:v>183000</c:v>
                </c:pt>
                <c:pt idx="2">
                  <c:v>189000</c:v>
                </c:pt>
                <c:pt idx="3">
                  <c:v>185600</c:v>
                </c:pt>
                <c:pt idx="4">
                  <c:v>187000</c:v>
                </c:pt>
                <c:pt idx="5">
                  <c:v>181100</c:v>
                </c:pt>
                <c:pt idx="6">
                  <c:v>184100</c:v>
                </c:pt>
                <c:pt idx="7">
                  <c:v>180900</c:v>
                </c:pt>
                <c:pt idx="8">
                  <c:v>188900</c:v>
                </c:pt>
                <c:pt idx="9">
                  <c:v>186800</c:v>
                </c:pt>
                <c:pt idx="10">
                  <c:v>183299.99999999997</c:v>
                </c:pt>
                <c:pt idx="11">
                  <c:v>183500</c:v>
                </c:pt>
                <c:pt idx="12">
                  <c:v>182700</c:v>
                </c:pt>
                <c:pt idx="13">
                  <c:v>185600</c:v>
                </c:pt>
                <c:pt idx="14">
                  <c:v>185799.99999999997</c:v>
                </c:pt>
                <c:pt idx="15">
                  <c:v>186800</c:v>
                </c:pt>
                <c:pt idx="16">
                  <c:v>189600</c:v>
                </c:pt>
                <c:pt idx="17">
                  <c:v>185400</c:v>
                </c:pt>
                <c:pt idx="18">
                  <c:v>189200.00000000003</c:v>
                </c:pt>
                <c:pt idx="19">
                  <c:v>185900</c:v>
                </c:pt>
                <c:pt idx="20">
                  <c:v>180799.99999999997</c:v>
                </c:pt>
                <c:pt idx="21">
                  <c:v>188299.99999999997</c:v>
                </c:pt>
                <c:pt idx="22">
                  <c:v>185799.99999999997</c:v>
                </c:pt>
                <c:pt idx="23">
                  <c:v>185799.99999999997</c:v>
                </c:pt>
                <c:pt idx="24">
                  <c:v>182300</c:v>
                </c:pt>
                <c:pt idx="25">
                  <c:v>186100</c:v>
                </c:pt>
                <c:pt idx="26">
                  <c:v>185900</c:v>
                </c:pt>
                <c:pt idx="27">
                  <c:v>187900</c:v>
                </c:pt>
                <c:pt idx="28">
                  <c:v>186900</c:v>
                </c:pt>
                <c:pt idx="29">
                  <c:v>188900</c:v>
                </c:pt>
                <c:pt idx="30">
                  <c:v>186000</c:v>
                </c:pt>
                <c:pt idx="31">
                  <c:v>185100.00000000003</c:v>
                </c:pt>
                <c:pt idx="32">
                  <c:v>186500</c:v>
                </c:pt>
                <c:pt idx="33">
                  <c:v>177100</c:v>
                </c:pt>
                <c:pt idx="34">
                  <c:v>186200</c:v>
                </c:pt>
                <c:pt idx="35">
                  <c:v>178600</c:v>
                </c:pt>
                <c:pt idx="36">
                  <c:v>184800</c:v>
                </c:pt>
                <c:pt idx="37">
                  <c:v>187300</c:v>
                </c:pt>
                <c:pt idx="38">
                  <c:v>184899.99999999997</c:v>
                </c:pt>
                <c:pt idx="39">
                  <c:v>184899.99999999997</c:v>
                </c:pt>
                <c:pt idx="40">
                  <c:v>188800</c:v>
                </c:pt>
                <c:pt idx="41">
                  <c:v>186500</c:v>
                </c:pt>
                <c:pt idx="42">
                  <c:v>182600.00000000003</c:v>
                </c:pt>
                <c:pt idx="43">
                  <c:v>189100</c:v>
                </c:pt>
              </c:numCache>
            </c:numRef>
          </c:xVal>
          <c:yVal>
            <c:numRef>
              <c:f>'Ms SEM+ICP Tidy w LOD'!$C$2:$C$45</c:f>
              <c:numCache>
                <c:formatCode>General</c:formatCode>
                <c:ptCount val="44"/>
                <c:pt idx="0">
                  <c:v>38.521999999999998</c:v>
                </c:pt>
                <c:pt idx="1">
                  <c:v>46.811700000000002</c:v>
                </c:pt>
                <c:pt idx="2">
                  <c:v>36.603700000000003</c:v>
                </c:pt>
                <c:pt idx="3">
                  <c:v>40.7729</c:v>
                </c:pt>
                <c:pt idx="4">
                  <c:v>44.405900000000003</c:v>
                </c:pt>
                <c:pt idx="5">
                  <c:v>41.6419</c:v>
                </c:pt>
                <c:pt idx="6">
                  <c:v>50.973500000000001</c:v>
                </c:pt>
                <c:pt idx="7">
                  <c:v>40.365400000000001</c:v>
                </c:pt>
                <c:pt idx="8">
                  <c:v>52.168599999999998</c:v>
                </c:pt>
                <c:pt idx="9">
                  <c:v>43.901899999999998</c:v>
                </c:pt>
                <c:pt idx="10">
                  <c:v>50.969799999999999</c:v>
                </c:pt>
                <c:pt idx="11">
                  <c:v>42.182000000000002</c:v>
                </c:pt>
                <c:pt idx="12">
                  <c:v>63.905900000000003</c:v>
                </c:pt>
                <c:pt idx="13">
                  <c:v>46.107599999999998</c:v>
                </c:pt>
                <c:pt idx="14">
                  <c:v>42.756700000000002</c:v>
                </c:pt>
                <c:pt idx="15">
                  <c:v>46.544400000000003</c:v>
                </c:pt>
                <c:pt idx="16">
                  <c:v>46.470399999999998</c:v>
                </c:pt>
                <c:pt idx="17">
                  <c:v>45.407200000000003</c:v>
                </c:pt>
                <c:pt idx="18">
                  <c:v>54.547199999999997</c:v>
                </c:pt>
                <c:pt idx="19">
                  <c:v>45.300400000000003</c:v>
                </c:pt>
                <c:pt idx="20">
                  <c:v>40.886699999999998</c:v>
                </c:pt>
                <c:pt idx="21">
                  <c:v>52.256999999999998</c:v>
                </c:pt>
                <c:pt idx="22">
                  <c:v>44.851399999999998</c:v>
                </c:pt>
                <c:pt idx="23">
                  <c:v>48.526699999999998</c:v>
                </c:pt>
                <c:pt idx="24">
                  <c:v>49.152500000000003</c:v>
                </c:pt>
                <c:pt idx="25">
                  <c:v>44.0242</c:v>
                </c:pt>
                <c:pt idx="26">
                  <c:v>38.470700000000001</c:v>
                </c:pt>
                <c:pt idx="27">
                  <c:v>43.3157</c:v>
                </c:pt>
                <c:pt idx="28">
                  <c:v>47.6813</c:v>
                </c:pt>
                <c:pt idx="29">
                  <c:v>38.158499999999997</c:v>
                </c:pt>
                <c:pt idx="30">
                  <c:v>37.473700000000001</c:v>
                </c:pt>
                <c:pt idx="31">
                  <c:v>53.146500000000003</c:v>
                </c:pt>
                <c:pt idx="32">
                  <c:v>50.301600000000001</c:v>
                </c:pt>
                <c:pt idx="33">
                  <c:v>45.171700000000001</c:v>
                </c:pt>
                <c:pt idx="34">
                  <c:v>50.4908</c:v>
                </c:pt>
                <c:pt idx="35">
                  <c:v>51.421100000000003</c:v>
                </c:pt>
                <c:pt idx="36">
                  <c:v>45.295999999999999</c:v>
                </c:pt>
                <c:pt idx="37">
                  <c:v>42.192599999999999</c:v>
                </c:pt>
                <c:pt idx="38">
                  <c:v>45.502499999999998</c:v>
                </c:pt>
                <c:pt idx="39">
                  <c:v>57.115099999999998</c:v>
                </c:pt>
                <c:pt idx="40">
                  <c:v>52.729500000000002</c:v>
                </c:pt>
                <c:pt idx="41">
                  <c:v>45.497399999999999</c:v>
                </c:pt>
                <c:pt idx="42">
                  <c:v>50.363599999999998</c:v>
                </c:pt>
                <c:pt idx="43">
                  <c:v>45.9803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A60-45B3-988B-894C879502C6}"/>
            </c:ext>
          </c:extLst>
        </c:ser>
        <c:ser>
          <c:idx val="0"/>
          <c:order val="1"/>
          <c:tx>
            <c:v>1(B)MP Al vs Li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'Ms SEM+ICP Tidy w LOD'!$AF$47:$AF$91</c:f>
              <c:numCache>
                <c:formatCode>General</c:formatCode>
                <c:ptCount val="45"/>
                <c:pt idx="0">
                  <c:v>194800</c:v>
                </c:pt>
                <c:pt idx="1">
                  <c:v>198500</c:v>
                </c:pt>
                <c:pt idx="2">
                  <c:v>192399.99999999997</c:v>
                </c:pt>
                <c:pt idx="3">
                  <c:v>197700</c:v>
                </c:pt>
                <c:pt idx="4">
                  <c:v>195300</c:v>
                </c:pt>
                <c:pt idx="5">
                  <c:v>191700.00000000003</c:v>
                </c:pt>
                <c:pt idx="6">
                  <c:v>195000</c:v>
                </c:pt>
                <c:pt idx="7">
                  <c:v>195600</c:v>
                </c:pt>
                <c:pt idx="8">
                  <c:v>191100</c:v>
                </c:pt>
                <c:pt idx="9">
                  <c:v>190100.00000000003</c:v>
                </c:pt>
                <c:pt idx="10">
                  <c:v>194200.00000000003</c:v>
                </c:pt>
                <c:pt idx="11">
                  <c:v>191300</c:v>
                </c:pt>
                <c:pt idx="12">
                  <c:v>192500</c:v>
                </c:pt>
                <c:pt idx="13">
                  <c:v>194400</c:v>
                </c:pt>
                <c:pt idx="14">
                  <c:v>192000</c:v>
                </c:pt>
                <c:pt idx="15">
                  <c:v>195700</c:v>
                </c:pt>
                <c:pt idx="16">
                  <c:v>194300</c:v>
                </c:pt>
                <c:pt idx="17">
                  <c:v>197000</c:v>
                </c:pt>
                <c:pt idx="18">
                  <c:v>197300</c:v>
                </c:pt>
                <c:pt idx="19">
                  <c:v>197600.00000000003</c:v>
                </c:pt>
                <c:pt idx="20">
                  <c:v>194000</c:v>
                </c:pt>
                <c:pt idx="21">
                  <c:v>193000</c:v>
                </c:pt>
                <c:pt idx="22">
                  <c:v>194200.00000000003</c:v>
                </c:pt>
                <c:pt idx="23">
                  <c:v>193600</c:v>
                </c:pt>
                <c:pt idx="24">
                  <c:v>196800</c:v>
                </c:pt>
                <c:pt idx="25">
                  <c:v>197000</c:v>
                </c:pt>
                <c:pt idx="26">
                  <c:v>191500</c:v>
                </c:pt>
                <c:pt idx="27">
                  <c:v>197900</c:v>
                </c:pt>
                <c:pt idx="28">
                  <c:v>196800</c:v>
                </c:pt>
                <c:pt idx="29">
                  <c:v>196000</c:v>
                </c:pt>
                <c:pt idx="30">
                  <c:v>191900</c:v>
                </c:pt>
                <c:pt idx="31">
                  <c:v>191900</c:v>
                </c:pt>
                <c:pt idx="32">
                  <c:v>197700</c:v>
                </c:pt>
                <c:pt idx="33">
                  <c:v>196100</c:v>
                </c:pt>
                <c:pt idx="34">
                  <c:v>196800</c:v>
                </c:pt>
                <c:pt idx="35">
                  <c:v>196600</c:v>
                </c:pt>
                <c:pt idx="36">
                  <c:v>195900</c:v>
                </c:pt>
                <c:pt idx="37">
                  <c:v>188400</c:v>
                </c:pt>
                <c:pt idx="38">
                  <c:v>194300</c:v>
                </c:pt>
                <c:pt idx="39">
                  <c:v>195600</c:v>
                </c:pt>
                <c:pt idx="40">
                  <c:v>191000</c:v>
                </c:pt>
                <c:pt idx="41">
                  <c:v>196000</c:v>
                </c:pt>
                <c:pt idx="42">
                  <c:v>195100.00000000003</c:v>
                </c:pt>
                <c:pt idx="43">
                  <c:v>194000</c:v>
                </c:pt>
                <c:pt idx="44">
                  <c:v>194300</c:v>
                </c:pt>
              </c:numCache>
            </c:numRef>
          </c:xVal>
          <c:yVal>
            <c:numRef>
              <c:f>'Ms SEM+ICP Tidy w LOD'!$C$47:$C$91</c:f>
              <c:numCache>
                <c:formatCode>General</c:formatCode>
                <c:ptCount val="45"/>
                <c:pt idx="0">
                  <c:v>34.088999999999999</c:v>
                </c:pt>
                <c:pt idx="1">
                  <c:v>35.832000000000001</c:v>
                </c:pt>
                <c:pt idx="2">
                  <c:v>41.066800000000001</c:v>
                </c:pt>
                <c:pt idx="3">
                  <c:v>42.691299999999998</c:v>
                </c:pt>
                <c:pt idx="4">
                  <c:v>35.543399999999998</c:v>
                </c:pt>
                <c:pt idx="5">
                  <c:v>31.5305</c:v>
                </c:pt>
                <c:pt idx="6">
                  <c:v>30.461500000000001</c:v>
                </c:pt>
                <c:pt idx="7">
                  <c:v>39.433700000000002</c:v>
                </c:pt>
                <c:pt idx="8">
                  <c:v>42.585599999999999</c:v>
                </c:pt>
                <c:pt idx="9">
                  <c:v>42.493200000000002</c:v>
                </c:pt>
                <c:pt idx="10">
                  <c:v>37.845700000000001</c:v>
                </c:pt>
                <c:pt idx="11">
                  <c:v>28.618099999999998</c:v>
                </c:pt>
                <c:pt idx="12">
                  <c:v>43.297199999999997</c:v>
                </c:pt>
                <c:pt idx="13">
                  <c:v>40.203699999999998</c:v>
                </c:pt>
                <c:pt idx="14">
                  <c:v>43.762300000000003</c:v>
                </c:pt>
                <c:pt idx="15">
                  <c:v>39.972700000000003</c:v>
                </c:pt>
                <c:pt idx="16">
                  <c:v>42.315199999999997</c:v>
                </c:pt>
                <c:pt idx="17">
                  <c:v>47.645000000000003</c:v>
                </c:pt>
                <c:pt idx="18">
                  <c:v>42.195399999999999</c:v>
                </c:pt>
                <c:pt idx="19">
                  <c:v>38.314399999999999</c:v>
                </c:pt>
                <c:pt idx="20">
                  <c:v>56.845199999999998</c:v>
                </c:pt>
                <c:pt idx="21">
                  <c:v>46.1935</c:v>
                </c:pt>
                <c:pt idx="22">
                  <c:v>41.959299999999999</c:v>
                </c:pt>
                <c:pt idx="23">
                  <c:v>38.379899999999999</c:v>
                </c:pt>
                <c:pt idx="24">
                  <c:v>46.028799999999997</c:v>
                </c:pt>
                <c:pt idx="25">
                  <c:v>47.553899999999999</c:v>
                </c:pt>
                <c:pt idx="26">
                  <c:v>43.607199999999999</c:v>
                </c:pt>
                <c:pt idx="27">
                  <c:v>43.9878</c:v>
                </c:pt>
                <c:pt idx="28">
                  <c:v>36.694200000000002</c:v>
                </c:pt>
                <c:pt idx="29">
                  <c:v>36.461500000000001</c:v>
                </c:pt>
                <c:pt idx="30">
                  <c:v>44.344000000000001</c:v>
                </c:pt>
                <c:pt idx="31">
                  <c:v>33.119700000000002</c:v>
                </c:pt>
                <c:pt idx="32">
                  <c:v>39.446399999999997</c:v>
                </c:pt>
                <c:pt idx="33">
                  <c:v>43.114199999999997</c:v>
                </c:pt>
                <c:pt idx="34">
                  <c:v>37.498800000000003</c:v>
                </c:pt>
                <c:pt idx="35">
                  <c:v>45.324300000000001</c:v>
                </c:pt>
                <c:pt idx="36">
                  <c:v>38.434699999999999</c:v>
                </c:pt>
                <c:pt idx="37">
                  <c:v>43.6006</c:v>
                </c:pt>
                <c:pt idx="38">
                  <c:v>39.494799999999998</c:v>
                </c:pt>
                <c:pt idx="39">
                  <c:v>46.992600000000003</c:v>
                </c:pt>
                <c:pt idx="40">
                  <c:v>37.853200000000001</c:v>
                </c:pt>
                <c:pt idx="41">
                  <c:v>48.610799999999998</c:v>
                </c:pt>
                <c:pt idx="42">
                  <c:v>37.443300000000001</c:v>
                </c:pt>
                <c:pt idx="43">
                  <c:v>40.824300000000001</c:v>
                </c:pt>
                <c:pt idx="44">
                  <c:v>34.804699999999997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A60-45B3-988B-894C87950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4353088"/>
        <c:axId val="961433712"/>
      </c:scatterChart>
      <c:valAx>
        <c:axId val="934353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Al 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1433712"/>
        <c:crosses val="autoZero"/>
        <c:crossBetween val="midCat"/>
      </c:valAx>
      <c:valAx>
        <c:axId val="961433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Li 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435308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1.AS v 1(B)MP K v Rb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1.AS Ms K v Rb</c:v>
          </c:tx>
          <c:spPr>
            <a:ln>
              <a:noFill/>
            </a:ln>
          </c:spPr>
          <c:errBars>
            <c:errDir val="y"/>
            <c:errBarType val="both"/>
            <c:errValType val="cust"/>
            <c:noEndCap val="0"/>
            <c:pl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</c:errBars>
          <c:errBars>
            <c:errDir val="x"/>
            <c:errBarType val="both"/>
            <c:errValType val="cust"/>
            <c:noEndCap val="0"/>
            <c:pl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</c:errBars>
          <c:xVal>
            <c:numRef>
              <c:f>'Ms SEM+ICP Tidy w LOD'!$AH$2:$AH$45</c:f>
              <c:numCache>
                <c:formatCode>General</c:formatCode>
                <c:ptCount val="44"/>
                <c:pt idx="0">
                  <c:v>85200</c:v>
                </c:pt>
                <c:pt idx="1">
                  <c:v>85399.999999999985</c:v>
                </c:pt>
                <c:pt idx="2">
                  <c:v>95300</c:v>
                </c:pt>
                <c:pt idx="3">
                  <c:v>95300</c:v>
                </c:pt>
                <c:pt idx="4">
                  <c:v>95500</c:v>
                </c:pt>
                <c:pt idx="5">
                  <c:v>97100.000000000015</c:v>
                </c:pt>
                <c:pt idx="6">
                  <c:v>95700</c:v>
                </c:pt>
                <c:pt idx="7">
                  <c:v>95100</c:v>
                </c:pt>
                <c:pt idx="8">
                  <c:v>95000</c:v>
                </c:pt>
                <c:pt idx="9">
                  <c:v>95800</c:v>
                </c:pt>
                <c:pt idx="10">
                  <c:v>94500</c:v>
                </c:pt>
                <c:pt idx="11">
                  <c:v>91600</c:v>
                </c:pt>
                <c:pt idx="12">
                  <c:v>93100</c:v>
                </c:pt>
                <c:pt idx="13">
                  <c:v>92500</c:v>
                </c:pt>
                <c:pt idx="14">
                  <c:v>90900</c:v>
                </c:pt>
                <c:pt idx="15">
                  <c:v>95900</c:v>
                </c:pt>
                <c:pt idx="16">
                  <c:v>95900</c:v>
                </c:pt>
                <c:pt idx="17">
                  <c:v>95000</c:v>
                </c:pt>
                <c:pt idx="18">
                  <c:v>95500</c:v>
                </c:pt>
                <c:pt idx="19">
                  <c:v>93500</c:v>
                </c:pt>
                <c:pt idx="20">
                  <c:v>91199.999999999985</c:v>
                </c:pt>
                <c:pt idx="21">
                  <c:v>94400</c:v>
                </c:pt>
                <c:pt idx="22">
                  <c:v>98000</c:v>
                </c:pt>
                <c:pt idx="23">
                  <c:v>98000</c:v>
                </c:pt>
                <c:pt idx="24">
                  <c:v>93699.999999999985</c:v>
                </c:pt>
                <c:pt idx="25">
                  <c:v>95000</c:v>
                </c:pt>
                <c:pt idx="26">
                  <c:v>93300</c:v>
                </c:pt>
                <c:pt idx="27">
                  <c:v>94400</c:v>
                </c:pt>
                <c:pt idx="28">
                  <c:v>94000</c:v>
                </c:pt>
                <c:pt idx="29">
                  <c:v>94100</c:v>
                </c:pt>
                <c:pt idx="30">
                  <c:v>93900</c:v>
                </c:pt>
                <c:pt idx="31">
                  <c:v>98200</c:v>
                </c:pt>
                <c:pt idx="32">
                  <c:v>93100</c:v>
                </c:pt>
                <c:pt idx="33">
                  <c:v>96800</c:v>
                </c:pt>
                <c:pt idx="34">
                  <c:v>94100</c:v>
                </c:pt>
                <c:pt idx="35">
                  <c:v>95399.999999999985</c:v>
                </c:pt>
                <c:pt idx="36">
                  <c:v>93200</c:v>
                </c:pt>
                <c:pt idx="37">
                  <c:v>94700</c:v>
                </c:pt>
                <c:pt idx="38">
                  <c:v>97800</c:v>
                </c:pt>
                <c:pt idx="39">
                  <c:v>94100</c:v>
                </c:pt>
                <c:pt idx="40">
                  <c:v>95500</c:v>
                </c:pt>
                <c:pt idx="41">
                  <c:v>96000</c:v>
                </c:pt>
                <c:pt idx="42">
                  <c:v>98200</c:v>
                </c:pt>
                <c:pt idx="43">
                  <c:v>99600.000000000015</c:v>
                </c:pt>
              </c:numCache>
            </c:numRef>
          </c:xVal>
          <c:yVal>
            <c:numRef>
              <c:f>'Ms SEM+ICP Tidy w LOD'!$P$2:$P$45</c:f>
              <c:numCache>
                <c:formatCode>General</c:formatCode>
                <c:ptCount val="44"/>
                <c:pt idx="0">
                  <c:v>199.256</c:v>
                </c:pt>
                <c:pt idx="1">
                  <c:v>210.95</c:v>
                </c:pt>
                <c:pt idx="2">
                  <c:v>244.65600000000001</c:v>
                </c:pt>
                <c:pt idx="3">
                  <c:v>235.15</c:v>
                </c:pt>
                <c:pt idx="4">
                  <c:v>275.25599999999997</c:v>
                </c:pt>
                <c:pt idx="5">
                  <c:v>269.613</c:v>
                </c:pt>
                <c:pt idx="6">
                  <c:v>252.51499999999999</c:v>
                </c:pt>
                <c:pt idx="7">
                  <c:v>257.98700000000002</c:v>
                </c:pt>
                <c:pt idx="8">
                  <c:v>268.928</c:v>
                </c:pt>
                <c:pt idx="9">
                  <c:v>246.43199999999999</c:v>
                </c:pt>
                <c:pt idx="10">
                  <c:v>235.18199999999999</c:v>
                </c:pt>
                <c:pt idx="11">
                  <c:v>201.17500000000001</c:v>
                </c:pt>
                <c:pt idx="12">
                  <c:v>209.03899999999999</c:v>
                </c:pt>
                <c:pt idx="13">
                  <c:v>211.619</c:v>
                </c:pt>
                <c:pt idx="14">
                  <c:v>202.02</c:v>
                </c:pt>
                <c:pt idx="15">
                  <c:v>289.32100000000003</c:v>
                </c:pt>
                <c:pt idx="16">
                  <c:v>273.71600000000001</c:v>
                </c:pt>
                <c:pt idx="17">
                  <c:v>242.60599999999999</c:v>
                </c:pt>
                <c:pt idx="18">
                  <c:v>249.35900000000001</c:v>
                </c:pt>
                <c:pt idx="19">
                  <c:v>254.07900000000001</c:v>
                </c:pt>
                <c:pt idx="20">
                  <c:v>221.72</c:v>
                </c:pt>
                <c:pt idx="21">
                  <c:v>277.36900000000003</c:v>
                </c:pt>
                <c:pt idx="22">
                  <c:v>225.38300000000001</c:v>
                </c:pt>
                <c:pt idx="23">
                  <c:v>265.7</c:v>
                </c:pt>
                <c:pt idx="24">
                  <c:v>300.74599999999998</c:v>
                </c:pt>
                <c:pt idx="25">
                  <c:v>231.048</c:v>
                </c:pt>
                <c:pt idx="26">
                  <c:v>253.161</c:v>
                </c:pt>
                <c:pt idx="27">
                  <c:v>267.52800000000002</c:v>
                </c:pt>
                <c:pt idx="28">
                  <c:v>233.09899999999999</c:v>
                </c:pt>
                <c:pt idx="29">
                  <c:v>256.42200000000003</c:v>
                </c:pt>
                <c:pt idx="30">
                  <c:v>248.06899999999999</c:v>
                </c:pt>
                <c:pt idx="31">
                  <c:v>287.50400000000002</c:v>
                </c:pt>
                <c:pt idx="32">
                  <c:v>285.39800000000002</c:v>
                </c:pt>
                <c:pt idx="33">
                  <c:v>262.24799999999999</c:v>
                </c:pt>
                <c:pt idx="34">
                  <c:v>253.62299999999999</c:v>
                </c:pt>
                <c:pt idx="35">
                  <c:v>289.34399999999999</c:v>
                </c:pt>
                <c:pt idx="36">
                  <c:v>238.78399999999999</c:v>
                </c:pt>
                <c:pt idx="37">
                  <c:v>250.709</c:v>
                </c:pt>
                <c:pt idx="38">
                  <c:v>288.30599999999998</c:v>
                </c:pt>
                <c:pt idx="39">
                  <c:v>249.791</c:v>
                </c:pt>
                <c:pt idx="40">
                  <c:v>251.333</c:v>
                </c:pt>
                <c:pt idx="41">
                  <c:v>276.738</c:v>
                </c:pt>
                <c:pt idx="42">
                  <c:v>255.517</c:v>
                </c:pt>
                <c:pt idx="43">
                  <c:v>240.34299999999999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AF6-4305-9701-7EB7A615C7F5}"/>
            </c:ext>
          </c:extLst>
        </c:ser>
        <c:ser>
          <c:idx val="0"/>
          <c:order val="1"/>
          <c:tx>
            <c:v>1(B)MP Ms K vs Rb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'Ms SEM+ICP Tidy w LOD'!$AH$47:$AH$91</c:f>
              <c:numCache>
                <c:formatCode>General</c:formatCode>
                <c:ptCount val="45"/>
                <c:pt idx="0">
                  <c:v>84800</c:v>
                </c:pt>
                <c:pt idx="1">
                  <c:v>84900</c:v>
                </c:pt>
                <c:pt idx="2">
                  <c:v>83699.999999999985</c:v>
                </c:pt>
                <c:pt idx="3">
                  <c:v>84400</c:v>
                </c:pt>
                <c:pt idx="4">
                  <c:v>85000</c:v>
                </c:pt>
                <c:pt idx="5">
                  <c:v>87100.000000000015</c:v>
                </c:pt>
                <c:pt idx="6">
                  <c:v>85300</c:v>
                </c:pt>
                <c:pt idx="7">
                  <c:v>85200</c:v>
                </c:pt>
                <c:pt idx="8">
                  <c:v>83200</c:v>
                </c:pt>
                <c:pt idx="9">
                  <c:v>84000</c:v>
                </c:pt>
                <c:pt idx="10">
                  <c:v>86000</c:v>
                </c:pt>
                <c:pt idx="11">
                  <c:v>84900</c:v>
                </c:pt>
                <c:pt idx="12">
                  <c:v>84600.000000000015</c:v>
                </c:pt>
                <c:pt idx="13">
                  <c:v>85399.999999999985</c:v>
                </c:pt>
                <c:pt idx="14">
                  <c:v>84100</c:v>
                </c:pt>
                <c:pt idx="15">
                  <c:v>82899.999999999985</c:v>
                </c:pt>
                <c:pt idx="16">
                  <c:v>85500</c:v>
                </c:pt>
                <c:pt idx="17">
                  <c:v>84700</c:v>
                </c:pt>
                <c:pt idx="18">
                  <c:v>84600.000000000015</c:v>
                </c:pt>
                <c:pt idx="19">
                  <c:v>82500</c:v>
                </c:pt>
                <c:pt idx="20">
                  <c:v>85300</c:v>
                </c:pt>
                <c:pt idx="21">
                  <c:v>85500</c:v>
                </c:pt>
                <c:pt idx="22">
                  <c:v>85399.999999999985</c:v>
                </c:pt>
                <c:pt idx="23">
                  <c:v>83500</c:v>
                </c:pt>
                <c:pt idx="24">
                  <c:v>83400</c:v>
                </c:pt>
                <c:pt idx="25">
                  <c:v>85600</c:v>
                </c:pt>
                <c:pt idx="26">
                  <c:v>87100.000000000015</c:v>
                </c:pt>
                <c:pt idx="27">
                  <c:v>83300</c:v>
                </c:pt>
                <c:pt idx="28">
                  <c:v>83000</c:v>
                </c:pt>
                <c:pt idx="29">
                  <c:v>83400</c:v>
                </c:pt>
                <c:pt idx="30">
                  <c:v>84200</c:v>
                </c:pt>
                <c:pt idx="31">
                  <c:v>85399.999999999985</c:v>
                </c:pt>
                <c:pt idx="32">
                  <c:v>85000</c:v>
                </c:pt>
                <c:pt idx="33">
                  <c:v>84100</c:v>
                </c:pt>
                <c:pt idx="34">
                  <c:v>84700</c:v>
                </c:pt>
                <c:pt idx="35">
                  <c:v>84500</c:v>
                </c:pt>
                <c:pt idx="36">
                  <c:v>85300</c:v>
                </c:pt>
                <c:pt idx="37">
                  <c:v>82300</c:v>
                </c:pt>
                <c:pt idx="38">
                  <c:v>84400</c:v>
                </c:pt>
                <c:pt idx="39">
                  <c:v>82600</c:v>
                </c:pt>
                <c:pt idx="40">
                  <c:v>84900</c:v>
                </c:pt>
                <c:pt idx="41">
                  <c:v>83300</c:v>
                </c:pt>
                <c:pt idx="42">
                  <c:v>83500</c:v>
                </c:pt>
                <c:pt idx="43">
                  <c:v>85300</c:v>
                </c:pt>
                <c:pt idx="44">
                  <c:v>82300</c:v>
                </c:pt>
              </c:numCache>
            </c:numRef>
          </c:xVal>
          <c:yVal>
            <c:numRef>
              <c:f>'Ms SEM+ICP Tidy w LOD'!$P$47:$P$91</c:f>
              <c:numCache>
                <c:formatCode>General</c:formatCode>
                <c:ptCount val="45"/>
                <c:pt idx="0">
                  <c:v>246.88900000000001</c:v>
                </c:pt>
                <c:pt idx="1">
                  <c:v>234.81200000000001</c:v>
                </c:pt>
                <c:pt idx="2">
                  <c:v>249.61799999999999</c:v>
                </c:pt>
                <c:pt idx="3">
                  <c:v>243.93700000000001</c:v>
                </c:pt>
                <c:pt idx="4">
                  <c:v>272.29899999999998</c:v>
                </c:pt>
                <c:pt idx="5">
                  <c:v>214.44</c:v>
                </c:pt>
                <c:pt idx="6">
                  <c:v>242.322</c:v>
                </c:pt>
                <c:pt idx="7">
                  <c:v>261.60000000000002</c:v>
                </c:pt>
                <c:pt idx="8">
                  <c:v>246.88300000000001</c:v>
                </c:pt>
                <c:pt idx="9">
                  <c:v>212.42</c:v>
                </c:pt>
                <c:pt idx="10">
                  <c:v>218.23099999999999</c:v>
                </c:pt>
                <c:pt idx="11">
                  <c:v>230.49600000000001</c:v>
                </c:pt>
                <c:pt idx="12">
                  <c:v>221.941</c:v>
                </c:pt>
                <c:pt idx="13">
                  <c:v>195.26900000000001</c:v>
                </c:pt>
                <c:pt idx="14">
                  <c:v>213.63499999999999</c:v>
                </c:pt>
                <c:pt idx="15">
                  <c:v>204.542</c:v>
                </c:pt>
                <c:pt idx="16">
                  <c:v>277.32900000000001</c:v>
                </c:pt>
                <c:pt idx="17">
                  <c:v>237.804</c:v>
                </c:pt>
                <c:pt idx="18">
                  <c:v>190.381</c:v>
                </c:pt>
                <c:pt idx="19">
                  <c:v>211.977</c:v>
                </c:pt>
                <c:pt idx="20">
                  <c:v>299.53399999999999</c:v>
                </c:pt>
                <c:pt idx="21">
                  <c:v>216.922</c:v>
                </c:pt>
                <c:pt idx="22">
                  <c:v>234.04499999999999</c:v>
                </c:pt>
                <c:pt idx="23">
                  <c:v>214.679</c:v>
                </c:pt>
                <c:pt idx="24">
                  <c:v>228.91900000000001</c:v>
                </c:pt>
                <c:pt idx="25">
                  <c:v>219.76</c:v>
                </c:pt>
                <c:pt idx="26">
                  <c:v>199.07599999999999</c:v>
                </c:pt>
                <c:pt idx="27">
                  <c:v>234.92699999999999</c:v>
                </c:pt>
                <c:pt idx="28">
                  <c:v>249.411</c:v>
                </c:pt>
                <c:pt idx="29">
                  <c:v>220.01300000000001</c:v>
                </c:pt>
                <c:pt idx="30">
                  <c:v>202.98599999999999</c:v>
                </c:pt>
                <c:pt idx="31">
                  <c:v>254.21700000000001</c:v>
                </c:pt>
                <c:pt idx="32">
                  <c:v>238.27500000000001</c:v>
                </c:pt>
                <c:pt idx="33">
                  <c:v>250.44900000000001</c:v>
                </c:pt>
                <c:pt idx="34">
                  <c:v>254.006</c:v>
                </c:pt>
                <c:pt idx="35">
                  <c:v>230.41399999999999</c:v>
                </c:pt>
                <c:pt idx="36">
                  <c:v>229.75299999999999</c:v>
                </c:pt>
                <c:pt idx="37">
                  <c:v>224.84800000000001</c:v>
                </c:pt>
                <c:pt idx="38">
                  <c:v>172.30799999999999</c:v>
                </c:pt>
                <c:pt idx="39">
                  <c:v>190.667</c:v>
                </c:pt>
                <c:pt idx="40">
                  <c:v>193.821</c:v>
                </c:pt>
                <c:pt idx="41">
                  <c:v>225.42699999999999</c:v>
                </c:pt>
                <c:pt idx="42">
                  <c:v>232.089</c:v>
                </c:pt>
                <c:pt idx="43">
                  <c:v>226.00899999999999</c:v>
                </c:pt>
                <c:pt idx="44">
                  <c:v>171.04499999999999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AF6-4305-9701-7EB7A615C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8691311"/>
        <c:axId val="1230055615"/>
      </c:scatterChart>
      <c:valAx>
        <c:axId val="14186913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055615"/>
        <c:crosses val="autoZero"/>
        <c:crossBetween val="midCat"/>
      </c:valAx>
      <c:valAx>
        <c:axId val="12300556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8691311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1.AS v 1(B)MP K v Rb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1.AS Ms K v Rb</c:v>
          </c:tx>
          <c:spPr>
            <a:ln>
              <a:noFill/>
            </a:ln>
          </c:spPr>
          <c:errBars>
            <c:errDir val="y"/>
            <c:errBarType val="both"/>
            <c:errValType val="cust"/>
            <c:noEndCap val="0"/>
            <c:pl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</c:errBars>
          <c:errBars>
            <c:errDir val="x"/>
            <c:errBarType val="both"/>
            <c:errValType val="cust"/>
            <c:noEndCap val="0"/>
            <c:pl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</c:errBars>
          <c:xVal>
            <c:numRef>
              <c:f>'Ms SEM+ICP Tidy w LOD'!$AH$2:$AH$45</c:f>
              <c:numCache>
                <c:formatCode>General</c:formatCode>
                <c:ptCount val="44"/>
                <c:pt idx="0">
                  <c:v>85200</c:v>
                </c:pt>
                <c:pt idx="1">
                  <c:v>85399.999999999985</c:v>
                </c:pt>
                <c:pt idx="2">
                  <c:v>95300</c:v>
                </c:pt>
                <c:pt idx="3">
                  <c:v>95300</c:v>
                </c:pt>
                <c:pt idx="4">
                  <c:v>95500</c:v>
                </c:pt>
                <c:pt idx="5">
                  <c:v>97100.000000000015</c:v>
                </c:pt>
                <c:pt idx="6">
                  <c:v>95700</c:v>
                </c:pt>
                <c:pt idx="7">
                  <c:v>95100</c:v>
                </c:pt>
                <c:pt idx="8">
                  <c:v>95000</c:v>
                </c:pt>
                <c:pt idx="9">
                  <c:v>95800</c:v>
                </c:pt>
                <c:pt idx="10">
                  <c:v>94500</c:v>
                </c:pt>
                <c:pt idx="11">
                  <c:v>91600</c:v>
                </c:pt>
                <c:pt idx="12">
                  <c:v>93100</c:v>
                </c:pt>
                <c:pt idx="13">
                  <c:v>92500</c:v>
                </c:pt>
                <c:pt idx="14">
                  <c:v>90900</c:v>
                </c:pt>
                <c:pt idx="15">
                  <c:v>95900</c:v>
                </c:pt>
                <c:pt idx="16">
                  <c:v>95900</c:v>
                </c:pt>
                <c:pt idx="17">
                  <c:v>95000</c:v>
                </c:pt>
                <c:pt idx="18">
                  <c:v>95500</c:v>
                </c:pt>
                <c:pt idx="19">
                  <c:v>93500</c:v>
                </c:pt>
                <c:pt idx="20">
                  <c:v>91199.999999999985</c:v>
                </c:pt>
                <c:pt idx="21">
                  <c:v>94400</c:v>
                </c:pt>
                <c:pt idx="22">
                  <c:v>98000</c:v>
                </c:pt>
                <c:pt idx="23">
                  <c:v>98000</c:v>
                </c:pt>
                <c:pt idx="24">
                  <c:v>93699.999999999985</c:v>
                </c:pt>
                <c:pt idx="25">
                  <c:v>95000</c:v>
                </c:pt>
                <c:pt idx="26">
                  <c:v>93300</c:v>
                </c:pt>
                <c:pt idx="27">
                  <c:v>94400</c:v>
                </c:pt>
                <c:pt idx="28">
                  <c:v>94000</c:v>
                </c:pt>
                <c:pt idx="29">
                  <c:v>94100</c:v>
                </c:pt>
                <c:pt idx="30">
                  <c:v>93900</c:v>
                </c:pt>
                <c:pt idx="31">
                  <c:v>98200</c:v>
                </c:pt>
                <c:pt idx="32">
                  <c:v>93100</c:v>
                </c:pt>
                <c:pt idx="33">
                  <c:v>96800</c:v>
                </c:pt>
                <c:pt idx="34">
                  <c:v>94100</c:v>
                </c:pt>
                <c:pt idx="35">
                  <c:v>95399.999999999985</c:v>
                </c:pt>
                <c:pt idx="36">
                  <c:v>93200</c:v>
                </c:pt>
                <c:pt idx="37">
                  <c:v>94700</c:v>
                </c:pt>
                <c:pt idx="38">
                  <c:v>97800</c:v>
                </c:pt>
                <c:pt idx="39">
                  <c:v>94100</c:v>
                </c:pt>
                <c:pt idx="40">
                  <c:v>95500</c:v>
                </c:pt>
                <c:pt idx="41">
                  <c:v>96000</c:v>
                </c:pt>
                <c:pt idx="42">
                  <c:v>98200</c:v>
                </c:pt>
                <c:pt idx="43">
                  <c:v>99600.000000000015</c:v>
                </c:pt>
              </c:numCache>
            </c:numRef>
          </c:xVal>
          <c:yVal>
            <c:numRef>
              <c:f>'Ms SEM+ICP Tidy w LOD'!$P$2:$P$45</c:f>
              <c:numCache>
                <c:formatCode>General</c:formatCode>
                <c:ptCount val="44"/>
                <c:pt idx="0">
                  <c:v>199.256</c:v>
                </c:pt>
                <c:pt idx="1">
                  <c:v>210.95</c:v>
                </c:pt>
                <c:pt idx="2">
                  <c:v>244.65600000000001</c:v>
                </c:pt>
                <c:pt idx="3">
                  <c:v>235.15</c:v>
                </c:pt>
                <c:pt idx="4">
                  <c:v>275.25599999999997</c:v>
                </c:pt>
                <c:pt idx="5">
                  <c:v>269.613</c:v>
                </c:pt>
                <c:pt idx="6">
                  <c:v>252.51499999999999</c:v>
                </c:pt>
                <c:pt idx="7">
                  <c:v>257.98700000000002</c:v>
                </c:pt>
                <c:pt idx="8">
                  <c:v>268.928</c:v>
                </c:pt>
                <c:pt idx="9">
                  <c:v>246.43199999999999</c:v>
                </c:pt>
                <c:pt idx="10">
                  <c:v>235.18199999999999</c:v>
                </c:pt>
                <c:pt idx="11">
                  <c:v>201.17500000000001</c:v>
                </c:pt>
                <c:pt idx="12">
                  <c:v>209.03899999999999</c:v>
                </c:pt>
                <c:pt idx="13">
                  <c:v>211.619</c:v>
                </c:pt>
                <c:pt idx="14">
                  <c:v>202.02</c:v>
                </c:pt>
                <c:pt idx="15">
                  <c:v>289.32100000000003</c:v>
                </c:pt>
                <c:pt idx="16">
                  <c:v>273.71600000000001</c:v>
                </c:pt>
                <c:pt idx="17">
                  <c:v>242.60599999999999</c:v>
                </c:pt>
                <c:pt idx="18">
                  <c:v>249.35900000000001</c:v>
                </c:pt>
                <c:pt idx="19">
                  <c:v>254.07900000000001</c:v>
                </c:pt>
                <c:pt idx="20">
                  <c:v>221.72</c:v>
                </c:pt>
                <c:pt idx="21">
                  <c:v>277.36900000000003</c:v>
                </c:pt>
                <c:pt idx="22">
                  <c:v>225.38300000000001</c:v>
                </c:pt>
                <c:pt idx="23">
                  <c:v>265.7</c:v>
                </c:pt>
                <c:pt idx="24">
                  <c:v>300.74599999999998</c:v>
                </c:pt>
                <c:pt idx="25">
                  <c:v>231.048</c:v>
                </c:pt>
                <c:pt idx="26">
                  <c:v>253.161</c:v>
                </c:pt>
                <c:pt idx="27">
                  <c:v>267.52800000000002</c:v>
                </c:pt>
                <c:pt idx="28">
                  <c:v>233.09899999999999</c:v>
                </c:pt>
                <c:pt idx="29">
                  <c:v>256.42200000000003</c:v>
                </c:pt>
                <c:pt idx="30">
                  <c:v>248.06899999999999</c:v>
                </c:pt>
                <c:pt idx="31">
                  <c:v>287.50400000000002</c:v>
                </c:pt>
                <c:pt idx="32">
                  <c:v>285.39800000000002</c:v>
                </c:pt>
                <c:pt idx="33">
                  <c:v>262.24799999999999</c:v>
                </c:pt>
                <c:pt idx="34">
                  <c:v>253.62299999999999</c:v>
                </c:pt>
                <c:pt idx="35">
                  <c:v>289.34399999999999</c:v>
                </c:pt>
                <c:pt idx="36">
                  <c:v>238.78399999999999</c:v>
                </c:pt>
                <c:pt idx="37">
                  <c:v>250.709</c:v>
                </c:pt>
                <c:pt idx="38">
                  <c:v>288.30599999999998</c:v>
                </c:pt>
                <c:pt idx="39">
                  <c:v>249.791</c:v>
                </c:pt>
                <c:pt idx="40">
                  <c:v>251.333</c:v>
                </c:pt>
                <c:pt idx="41">
                  <c:v>276.738</c:v>
                </c:pt>
                <c:pt idx="42">
                  <c:v>255.517</c:v>
                </c:pt>
                <c:pt idx="43">
                  <c:v>240.34299999999999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ACE-4D1F-9C21-B557B4AE70A0}"/>
            </c:ext>
          </c:extLst>
        </c:ser>
        <c:ser>
          <c:idx val="0"/>
          <c:order val="1"/>
          <c:tx>
            <c:v>1(B)MP Ms K vs Rb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'Ms SEM+ICP Tidy w LOD'!$AH$47:$AH$91</c:f>
              <c:numCache>
                <c:formatCode>General</c:formatCode>
                <c:ptCount val="45"/>
                <c:pt idx="0">
                  <c:v>84800</c:v>
                </c:pt>
                <c:pt idx="1">
                  <c:v>84900</c:v>
                </c:pt>
                <c:pt idx="2">
                  <c:v>83699.999999999985</c:v>
                </c:pt>
                <c:pt idx="3">
                  <c:v>84400</c:v>
                </c:pt>
                <c:pt idx="4">
                  <c:v>85000</c:v>
                </c:pt>
                <c:pt idx="5">
                  <c:v>87100.000000000015</c:v>
                </c:pt>
                <c:pt idx="6">
                  <c:v>85300</c:v>
                </c:pt>
                <c:pt idx="7">
                  <c:v>85200</c:v>
                </c:pt>
                <c:pt idx="8">
                  <c:v>83200</c:v>
                </c:pt>
                <c:pt idx="9">
                  <c:v>84000</c:v>
                </c:pt>
                <c:pt idx="10">
                  <c:v>86000</c:v>
                </c:pt>
                <c:pt idx="11">
                  <c:v>84900</c:v>
                </c:pt>
                <c:pt idx="12">
                  <c:v>84600.000000000015</c:v>
                </c:pt>
                <c:pt idx="13">
                  <c:v>85399.999999999985</c:v>
                </c:pt>
                <c:pt idx="14">
                  <c:v>84100</c:v>
                </c:pt>
                <c:pt idx="15">
                  <c:v>82899.999999999985</c:v>
                </c:pt>
                <c:pt idx="16">
                  <c:v>85500</c:v>
                </c:pt>
                <c:pt idx="17">
                  <c:v>84700</c:v>
                </c:pt>
                <c:pt idx="18">
                  <c:v>84600.000000000015</c:v>
                </c:pt>
                <c:pt idx="19">
                  <c:v>82500</c:v>
                </c:pt>
                <c:pt idx="20">
                  <c:v>85300</c:v>
                </c:pt>
                <c:pt idx="21">
                  <c:v>85500</c:v>
                </c:pt>
                <c:pt idx="22">
                  <c:v>85399.999999999985</c:v>
                </c:pt>
                <c:pt idx="23">
                  <c:v>83500</c:v>
                </c:pt>
                <c:pt idx="24">
                  <c:v>83400</c:v>
                </c:pt>
                <c:pt idx="25">
                  <c:v>85600</c:v>
                </c:pt>
                <c:pt idx="26">
                  <c:v>87100.000000000015</c:v>
                </c:pt>
                <c:pt idx="27">
                  <c:v>83300</c:v>
                </c:pt>
                <c:pt idx="28">
                  <c:v>83000</c:v>
                </c:pt>
                <c:pt idx="29">
                  <c:v>83400</c:v>
                </c:pt>
                <c:pt idx="30">
                  <c:v>84200</c:v>
                </c:pt>
                <c:pt idx="31">
                  <c:v>85399.999999999985</c:v>
                </c:pt>
                <c:pt idx="32">
                  <c:v>85000</c:v>
                </c:pt>
                <c:pt idx="33">
                  <c:v>84100</c:v>
                </c:pt>
                <c:pt idx="34">
                  <c:v>84700</c:v>
                </c:pt>
                <c:pt idx="35">
                  <c:v>84500</c:v>
                </c:pt>
                <c:pt idx="36">
                  <c:v>85300</c:v>
                </c:pt>
                <c:pt idx="37">
                  <c:v>82300</c:v>
                </c:pt>
                <c:pt idx="38">
                  <c:v>84400</c:v>
                </c:pt>
                <c:pt idx="39">
                  <c:v>82600</c:v>
                </c:pt>
                <c:pt idx="40">
                  <c:v>84900</c:v>
                </c:pt>
                <c:pt idx="41">
                  <c:v>83300</c:v>
                </c:pt>
                <c:pt idx="42">
                  <c:v>83500</c:v>
                </c:pt>
                <c:pt idx="43">
                  <c:v>85300</c:v>
                </c:pt>
                <c:pt idx="44">
                  <c:v>82300</c:v>
                </c:pt>
              </c:numCache>
            </c:numRef>
          </c:xVal>
          <c:yVal>
            <c:numRef>
              <c:f>'Ms SEM+ICP Tidy w LOD'!$P$47:$P$91</c:f>
              <c:numCache>
                <c:formatCode>General</c:formatCode>
                <c:ptCount val="45"/>
                <c:pt idx="0">
                  <c:v>246.88900000000001</c:v>
                </c:pt>
                <c:pt idx="1">
                  <c:v>234.81200000000001</c:v>
                </c:pt>
                <c:pt idx="2">
                  <c:v>249.61799999999999</c:v>
                </c:pt>
                <c:pt idx="3">
                  <c:v>243.93700000000001</c:v>
                </c:pt>
                <c:pt idx="4">
                  <c:v>272.29899999999998</c:v>
                </c:pt>
                <c:pt idx="5">
                  <c:v>214.44</c:v>
                </c:pt>
                <c:pt idx="6">
                  <c:v>242.322</c:v>
                </c:pt>
                <c:pt idx="7">
                  <c:v>261.60000000000002</c:v>
                </c:pt>
                <c:pt idx="8">
                  <c:v>246.88300000000001</c:v>
                </c:pt>
                <c:pt idx="9">
                  <c:v>212.42</c:v>
                </c:pt>
                <c:pt idx="10">
                  <c:v>218.23099999999999</c:v>
                </c:pt>
                <c:pt idx="11">
                  <c:v>230.49600000000001</c:v>
                </c:pt>
                <c:pt idx="12">
                  <c:v>221.941</c:v>
                </c:pt>
                <c:pt idx="13">
                  <c:v>195.26900000000001</c:v>
                </c:pt>
                <c:pt idx="14">
                  <c:v>213.63499999999999</c:v>
                </c:pt>
                <c:pt idx="15">
                  <c:v>204.542</c:v>
                </c:pt>
                <c:pt idx="16">
                  <c:v>277.32900000000001</c:v>
                </c:pt>
                <c:pt idx="17">
                  <c:v>237.804</c:v>
                </c:pt>
                <c:pt idx="18">
                  <c:v>190.381</c:v>
                </c:pt>
                <c:pt idx="19">
                  <c:v>211.977</c:v>
                </c:pt>
                <c:pt idx="20">
                  <c:v>299.53399999999999</c:v>
                </c:pt>
                <c:pt idx="21">
                  <c:v>216.922</c:v>
                </c:pt>
                <c:pt idx="22">
                  <c:v>234.04499999999999</c:v>
                </c:pt>
                <c:pt idx="23">
                  <c:v>214.679</c:v>
                </c:pt>
                <c:pt idx="24">
                  <c:v>228.91900000000001</c:v>
                </c:pt>
                <c:pt idx="25">
                  <c:v>219.76</c:v>
                </c:pt>
                <c:pt idx="26">
                  <c:v>199.07599999999999</c:v>
                </c:pt>
                <c:pt idx="27">
                  <c:v>234.92699999999999</c:v>
                </c:pt>
                <c:pt idx="28">
                  <c:v>249.411</c:v>
                </c:pt>
                <c:pt idx="29">
                  <c:v>220.01300000000001</c:v>
                </c:pt>
                <c:pt idx="30">
                  <c:v>202.98599999999999</c:v>
                </c:pt>
                <c:pt idx="31">
                  <c:v>254.21700000000001</c:v>
                </c:pt>
                <c:pt idx="32">
                  <c:v>238.27500000000001</c:v>
                </c:pt>
                <c:pt idx="33">
                  <c:v>250.44900000000001</c:v>
                </c:pt>
                <c:pt idx="34">
                  <c:v>254.006</c:v>
                </c:pt>
                <c:pt idx="35">
                  <c:v>230.41399999999999</c:v>
                </c:pt>
                <c:pt idx="36">
                  <c:v>229.75299999999999</c:v>
                </c:pt>
                <c:pt idx="37">
                  <c:v>224.84800000000001</c:v>
                </c:pt>
                <c:pt idx="38">
                  <c:v>172.30799999999999</c:v>
                </c:pt>
                <c:pt idx="39">
                  <c:v>190.667</c:v>
                </c:pt>
                <c:pt idx="40">
                  <c:v>193.821</c:v>
                </c:pt>
                <c:pt idx="41">
                  <c:v>225.42699999999999</c:v>
                </c:pt>
                <c:pt idx="42">
                  <c:v>232.089</c:v>
                </c:pt>
                <c:pt idx="43">
                  <c:v>226.00899999999999</c:v>
                </c:pt>
                <c:pt idx="44">
                  <c:v>171.04499999999999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ACE-4D1F-9C21-B557B4AE7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8691311"/>
        <c:axId val="1230055615"/>
      </c:scatterChart>
      <c:valAx>
        <c:axId val="1418691311"/>
        <c:scaling>
          <c:orientation val="minMax"/>
          <c:min val="8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055615"/>
        <c:crosses val="autoZero"/>
        <c:crossBetween val="midCat"/>
      </c:valAx>
      <c:valAx>
        <c:axId val="12300556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8691311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1.AS v 1(B)MP Ms</a:t>
            </a:r>
            <a:r>
              <a:rPr lang="en-GB" baseline="0"/>
              <a:t> K v Cs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1.AS Ms K vs Cs</c:v>
          </c:tx>
          <c:spPr>
            <a:ln>
              <a:noFill/>
            </a:ln>
          </c:spPr>
          <c:errBars>
            <c:errDir val="y"/>
            <c:errBarType val="both"/>
            <c:errValType val="cust"/>
            <c:noEndCap val="0"/>
            <c:pl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</c:errBars>
          <c:errBars>
            <c:errDir val="x"/>
            <c:errBarType val="both"/>
            <c:errValType val="cust"/>
            <c:noEndCap val="0"/>
            <c:pl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</c:errBars>
          <c:xVal>
            <c:numRef>
              <c:f>'Ms SEM+ICP Tidy w LOD'!$AH$2:$AH$45</c:f>
              <c:numCache>
                <c:formatCode>General</c:formatCode>
                <c:ptCount val="44"/>
                <c:pt idx="0">
                  <c:v>85200</c:v>
                </c:pt>
                <c:pt idx="1">
                  <c:v>85399.999999999985</c:v>
                </c:pt>
                <c:pt idx="2">
                  <c:v>95300</c:v>
                </c:pt>
                <c:pt idx="3">
                  <c:v>95300</c:v>
                </c:pt>
                <c:pt idx="4">
                  <c:v>95500</c:v>
                </c:pt>
                <c:pt idx="5">
                  <c:v>97100.000000000015</c:v>
                </c:pt>
                <c:pt idx="6">
                  <c:v>95700</c:v>
                </c:pt>
                <c:pt idx="7">
                  <c:v>95100</c:v>
                </c:pt>
                <c:pt idx="8">
                  <c:v>95000</c:v>
                </c:pt>
                <c:pt idx="9">
                  <c:v>95800</c:v>
                </c:pt>
                <c:pt idx="10">
                  <c:v>94500</c:v>
                </c:pt>
                <c:pt idx="11">
                  <c:v>91600</c:v>
                </c:pt>
                <c:pt idx="12">
                  <c:v>93100</c:v>
                </c:pt>
                <c:pt idx="13">
                  <c:v>92500</c:v>
                </c:pt>
                <c:pt idx="14">
                  <c:v>90900</c:v>
                </c:pt>
                <c:pt idx="15">
                  <c:v>95900</c:v>
                </c:pt>
                <c:pt idx="16">
                  <c:v>95900</c:v>
                </c:pt>
                <c:pt idx="17">
                  <c:v>95000</c:v>
                </c:pt>
                <c:pt idx="18">
                  <c:v>95500</c:v>
                </c:pt>
                <c:pt idx="19">
                  <c:v>93500</c:v>
                </c:pt>
                <c:pt idx="20">
                  <c:v>91199.999999999985</c:v>
                </c:pt>
                <c:pt idx="21">
                  <c:v>94400</c:v>
                </c:pt>
                <c:pt idx="22">
                  <c:v>98000</c:v>
                </c:pt>
                <c:pt idx="23">
                  <c:v>98000</c:v>
                </c:pt>
                <c:pt idx="24">
                  <c:v>93699.999999999985</c:v>
                </c:pt>
                <c:pt idx="25">
                  <c:v>95000</c:v>
                </c:pt>
                <c:pt idx="26">
                  <c:v>93300</c:v>
                </c:pt>
                <c:pt idx="27">
                  <c:v>94400</c:v>
                </c:pt>
                <c:pt idx="28">
                  <c:v>94000</c:v>
                </c:pt>
                <c:pt idx="29">
                  <c:v>94100</c:v>
                </c:pt>
                <c:pt idx="30">
                  <c:v>93900</c:v>
                </c:pt>
                <c:pt idx="31">
                  <c:v>98200</c:v>
                </c:pt>
                <c:pt idx="32">
                  <c:v>93100</c:v>
                </c:pt>
                <c:pt idx="33">
                  <c:v>96800</c:v>
                </c:pt>
                <c:pt idx="34">
                  <c:v>94100</c:v>
                </c:pt>
                <c:pt idx="35">
                  <c:v>95399.999999999985</c:v>
                </c:pt>
                <c:pt idx="36">
                  <c:v>93200</c:v>
                </c:pt>
                <c:pt idx="37">
                  <c:v>94700</c:v>
                </c:pt>
                <c:pt idx="38">
                  <c:v>97800</c:v>
                </c:pt>
                <c:pt idx="39">
                  <c:v>94100</c:v>
                </c:pt>
                <c:pt idx="40">
                  <c:v>95500</c:v>
                </c:pt>
                <c:pt idx="41">
                  <c:v>96000</c:v>
                </c:pt>
                <c:pt idx="42">
                  <c:v>98200</c:v>
                </c:pt>
                <c:pt idx="43">
                  <c:v>99600.000000000015</c:v>
                </c:pt>
              </c:numCache>
            </c:numRef>
          </c:xVal>
          <c:yVal>
            <c:numRef>
              <c:f>'Ms SEM+ICP Tidy w LOD'!$V$2:$V$45</c:f>
              <c:numCache>
                <c:formatCode>General</c:formatCode>
                <c:ptCount val="44"/>
                <c:pt idx="0">
                  <c:v>1.2665299999999999</c:v>
                </c:pt>
                <c:pt idx="1">
                  <c:v>2.2708699999999999</c:v>
                </c:pt>
                <c:pt idx="2">
                  <c:v>2.7129400000000001</c:v>
                </c:pt>
                <c:pt idx="3">
                  <c:v>2.3996300000000002</c:v>
                </c:pt>
                <c:pt idx="4">
                  <c:v>3.0369999999999999</c:v>
                </c:pt>
                <c:pt idx="5">
                  <c:v>2.5349599999999999</c:v>
                </c:pt>
                <c:pt idx="6">
                  <c:v>2.8065500000000001</c:v>
                </c:pt>
                <c:pt idx="7">
                  <c:v>3.04026</c:v>
                </c:pt>
                <c:pt idx="8">
                  <c:v>3.50644</c:v>
                </c:pt>
                <c:pt idx="9">
                  <c:v>2.8797999999999999</c:v>
                </c:pt>
                <c:pt idx="10">
                  <c:v>2.5438200000000002</c:v>
                </c:pt>
                <c:pt idx="11">
                  <c:v>1.77485</c:v>
                </c:pt>
                <c:pt idx="12">
                  <c:v>2.50542</c:v>
                </c:pt>
                <c:pt idx="13">
                  <c:v>2.2385100000000002</c:v>
                </c:pt>
                <c:pt idx="14">
                  <c:v>1.66143</c:v>
                </c:pt>
                <c:pt idx="15">
                  <c:v>3.96618</c:v>
                </c:pt>
                <c:pt idx="16">
                  <c:v>3.52074</c:v>
                </c:pt>
                <c:pt idx="17">
                  <c:v>6.0541999999999998</c:v>
                </c:pt>
                <c:pt idx="18">
                  <c:v>2.2876099999999999</c:v>
                </c:pt>
                <c:pt idx="19">
                  <c:v>5.6083400000000001</c:v>
                </c:pt>
                <c:pt idx="20">
                  <c:v>2.3410700000000002</c:v>
                </c:pt>
                <c:pt idx="21">
                  <c:v>3.22356</c:v>
                </c:pt>
                <c:pt idx="22">
                  <c:v>2.6304099999999999</c:v>
                </c:pt>
                <c:pt idx="23">
                  <c:v>2.70181</c:v>
                </c:pt>
                <c:pt idx="24">
                  <c:v>2.8197899999999998</c:v>
                </c:pt>
                <c:pt idx="25">
                  <c:v>1.8132999999999999</c:v>
                </c:pt>
                <c:pt idx="26">
                  <c:v>2.5273300000000001</c:v>
                </c:pt>
                <c:pt idx="27">
                  <c:v>3.7111999999999998</c:v>
                </c:pt>
                <c:pt idx="28">
                  <c:v>2.5824799999999999</c:v>
                </c:pt>
                <c:pt idx="29">
                  <c:v>3.4697100000000001</c:v>
                </c:pt>
                <c:pt idx="30">
                  <c:v>2.1489199999999999</c:v>
                </c:pt>
                <c:pt idx="31">
                  <c:v>2.8308900000000001</c:v>
                </c:pt>
                <c:pt idx="32">
                  <c:v>2.5255899999999998</c:v>
                </c:pt>
                <c:pt idx="33">
                  <c:v>2.1676600000000001</c:v>
                </c:pt>
                <c:pt idx="34">
                  <c:v>2.32735</c:v>
                </c:pt>
                <c:pt idx="35">
                  <c:v>3.4162699999999999</c:v>
                </c:pt>
                <c:pt idx="36">
                  <c:v>2.1769699999999998</c:v>
                </c:pt>
                <c:pt idx="37">
                  <c:v>3.0425800000000001</c:v>
                </c:pt>
                <c:pt idx="38">
                  <c:v>3.4960800000000001</c:v>
                </c:pt>
                <c:pt idx="39">
                  <c:v>3.0587200000000001</c:v>
                </c:pt>
                <c:pt idx="40">
                  <c:v>2.7154500000000001</c:v>
                </c:pt>
                <c:pt idx="41">
                  <c:v>3.3026800000000001</c:v>
                </c:pt>
                <c:pt idx="42">
                  <c:v>3.16995</c:v>
                </c:pt>
                <c:pt idx="43">
                  <c:v>2.6040899999999998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18C-4212-B2FE-574361085F56}"/>
            </c:ext>
          </c:extLst>
        </c:ser>
        <c:ser>
          <c:idx val="0"/>
          <c:order val="1"/>
          <c:tx>
            <c:v>1(B)MP Ms K vs Cs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'Ms SEM+ICP Tidy w LOD'!$AH$47:$AH$91</c:f>
              <c:numCache>
                <c:formatCode>General</c:formatCode>
                <c:ptCount val="45"/>
                <c:pt idx="0">
                  <c:v>84800</c:v>
                </c:pt>
                <c:pt idx="1">
                  <c:v>84900</c:v>
                </c:pt>
                <c:pt idx="2">
                  <c:v>83699.999999999985</c:v>
                </c:pt>
                <c:pt idx="3">
                  <c:v>84400</c:v>
                </c:pt>
                <c:pt idx="4">
                  <c:v>85000</c:v>
                </c:pt>
                <c:pt idx="5">
                  <c:v>87100.000000000015</c:v>
                </c:pt>
                <c:pt idx="6">
                  <c:v>85300</c:v>
                </c:pt>
                <c:pt idx="7">
                  <c:v>85200</c:v>
                </c:pt>
                <c:pt idx="8">
                  <c:v>83200</c:v>
                </c:pt>
                <c:pt idx="9">
                  <c:v>84000</c:v>
                </c:pt>
                <c:pt idx="10">
                  <c:v>86000</c:v>
                </c:pt>
                <c:pt idx="11">
                  <c:v>84900</c:v>
                </c:pt>
                <c:pt idx="12">
                  <c:v>84600.000000000015</c:v>
                </c:pt>
                <c:pt idx="13">
                  <c:v>85399.999999999985</c:v>
                </c:pt>
                <c:pt idx="14">
                  <c:v>84100</c:v>
                </c:pt>
                <c:pt idx="15">
                  <c:v>82899.999999999985</c:v>
                </c:pt>
                <c:pt idx="16">
                  <c:v>85500</c:v>
                </c:pt>
                <c:pt idx="17">
                  <c:v>84700</c:v>
                </c:pt>
                <c:pt idx="18">
                  <c:v>84600.000000000015</c:v>
                </c:pt>
                <c:pt idx="19">
                  <c:v>82500</c:v>
                </c:pt>
                <c:pt idx="20">
                  <c:v>85300</c:v>
                </c:pt>
                <c:pt idx="21">
                  <c:v>85500</c:v>
                </c:pt>
                <c:pt idx="22">
                  <c:v>85399.999999999985</c:v>
                </c:pt>
                <c:pt idx="23">
                  <c:v>83500</c:v>
                </c:pt>
                <c:pt idx="24">
                  <c:v>83400</c:v>
                </c:pt>
                <c:pt idx="25">
                  <c:v>85600</c:v>
                </c:pt>
                <c:pt idx="26">
                  <c:v>87100.000000000015</c:v>
                </c:pt>
                <c:pt idx="27">
                  <c:v>83300</c:v>
                </c:pt>
                <c:pt idx="28">
                  <c:v>83000</c:v>
                </c:pt>
                <c:pt idx="29">
                  <c:v>83400</c:v>
                </c:pt>
                <c:pt idx="30">
                  <c:v>84200</c:v>
                </c:pt>
                <c:pt idx="31">
                  <c:v>85399.999999999985</c:v>
                </c:pt>
                <c:pt idx="32">
                  <c:v>85000</c:v>
                </c:pt>
                <c:pt idx="33">
                  <c:v>84100</c:v>
                </c:pt>
                <c:pt idx="34">
                  <c:v>84700</c:v>
                </c:pt>
                <c:pt idx="35">
                  <c:v>84500</c:v>
                </c:pt>
                <c:pt idx="36">
                  <c:v>85300</c:v>
                </c:pt>
                <c:pt idx="37">
                  <c:v>82300</c:v>
                </c:pt>
                <c:pt idx="38">
                  <c:v>84400</c:v>
                </c:pt>
                <c:pt idx="39">
                  <c:v>82600</c:v>
                </c:pt>
                <c:pt idx="40">
                  <c:v>84900</c:v>
                </c:pt>
                <c:pt idx="41">
                  <c:v>83300</c:v>
                </c:pt>
                <c:pt idx="42">
                  <c:v>83500</c:v>
                </c:pt>
                <c:pt idx="43">
                  <c:v>85300</c:v>
                </c:pt>
                <c:pt idx="44">
                  <c:v>82300</c:v>
                </c:pt>
              </c:numCache>
            </c:numRef>
          </c:xVal>
          <c:yVal>
            <c:numRef>
              <c:f>'Ms SEM+ICP Tidy w LOD'!$V$47:$V$91</c:f>
              <c:numCache>
                <c:formatCode>General</c:formatCode>
                <c:ptCount val="45"/>
                <c:pt idx="0">
                  <c:v>0.84642499999999998</c:v>
                </c:pt>
                <c:pt idx="1">
                  <c:v>0.89473800000000003</c:v>
                </c:pt>
                <c:pt idx="2">
                  <c:v>0.63961000000000001</c:v>
                </c:pt>
                <c:pt idx="3">
                  <c:v>1.9680500000000001</c:v>
                </c:pt>
                <c:pt idx="4">
                  <c:v>1.1655199999999999</c:v>
                </c:pt>
                <c:pt idx="5">
                  <c:v>0.67861199999999999</c:v>
                </c:pt>
                <c:pt idx="6">
                  <c:v>1.4597500000000001</c:v>
                </c:pt>
                <c:pt idx="7">
                  <c:v>1.1554899999999999</c:v>
                </c:pt>
                <c:pt idx="8">
                  <c:v>1.09799</c:v>
                </c:pt>
                <c:pt idx="9">
                  <c:v>1.5187299999999999</c:v>
                </c:pt>
                <c:pt idx="10">
                  <c:v>0</c:v>
                </c:pt>
                <c:pt idx="11">
                  <c:v>1.25119</c:v>
                </c:pt>
                <c:pt idx="12">
                  <c:v>0.97689899999999996</c:v>
                </c:pt>
                <c:pt idx="13">
                  <c:v>0</c:v>
                </c:pt>
                <c:pt idx="14">
                  <c:v>1.7627200000000001</c:v>
                </c:pt>
                <c:pt idx="15">
                  <c:v>0</c:v>
                </c:pt>
                <c:pt idx="16">
                  <c:v>1.46041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1.4982</c:v>
                </c:pt>
                <c:pt idx="21">
                  <c:v>0</c:v>
                </c:pt>
                <c:pt idx="22">
                  <c:v>0</c:v>
                </c:pt>
                <c:pt idx="23">
                  <c:v>0.86416000000000004</c:v>
                </c:pt>
                <c:pt idx="24">
                  <c:v>0</c:v>
                </c:pt>
                <c:pt idx="25">
                  <c:v>0</c:v>
                </c:pt>
                <c:pt idx="26">
                  <c:v>0.61755199999999999</c:v>
                </c:pt>
                <c:pt idx="27">
                  <c:v>0.90013399999999999</c:v>
                </c:pt>
                <c:pt idx="28">
                  <c:v>1.3895900000000001</c:v>
                </c:pt>
                <c:pt idx="29">
                  <c:v>0</c:v>
                </c:pt>
                <c:pt idx="30">
                  <c:v>0.70628800000000003</c:v>
                </c:pt>
                <c:pt idx="31">
                  <c:v>1.10067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1.06609</c:v>
                </c:pt>
                <c:pt idx="38">
                  <c:v>0.70276899999999998</c:v>
                </c:pt>
                <c:pt idx="39">
                  <c:v>0.99935399999999996</c:v>
                </c:pt>
                <c:pt idx="40">
                  <c:v>1.0835900000000001</c:v>
                </c:pt>
                <c:pt idx="41">
                  <c:v>0</c:v>
                </c:pt>
                <c:pt idx="42">
                  <c:v>0</c:v>
                </c:pt>
                <c:pt idx="43">
                  <c:v>2.0742400000000001</c:v>
                </c:pt>
                <c:pt idx="44">
                  <c:v>1.1939500000000001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18C-4212-B2FE-574361085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4974303"/>
        <c:axId val="1759480703"/>
      </c:scatterChart>
      <c:valAx>
        <c:axId val="1364974303"/>
        <c:scaling>
          <c:orientation val="minMax"/>
          <c:min val="8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9480703"/>
        <c:crosses val="autoZero"/>
        <c:crossBetween val="midCat"/>
      </c:valAx>
      <c:valAx>
        <c:axId val="1759480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Cs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4974303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1.AS v 1(B)MP Ms K v Ba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1.AS Ms K vs Ba</c:v>
          </c:tx>
          <c:spPr>
            <a:ln>
              <a:noFill/>
            </a:ln>
          </c:spPr>
          <c:errBars>
            <c:errDir val="y"/>
            <c:errBarType val="both"/>
            <c:errValType val="cust"/>
            <c:noEndCap val="0"/>
            <c:pl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</c:errBars>
          <c:errBars>
            <c:errDir val="x"/>
            <c:errBarType val="both"/>
            <c:errValType val="cust"/>
            <c:noEndCap val="0"/>
            <c:pl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</c:errBars>
          <c:xVal>
            <c:numRef>
              <c:f>'Ms SEM+ICP Tidy w LOD'!$AH$2:$AH$45</c:f>
              <c:numCache>
                <c:formatCode>General</c:formatCode>
                <c:ptCount val="44"/>
                <c:pt idx="0">
                  <c:v>85200</c:v>
                </c:pt>
                <c:pt idx="1">
                  <c:v>85399.999999999985</c:v>
                </c:pt>
                <c:pt idx="2">
                  <c:v>95300</c:v>
                </c:pt>
                <c:pt idx="3">
                  <c:v>95300</c:v>
                </c:pt>
                <c:pt idx="4">
                  <c:v>95500</c:v>
                </c:pt>
                <c:pt idx="5">
                  <c:v>97100.000000000015</c:v>
                </c:pt>
                <c:pt idx="6">
                  <c:v>95700</c:v>
                </c:pt>
                <c:pt idx="7">
                  <c:v>95100</c:v>
                </c:pt>
                <c:pt idx="8">
                  <c:v>95000</c:v>
                </c:pt>
                <c:pt idx="9">
                  <c:v>95800</c:v>
                </c:pt>
                <c:pt idx="10">
                  <c:v>94500</c:v>
                </c:pt>
                <c:pt idx="11">
                  <c:v>91600</c:v>
                </c:pt>
                <c:pt idx="12">
                  <c:v>93100</c:v>
                </c:pt>
                <c:pt idx="13">
                  <c:v>92500</c:v>
                </c:pt>
                <c:pt idx="14">
                  <c:v>90900</c:v>
                </c:pt>
                <c:pt idx="15">
                  <c:v>95900</c:v>
                </c:pt>
                <c:pt idx="16">
                  <c:v>95900</c:v>
                </c:pt>
                <c:pt idx="17">
                  <c:v>95000</c:v>
                </c:pt>
                <c:pt idx="18">
                  <c:v>95500</c:v>
                </c:pt>
                <c:pt idx="19">
                  <c:v>93500</c:v>
                </c:pt>
                <c:pt idx="20">
                  <c:v>91199.999999999985</c:v>
                </c:pt>
                <c:pt idx="21">
                  <c:v>94400</c:v>
                </c:pt>
                <c:pt idx="22">
                  <c:v>98000</c:v>
                </c:pt>
                <c:pt idx="23">
                  <c:v>98000</c:v>
                </c:pt>
                <c:pt idx="24">
                  <c:v>93699.999999999985</c:v>
                </c:pt>
                <c:pt idx="25">
                  <c:v>95000</c:v>
                </c:pt>
                <c:pt idx="26">
                  <c:v>93300</c:v>
                </c:pt>
                <c:pt idx="27">
                  <c:v>94400</c:v>
                </c:pt>
                <c:pt idx="28">
                  <c:v>94000</c:v>
                </c:pt>
                <c:pt idx="29">
                  <c:v>94100</c:v>
                </c:pt>
                <c:pt idx="30">
                  <c:v>93900</c:v>
                </c:pt>
                <c:pt idx="31">
                  <c:v>98200</c:v>
                </c:pt>
                <c:pt idx="32">
                  <c:v>93100</c:v>
                </c:pt>
                <c:pt idx="33">
                  <c:v>96800</c:v>
                </c:pt>
                <c:pt idx="34">
                  <c:v>94100</c:v>
                </c:pt>
                <c:pt idx="35">
                  <c:v>95399.999999999985</c:v>
                </c:pt>
                <c:pt idx="36">
                  <c:v>93200</c:v>
                </c:pt>
                <c:pt idx="37">
                  <c:v>94700</c:v>
                </c:pt>
                <c:pt idx="38">
                  <c:v>97800</c:v>
                </c:pt>
                <c:pt idx="39">
                  <c:v>94100</c:v>
                </c:pt>
                <c:pt idx="40">
                  <c:v>95500</c:v>
                </c:pt>
                <c:pt idx="41">
                  <c:v>96000</c:v>
                </c:pt>
                <c:pt idx="42">
                  <c:v>98200</c:v>
                </c:pt>
                <c:pt idx="43">
                  <c:v>99600.000000000015</c:v>
                </c:pt>
              </c:numCache>
            </c:numRef>
          </c:xVal>
          <c:yVal>
            <c:numRef>
              <c:f>'Ms SEM+ICP Tidy w LOD'!$W$2:$W$45</c:f>
              <c:numCache>
                <c:formatCode>General</c:formatCode>
                <c:ptCount val="44"/>
                <c:pt idx="0">
                  <c:v>3698.06</c:v>
                </c:pt>
                <c:pt idx="1">
                  <c:v>4513.25</c:v>
                </c:pt>
                <c:pt idx="2">
                  <c:v>1365</c:v>
                </c:pt>
                <c:pt idx="3">
                  <c:v>1819.56</c:v>
                </c:pt>
                <c:pt idx="4">
                  <c:v>2213.25</c:v>
                </c:pt>
                <c:pt idx="5">
                  <c:v>1518.45</c:v>
                </c:pt>
                <c:pt idx="6">
                  <c:v>1949.48</c:v>
                </c:pt>
                <c:pt idx="7">
                  <c:v>2396.67</c:v>
                </c:pt>
                <c:pt idx="8">
                  <c:v>2207.37</c:v>
                </c:pt>
                <c:pt idx="9">
                  <c:v>2070.79</c:v>
                </c:pt>
                <c:pt idx="10">
                  <c:v>2390.39</c:v>
                </c:pt>
                <c:pt idx="11">
                  <c:v>3793.07</c:v>
                </c:pt>
                <c:pt idx="12">
                  <c:v>3491.85</c:v>
                </c:pt>
                <c:pt idx="13">
                  <c:v>3601.85</c:v>
                </c:pt>
                <c:pt idx="14">
                  <c:v>4305.1899999999996</c:v>
                </c:pt>
                <c:pt idx="15">
                  <c:v>2537.14</c:v>
                </c:pt>
                <c:pt idx="16">
                  <c:v>2033.76</c:v>
                </c:pt>
                <c:pt idx="17">
                  <c:v>2309.13</c:v>
                </c:pt>
                <c:pt idx="18">
                  <c:v>2677.35</c:v>
                </c:pt>
                <c:pt idx="19">
                  <c:v>1949.92</c:v>
                </c:pt>
                <c:pt idx="20">
                  <c:v>1989.98</c:v>
                </c:pt>
                <c:pt idx="21">
                  <c:v>2598.19</c:v>
                </c:pt>
                <c:pt idx="22">
                  <c:v>2397.0300000000002</c:v>
                </c:pt>
                <c:pt idx="23">
                  <c:v>3007.46</c:v>
                </c:pt>
                <c:pt idx="24">
                  <c:v>3743.77</c:v>
                </c:pt>
                <c:pt idx="25">
                  <c:v>2181.6999999999998</c:v>
                </c:pt>
                <c:pt idx="26">
                  <c:v>2360.67</c:v>
                </c:pt>
                <c:pt idx="27">
                  <c:v>2361.7800000000002</c:v>
                </c:pt>
                <c:pt idx="28">
                  <c:v>2636.48</c:v>
                </c:pt>
                <c:pt idx="29">
                  <c:v>2328.04</c:v>
                </c:pt>
                <c:pt idx="30">
                  <c:v>2395.3000000000002</c:v>
                </c:pt>
                <c:pt idx="31">
                  <c:v>2528.13</c:v>
                </c:pt>
                <c:pt idx="32">
                  <c:v>1908.58</c:v>
                </c:pt>
                <c:pt idx="33">
                  <c:v>2285.8200000000002</c:v>
                </c:pt>
                <c:pt idx="34">
                  <c:v>2334.4</c:v>
                </c:pt>
                <c:pt idx="35">
                  <c:v>3340.54</c:v>
                </c:pt>
                <c:pt idx="36">
                  <c:v>2854.99</c:v>
                </c:pt>
                <c:pt idx="37">
                  <c:v>2681.85</c:v>
                </c:pt>
                <c:pt idx="38">
                  <c:v>2859.62</c:v>
                </c:pt>
                <c:pt idx="39">
                  <c:v>3083.33</c:v>
                </c:pt>
                <c:pt idx="40">
                  <c:v>2748.19</c:v>
                </c:pt>
                <c:pt idx="41">
                  <c:v>2074.04</c:v>
                </c:pt>
                <c:pt idx="42">
                  <c:v>2857.37</c:v>
                </c:pt>
                <c:pt idx="43">
                  <c:v>2327.46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900-46B2-8423-FAA5198198BF}"/>
            </c:ext>
          </c:extLst>
        </c:ser>
        <c:ser>
          <c:idx val="0"/>
          <c:order val="1"/>
          <c:tx>
            <c:v>1(B)MP Ms K vs Ba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'Ms SEM+ICP Tidy w LOD'!$AH$47:$AH$91</c:f>
              <c:numCache>
                <c:formatCode>General</c:formatCode>
                <c:ptCount val="45"/>
                <c:pt idx="0">
                  <c:v>84800</c:v>
                </c:pt>
                <c:pt idx="1">
                  <c:v>84900</c:v>
                </c:pt>
                <c:pt idx="2">
                  <c:v>83699.999999999985</c:v>
                </c:pt>
                <c:pt idx="3">
                  <c:v>84400</c:v>
                </c:pt>
                <c:pt idx="4">
                  <c:v>85000</c:v>
                </c:pt>
                <c:pt idx="5">
                  <c:v>87100.000000000015</c:v>
                </c:pt>
                <c:pt idx="6">
                  <c:v>85300</c:v>
                </c:pt>
                <c:pt idx="7">
                  <c:v>85200</c:v>
                </c:pt>
                <c:pt idx="8">
                  <c:v>83200</c:v>
                </c:pt>
                <c:pt idx="9">
                  <c:v>84000</c:v>
                </c:pt>
                <c:pt idx="10">
                  <c:v>86000</c:v>
                </c:pt>
                <c:pt idx="11">
                  <c:v>84900</c:v>
                </c:pt>
                <c:pt idx="12">
                  <c:v>84600.000000000015</c:v>
                </c:pt>
                <c:pt idx="13">
                  <c:v>85399.999999999985</c:v>
                </c:pt>
                <c:pt idx="14">
                  <c:v>84100</c:v>
                </c:pt>
                <c:pt idx="15">
                  <c:v>82899.999999999985</c:v>
                </c:pt>
                <c:pt idx="16">
                  <c:v>85500</c:v>
                </c:pt>
                <c:pt idx="17">
                  <c:v>84700</c:v>
                </c:pt>
                <c:pt idx="18">
                  <c:v>84600.000000000015</c:v>
                </c:pt>
                <c:pt idx="19">
                  <c:v>82500</c:v>
                </c:pt>
                <c:pt idx="20">
                  <c:v>85300</c:v>
                </c:pt>
                <c:pt idx="21">
                  <c:v>85500</c:v>
                </c:pt>
                <c:pt idx="22">
                  <c:v>85399.999999999985</c:v>
                </c:pt>
                <c:pt idx="23">
                  <c:v>83500</c:v>
                </c:pt>
                <c:pt idx="24">
                  <c:v>83400</c:v>
                </c:pt>
                <c:pt idx="25">
                  <c:v>85600</c:v>
                </c:pt>
                <c:pt idx="26">
                  <c:v>87100.000000000015</c:v>
                </c:pt>
                <c:pt idx="27">
                  <c:v>83300</c:v>
                </c:pt>
                <c:pt idx="28">
                  <c:v>83000</c:v>
                </c:pt>
                <c:pt idx="29">
                  <c:v>83400</c:v>
                </c:pt>
                <c:pt idx="30">
                  <c:v>84200</c:v>
                </c:pt>
                <c:pt idx="31">
                  <c:v>85399.999999999985</c:v>
                </c:pt>
                <c:pt idx="32">
                  <c:v>85000</c:v>
                </c:pt>
                <c:pt idx="33">
                  <c:v>84100</c:v>
                </c:pt>
                <c:pt idx="34">
                  <c:v>84700</c:v>
                </c:pt>
                <c:pt idx="35">
                  <c:v>84500</c:v>
                </c:pt>
                <c:pt idx="36">
                  <c:v>85300</c:v>
                </c:pt>
                <c:pt idx="37">
                  <c:v>82300</c:v>
                </c:pt>
                <c:pt idx="38">
                  <c:v>84400</c:v>
                </c:pt>
                <c:pt idx="39">
                  <c:v>82600</c:v>
                </c:pt>
                <c:pt idx="40">
                  <c:v>84900</c:v>
                </c:pt>
                <c:pt idx="41">
                  <c:v>83300</c:v>
                </c:pt>
                <c:pt idx="42">
                  <c:v>83500</c:v>
                </c:pt>
                <c:pt idx="43">
                  <c:v>85300</c:v>
                </c:pt>
                <c:pt idx="44">
                  <c:v>82300</c:v>
                </c:pt>
              </c:numCache>
            </c:numRef>
          </c:xVal>
          <c:yVal>
            <c:numRef>
              <c:f>'Ms SEM+ICP Tidy w LOD'!$W$47:$W$91</c:f>
              <c:numCache>
                <c:formatCode>General</c:formatCode>
                <c:ptCount val="45"/>
                <c:pt idx="0">
                  <c:v>2691.7</c:v>
                </c:pt>
                <c:pt idx="1">
                  <c:v>2612.58</c:v>
                </c:pt>
                <c:pt idx="2">
                  <c:v>1803.16</c:v>
                </c:pt>
                <c:pt idx="3">
                  <c:v>2901.26</c:v>
                </c:pt>
                <c:pt idx="4">
                  <c:v>2363.3200000000002</c:v>
                </c:pt>
                <c:pt idx="5">
                  <c:v>3056.94</c:v>
                </c:pt>
                <c:pt idx="6">
                  <c:v>2713.72</c:v>
                </c:pt>
                <c:pt idx="7">
                  <c:v>2177.8000000000002</c:v>
                </c:pt>
                <c:pt idx="8">
                  <c:v>2698.44</c:v>
                </c:pt>
                <c:pt idx="9">
                  <c:v>4389.04</c:v>
                </c:pt>
                <c:pt idx="10">
                  <c:v>2041.37</c:v>
                </c:pt>
                <c:pt idx="11">
                  <c:v>2579.4899999999998</c:v>
                </c:pt>
                <c:pt idx="12">
                  <c:v>2380.48</c:v>
                </c:pt>
                <c:pt idx="13">
                  <c:v>3039.46</c:v>
                </c:pt>
                <c:pt idx="14">
                  <c:v>4657.41</c:v>
                </c:pt>
                <c:pt idx="15">
                  <c:v>3158.96</c:v>
                </c:pt>
                <c:pt idx="16">
                  <c:v>2954.72</c:v>
                </c:pt>
                <c:pt idx="17">
                  <c:v>3656.91</c:v>
                </c:pt>
                <c:pt idx="18">
                  <c:v>3127.34</c:v>
                </c:pt>
                <c:pt idx="19">
                  <c:v>2840.77</c:v>
                </c:pt>
                <c:pt idx="20">
                  <c:v>2704.31</c:v>
                </c:pt>
                <c:pt idx="21">
                  <c:v>3507.68</c:v>
                </c:pt>
                <c:pt idx="22">
                  <c:v>3374.9</c:v>
                </c:pt>
                <c:pt idx="23">
                  <c:v>3844.18</c:v>
                </c:pt>
                <c:pt idx="24">
                  <c:v>3958.79</c:v>
                </c:pt>
                <c:pt idx="25">
                  <c:v>3469.31</c:v>
                </c:pt>
                <c:pt idx="26">
                  <c:v>3448</c:v>
                </c:pt>
                <c:pt idx="27">
                  <c:v>4252.71</c:v>
                </c:pt>
                <c:pt idx="28">
                  <c:v>1699.14</c:v>
                </c:pt>
                <c:pt idx="29">
                  <c:v>3642.01</c:v>
                </c:pt>
                <c:pt idx="30">
                  <c:v>2855.62</c:v>
                </c:pt>
                <c:pt idx="31">
                  <c:v>1979.02</c:v>
                </c:pt>
                <c:pt idx="32">
                  <c:v>3491.04</c:v>
                </c:pt>
                <c:pt idx="33">
                  <c:v>3625.99</c:v>
                </c:pt>
                <c:pt idx="34">
                  <c:v>3553.48</c:v>
                </c:pt>
                <c:pt idx="35">
                  <c:v>3395.04</c:v>
                </c:pt>
                <c:pt idx="36">
                  <c:v>3325.42</c:v>
                </c:pt>
                <c:pt idx="37">
                  <c:v>2724.71</c:v>
                </c:pt>
                <c:pt idx="38">
                  <c:v>3553.47</c:v>
                </c:pt>
                <c:pt idx="39">
                  <c:v>3827.45</c:v>
                </c:pt>
                <c:pt idx="40">
                  <c:v>4070.39</c:v>
                </c:pt>
                <c:pt idx="41">
                  <c:v>3410.89</c:v>
                </c:pt>
                <c:pt idx="42">
                  <c:v>3475.49</c:v>
                </c:pt>
                <c:pt idx="43">
                  <c:v>3889.69</c:v>
                </c:pt>
                <c:pt idx="44">
                  <c:v>3461.3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900-46B2-8423-FAA519819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4929983"/>
        <c:axId val="1655385551"/>
      </c:scatterChart>
      <c:valAx>
        <c:axId val="1394929983"/>
        <c:scaling>
          <c:orientation val="minMax"/>
          <c:min val="8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5385551"/>
        <c:crosses val="autoZero"/>
        <c:crossBetween val="midCat"/>
      </c:valAx>
      <c:valAx>
        <c:axId val="1655385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Ba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4929983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1.AS v 1(B)MP</a:t>
            </a:r>
            <a:r>
              <a:rPr lang="en-GB" baseline="0"/>
              <a:t> Ms Al v Mg</a:t>
            </a:r>
            <a:endParaRPr lang="en-GB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1.AS Al vs Mg</c:v>
          </c:tx>
          <c:spPr>
            <a:ln>
              <a:noFill/>
            </a:ln>
          </c:spPr>
          <c:errBars>
            <c:errDir val="y"/>
            <c:errBarType val="both"/>
            <c:errValType val="cust"/>
            <c:noEndCap val="0"/>
            <c:pl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</c:errBars>
          <c:errBars>
            <c:errDir val="x"/>
            <c:errBarType val="both"/>
            <c:errValType val="cust"/>
            <c:noEndCap val="0"/>
            <c:pl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</c:errBars>
          <c:xVal>
            <c:numRef>
              <c:f>'Ms SEM+ICP Tidy w LOD'!$AF$2:$AF$45</c:f>
              <c:numCache>
                <c:formatCode>General</c:formatCode>
                <c:ptCount val="44"/>
                <c:pt idx="0">
                  <c:v>189500</c:v>
                </c:pt>
                <c:pt idx="1">
                  <c:v>183000</c:v>
                </c:pt>
                <c:pt idx="2">
                  <c:v>189000</c:v>
                </c:pt>
                <c:pt idx="3">
                  <c:v>185600</c:v>
                </c:pt>
                <c:pt idx="4">
                  <c:v>187000</c:v>
                </c:pt>
                <c:pt idx="5">
                  <c:v>181100</c:v>
                </c:pt>
                <c:pt idx="6">
                  <c:v>184100</c:v>
                </c:pt>
                <c:pt idx="7">
                  <c:v>180900</c:v>
                </c:pt>
                <c:pt idx="8">
                  <c:v>188900</c:v>
                </c:pt>
                <c:pt idx="9">
                  <c:v>186800</c:v>
                </c:pt>
                <c:pt idx="10">
                  <c:v>183299.99999999997</c:v>
                </c:pt>
                <c:pt idx="11">
                  <c:v>183500</c:v>
                </c:pt>
                <c:pt idx="12">
                  <c:v>182700</c:v>
                </c:pt>
                <c:pt idx="13">
                  <c:v>185600</c:v>
                </c:pt>
                <c:pt idx="14">
                  <c:v>185799.99999999997</c:v>
                </c:pt>
                <c:pt idx="15">
                  <c:v>186800</c:v>
                </c:pt>
                <c:pt idx="16">
                  <c:v>189600</c:v>
                </c:pt>
                <c:pt idx="17">
                  <c:v>185400</c:v>
                </c:pt>
                <c:pt idx="18">
                  <c:v>189200.00000000003</c:v>
                </c:pt>
                <c:pt idx="19">
                  <c:v>185900</c:v>
                </c:pt>
                <c:pt idx="20">
                  <c:v>180799.99999999997</c:v>
                </c:pt>
                <c:pt idx="21">
                  <c:v>188299.99999999997</c:v>
                </c:pt>
                <c:pt idx="22">
                  <c:v>185799.99999999997</c:v>
                </c:pt>
                <c:pt idx="23">
                  <c:v>185799.99999999997</c:v>
                </c:pt>
                <c:pt idx="24">
                  <c:v>182300</c:v>
                </c:pt>
                <c:pt idx="25">
                  <c:v>186100</c:v>
                </c:pt>
                <c:pt idx="26">
                  <c:v>185900</c:v>
                </c:pt>
                <c:pt idx="27">
                  <c:v>187900</c:v>
                </c:pt>
                <c:pt idx="28">
                  <c:v>186900</c:v>
                </c:pt>
                <c:pt idx="29">
                  <c:v>188900</c:v>
                </c:pt>
                <c:pt idx="30">
                  <c:v>186000</c:v>
                </c:pt>
                <c:pt idx="31">
                  <c:v>185100.00000000003</c:v>
                </c:pt>
                <c:pt idx="32">
                  <c:v>186500</c:v>
                </c:pt>
                <c:pt idx="33">
                  <c:v>177100</c:v>
                </c:pt>
                <c:pt idx="34">
                  <c:v>186200</c:v>
                </c:pt>
                <c:pt idx="35">
                  <c:v>178600</c:v>
                </c:pt>
                <c:pt idx="36">
                  <c:v>184800</c:v>
                </c:pt>
                <c:pt idx="37">
                  <c:v>187300</c:v>
                </c:pt>
                <c:pt idx="38">
                  <c:v>184899.99999999997</c:v>
                </c:pt>
                <c:pt idx="39">
                  <c:v>184899.99999999997</c:v>
                </c:pt>
                <c:pt idx="40">
                  <c:v>188800</c:v>
                </c:pt>
                <c:pt idx="41">
                  <c:v>186500</c:v>
                </c:pt>
                <c:pt idx="42">
                  <c:v>182600.00000000003</c:v>
                </c:pt>
                <c:pt idx="43">
                  <c:v>189100</c:v>
                </c:pt>
              </c:numCache>
            </c:numRef>
          </c:xVal>
          <c:yVal>
            <c:numRef>
              <c:f>'Ms SEM+ICP Tidy w LOD'!$AE$2:$AE$45</c:f>
              <c:numCache>
                <c:formatCode>General</c:formatCode>
                <c:ptCount val="44"/>
                <c:pt idx="0">
                  <c:v>8400</c:v>
                </c:pt>
                <c:pt idx="1">
                  <c:v>10900</c:v>
                </c:pt>
                <c:pt idx="2">
                  <c:v>7100</c:v>
                </c:pt>
                <c:pt idx="3">
                  <c:v>8400</c:v>
                </c:pt>
                <c:pt idx="4">
                  <c:v>8000</c:v>
                </c:pt>
                <c:pt idx="5">
                  <c:v>8900</c:v>
                </c:pt>
                <c:pt idx="6">
                  <c:v>8200</c:v>
                </c:pt>
                <c:pt idx="7">
                  <c:v>10200</c:v>
                </c:pt>
                <c:pt idx="8">
                  <c:v>7200</c:v>
                </c:pt>
                <c:pt idx="9">
                  <c:v>7300</c:v>
                </c:pt>
                <c:pt idx="10">
                  <c:v>8800</c:v>
                </c:pt>
                <c:pt idx="11">
                  <c:v>9900</c:v>
                </c:pt>
                <c:pt idx="12">
                  <c:v>10200</c:v>
                </c:pt>
                <c:pt idx="13">
                  <c:v>9700</c:v>
                </c:pt>
                <c:pt idx="14">
                  <c:v>8800</c:v>
                </c:pt>
                <c:pt idx="15">
                  <c:v>8900</c:v>
                </c:pt>
                <c:pt idx="16">
                  <c:v>7800</c:v>
                </c:pt>
                <c:pt idx="17">
                  <c:v>8300</c:v>
                </c:pt>
                <c:pt idx="18">
                  <c:v>8300</c:v>
                </c:pt>
                <c:pt idx="19">
                  <c:v>8300</c:v>
                </c:pt>
                <c:pt idx="20">
                  <c:v>7100</c:v>
                </c:pt>
                <c:pt idx="21">
                  <c:v>0</c:v>
                </c:pt>
                <c:pt idx="22">
                  <c:v>7100</c:v>
                </c:pt>
                <c:pt idx="23">
                  <c:v>7100</c:v>
                </c:pt>
                <c:pt idx="24">
                  <c:v>9000</c:v>
                </c:pt>
                <c:pt idx="25">
                  <c:v>7800</c:v>
                </c:pt>
                <c:pt idx="26">
                  <c:v>8200</c:v>
                </c:pt>
                <c:pt idx="27">
                  <c:v>7600</c:v>
                </c:pt>
                <c:pt idx="28">
                  <c:v>8000</c:v>
                </c:pt>
                <c:pt idx="29">
                  <c:v>7000</c:v>
                </c:pt>
                <c:pt idx="30">
                  <c:v>8200</c:v>
                </c:pt>
                <c:pt idx="31">
                  <c:v>8200</c:v>
                </c:pt>
                <c:pt idx="32">
                  <c:v>7300</c:v>
                </c:pt>
                <c:pt idx="33">
                  <c:v>10600</c:v>
                </c:pt>
                <c:pt idx="34">
                  <c:v>7700</c:v>
                </c:pt>
                <c:pt idx="35">
                  <c:v>9800</c:v>
                </c:pt>
                <c:pt idx="36">
                  <c:v>9500</c:v>
                </c:pt>
                <c:pt idx="37">
                  <c:v>7100</c:v>
                </c:pt>
                <c:pt idx="38">
                  <c:v>8900</c:v>
                </c:pt>
                <c:pt idx="39">
                  <c:v>9000</c:v>
                </c:pt>
                <c:pt idx="40">
                  <c:v>8000</c:v>
                </c:pt>
                <c:pt idx="41">
                  <c:v>7600</c:v>
                </c:pt>
                <c:pt idx="42">
                  <c:v>10000</c:v>
                </c:pt>
                <c:pt idx="43">
                  <c:v>7300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F58-49C2-AA8D-B939DEB16ACC}"/>
            </c:ext>
          </c:extLst>
        </c:ser>
        <c:ser>
          <c:idx val="0"/>
          <c:order val="1"/>
          <c:tx>
            <c:v>1(B)MP Al vs Mg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'Ms SEM+ICP Tidy w LOD'!$AF$47:$AF$91</c:f>
              <c:numCache>
                <c:formatCode>General</c:formatCode>
                <c:ptCount val="45"/>
                <c:pt idx="0">
                  <c:v>194800</c:v>
                </c:pt>
                <c:pt idx="1">
                  <c:v>198500</c:v>
                </c:pt>
                <c:pt idx="2">
                  <c:v>192399.99999999997</c:v>
                </c:pt>
                <c:pt idx="3">
                  <c:v>197700</c:v>
                </c:pt>
                <c:pt idx="4">
                  <c:v>195300</c:v>
                </c:pt>
                <c:pt idx="5">
                  <c:v>191700.00000000003</c:v>
                </c:pt>
                <c:pt idx="6">
                  <c:v>195000</c:v>
                </c:pt>
                <c:pt idx="7">
                  <c:v>195600</c:v>
                </c:pt>
                <c:pt idx="8">
                  <c:v>191100</c:v>
                </c:pt>
                <c:pt idx="9">
                  <c:v>190100.00000000003</c:v>
                </c:pt>
                <c:pt idx="10">
                  <c:v>194200.00000000003</c:v>
                </c:pt>
                <c:pt idx="11">
                  <c:v>191300</c:v>
                </c:pt>
                <c:pt idx="12">
                  <c:v>192500</c:v>
                </c:pt>
                <c:pt idx="13">
                  <c:v>194400</c:v>
                </c:pt>
                <c:pt idx="14">
                  <c:v>192000</c:v>
                </c:pt>
                <c:pt idx="15">
                  <c:v>195700</c:v>
                </c:pt>
                <c:pt idx="16">
                  <c:v>194300</c:v>
                </c:pt>
                <c:pt idx="17">
                  <c:v>197000</c:v>
                </c:pt>
                <c:pt idx="18">
                  <c:v>197300</c:v>
                </c:pt>
                <c:pt idx="19">
                  <c:v>197600.00000000003</c:v>
                </c:pt>
                <c:pt idx="20">
                  <c:v>194000</c:v>
                </c:pt>
                <c:pt idx="21">
                  <c:v>193000</c:v>
                </c:pt>
                <c:pt idx="22">
                  <c:v>194200.00000000003</c:v>
                </c:pt>
                <c:pt idx="23">
                  <c:v>193600</c:v>
                </c:pt>
                <c:pt idx="24">
                  <c:v>196800</c:v>
                </c:pt>
                <c:pt idx="25">
                  <c:v>197000</c:v>
                </c:pt>
                <c:pt idx="26">
                  <c:v>191500</c:v>
                </c:pt>
                <c:pt idx="27">
                  <c:v>197900</c:v>
                </c:pt>
                <c:pt idx="28">
                  <c:v>196800</c:v>
                </c:pt>
                <c:pt idx="29">
                  <c:v>196000</c:v>
                </c:pt>
                <c:pt idx="30">
                  <c:v>191900</c:v>
                </c:pt>
                <c:pt idx="31">
                  <c:v>191900</c:v>
                </c:pt>
                <c:pt idx="32">
                  <c:v>197700</c:v>
                </c:pt>
                <c:pt idx="33">
                  <c:v>196100</c:v>
                </c:pt>
                <c:pt idx="34">
                  <c:v>196800</c:v>
                </c:pt>
                <c:pt idx="35">
                  <c:v>196600</c:v>
                </c:pt>
                <c:pt idx="36">
                  <c:v>195900</c:v>
                </c:pt>
                <c:pt idx="37">
                  <c:v>188400</c:v>
                </c:pt>
                <c:pt idx="38">
                  <c:v>194300</c:v>
                </c:pt>
                <c:pt idx="39">
                  <c:v>195600</c:v>
                </c:pt>
                <c:pt idx="40">
                  <c:v>191000</c:v>
                </c:pt>
                <c:pt idx="41">
                  <c:v>196000</c:v>
                </c:pt>
                <c:pt idx="42">
                  <c:v>195100.00000000003</c:v>
                </c:pt>
                <c:pt idx="43">
                  <c:v>194000</c:v>
                </c:pt>
                <c:pt idx="44">
                  <c:v>194300</c:v>
                </c:pt>
              </c:numCache>
            </c:numRef>
          </c:xVal>
          <c:yVal>
            <c:numRef>
              <c:f>'Ms SEM+ICP Tidy w LOD'!$AE$47:$AE$91</c:f>
              <c:numCache>
                <c:formatCode>General</c:formatCode>
                <c:ptCount val="45"/>
                <c:pt idx="0">
                  <c:v>6899.9999999999991</c:v>
                </c:pt>
                <c:pt idx="1">
                  <c:v>6100</c:v>
                </c:pt>
                <c:pt idx="2">
                  <c:v>7100</c:v>
                </c:pt>
                <c:pt idx="3">
                  <c:v>6100</c:v>
                </c:pt>
                <c:pt idx="4">
                  <c:v>5900</c:v>
                </c:pt>
                <c:pt idx="5">
                  <c:v>6300</c:v>
                </c:pt>
                <c:pt idx="6">
                  <c:v>6200</c:v>
                </c:pt>
                <c:pt idx="7">
                  <c:v>6700</c:v>
                </c:pt>
                <c:pt idx="8">
                  <c:v>9200</c:v>
                </c:pt>
                <c:pt idx="9">
                  <c:v>8600</c:v>
                </c:pt>
                <c:pt idx="10">
                  <c:v>7100</c:v>
                </c:pt>
                <c:pt idx="11">
                  <c:v>7900</c:v>
                </c:pt>
                <c:pt idx="12">
                  <c:v>6000</c:v>
                </c:pt>
                <c:pt idx="13">
                  <c:v>6899.9999999999991</c:v>
                </c:pt>
                <c:pt idx="14">
                  <c:v>8000</c:v>
                </c:pt>
                <c:pt idx="15">
                  <c:v>6500</c:v>
                </c:pt>
                <c:pt idx="16">
                  <c:v>5900</c:v>
                </c:pt>
                <c:pt idx="17">
                  <c:v>7000</c:v>
                </c:pt>
                <c:pt idx="18">
                  <c:v>6200</c:v>
                </c:pt>
                <c:pt idx="19">
                  <c:v>6300</c:v>
                </c:pt>
                <c:pt idx="20">
                  <c:v>6800.0000000000009</c:v>
                </c:pt>
                <c:pt idx="21">
                  <c:v>7400</c:v>
                </c:pt>
                <c:pt idx="22">
                  <c:v>6600</c:v>
                </c:pt>
                <c:pt idx="23">
                  <c:v>7000</c:v>
                </c:pt>
                <c:pt idx="24">
                  <c:v>6800.0000000000009</c:v>
                </c:pt>
                <c:pt idx="25">
                  <c:v>8000</c:v>
                </c:pt>
                <c:pt idx="26">
                  <c:v>6899.9999999999991</c:v>
                </c:pt>
                <c:pt idx="27">
                  <c:v>5800</c:v>
                </c:pt>
                <c:pt idx="28">
                  <c:v>7400</c:v>
                </c:pt>
                <c:pt idx="29">
                  <c:v>6600</c:v>
                </c:pt>
                <c:pt idx="30">
                  <c:v>7500</c:v>
                </c:pt>
                <c:pt idx="31">
                  <c:v>6500</c:v>
                </c:pt>
                <c:pt idx="32">
                  <c:v>6700</c:v>
                </c:pt>
                <c:pt idx="33">
                  <c:v>6400</c:v>
                </c:pt>
                <c:pt idx="34">
                  <c:v>6000</c:v>
                </c:pt>
                <c:pt idx="35">
                  <c:v>6100</c:v>
                </c:pt>
                <c:pt idx="36">
                  <c:v>6899.9999999999991</c:v>
                </c:pt>
                <c:pt idx="37">
                  <c:v>7700</c:v>
                </c:pt>
                <c:pt idx="38">
                  <c:v>8200</c:v>
                </c:pt>
                <c:pt idx="39">
                  <c:v>7800</c:v>
                </c:pt>
                <c:pt idx="40">
                  <c:v>8200</c:v>
                </c:pt>
                <c:pt idx="41">
                  <c:v>6600</c:v>
                </c:pt>
                <c:pt idx="42">
                  <c:v>6100</c:v>
                </c:pt>
                <c:pt idx="43">
                  <c:v>7600</c:v>
                </c:pt>
                <c:pt idx="44">
                  <c:v>6700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F58-49C2-AA8D-B939DEB16A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1468944"/>
        <c:axId val="1774751568"/>
      </c:scatterChart>
      <c:valAx>
        <c:axId val="1771468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Al 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4751568"/>
        <c:crosses val="autoZero"/>
        <c:crossBetween val="midCat"/>
      </c:valAx>
      <c:valAx>
        <c:axId val="1774751568"/>
        <c:scaling>
          <c:orientation val="minMax"/>
          <c:min val="4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Mg 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1468944"/>
        <c:crosses val="autoZero"/>
        <c:crossBetween val="midCat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>
                <a:solidFill>
                  <a:schemeClr val="accent2"/>
                </a:solidFill>
              </a:rPr>
              <a:t>1.AS </a:t>
            </a:r>
            <a:r>
              <a:rPr lang="en-GB"/>
              <a:t>vs </a:t>
            </a:r>
            <a:r>
              <a:rPr lang="en-GB">
                <a:solidFill>
                  <a:schemeClr val="accent1"/>
                </a:solidFill>
              </a:rPr>
              <a:t>1(B)MP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1.AS Muscovites</c:v>
          </c:tx>
          <c:spPr>
            <a:ln w="25400">
              <a:noFill/>
            </a:ln>
          </c:spPr>
          <c:xVal>
            <c:numRef>
              <c:f>(Muscovite!$D$2:$D$25,Muscovite!$D$27:$D$46)</c:f>
              <c:numCache>
                <c:formatCode>General</c:formatCode>
                <c:ptCount val="44"/>
                <c:pt idx="0">
                  <c:v>215194</c:v>
                </c:pt>
                <c:pt idx="1">
                  <c:v>233613</c:v>
                </c:pt>
                <c:pt idx="2">
                  <c:v>215258</c:v>
                </c:pt>
                <c:pt idx="3">
                  <c:v>199733</c:v>
                </c:pt>
                <c:pt idx="4">
                  <c:v>216101</c:v>
                </c:pt>
                <c:pt idx="5">
                  <c:v>206177</c:v>
                </c:pt>
                <c:pt idx="6">
                  <c:v>207761</c:v>
                </c:pt>
                <c:pt idx="7">
                  <c:v>199445</c:v>
                </c:pt>
                <c:pt idx="8">
                  <c:v>216544</c:v>
                </c:pt>
                <c:pt idx="9">
                  <c:v>201687</c:v>
                </c:pt>
                <c:pt idx="10">
                  <c:v>195698</c:v>
                </c:pt>
                <c:pt idx="11">
                  <c:v>217739</c:v>
                </c:pt>
                <c:pt idx="12">
                  <c:v>204036</c:v>
                </c:pt>
                <c:pt idx="13">
                  <c:v>204784</c:v>
                </c:pt>
                <c:pt idx="14">
                  <c:v>212780</c:v>
                </c:pt>
                <c:pt idx="15">
                  <c:v>203509</c:v>
                </c:pt>
                <c:pt idx="16">
                  <c:v>226390</c:v>
                </c:pt>
                <c:pt idx="17">
                  <c:v>202908</c:v>
                </c:pt>
                <c:pt idx="18">
                  <c:v>213337</c:v>
                </c:pt>
                <c:pt idx="19">
                  <c:v>193908</c:v>
                </c:pt>
                <c:pt idx="20">
                  <c:v>196670</c:v>
                </c:pt>
                <c:pt idx="21">
                  <c:v>222773</c:v>
                </c:pt>
                <c:pt idx="22">
                  <c:v>199252</c:v>
                </c:pt>
                <c:pt idx="23">
                  <c:v>225033</c:v>
                </c:pt>
                <c:pt idx="24">
                  <c:v>216600</c:v>
                </c:pt>
                <c:pt idx="25">
                  <c:v>191542</c:v>
                </c:pt>
                <c:pt idx="26">
                  <c:v>185745</c:v>
                </c:pt>
                <c:pt idx="27">
                  <c:v>200593</c:v>
                </c:pt>
                <c:pt idx="28">
                  <c:v>184785</c:v>
                </c:pt>
                <c:pt idx="29">
                  <c:v>209037</c:v>
                </c:pt>
                <c:pt idx="30">
                  <c:v>192186</c:v>
                </c:pt>
                <c:pt idx="31">
                  <c:v>217372</c:v>
                </c:pt>
                <c:pt idx="32">
                  <c:v>230766</c:v>
                </c:pt>
                <c:pt idx="33">
                  <c:v>188323</c:v>
                </c:pt>
                <c:pt idx="34">
                  <c:v>238781</c:v>
                </c:pt>
                <c:pt idx="35">
                  <c:v>197591</c:v>
                </c:pt>
                <c:pt idx="36">
                  <c:v>208029</c:v>
                </c:pt>
                <c:pt idx="37">
                  <c:v>209579</c:v>
                </c:pt>
                <c:pt idx="38">
                  <c:v>209616</c:v>
                </c:pt>
                <c:pt idx="39">
                  <c:v>245154</c:v>
                </c:pt>
                <c:pt idx="40">
                  <c:v>211689</c:v>
                </c:pt>
                <c:pt idx="41">
                  <c:v>222597</c:v>
                </c:pt>
                <c:pt idx="42">
                  <c:v>219180</c:v>
                </c:pt>
                <c:pt idx="43">
                  <c:v>220470</c:v>
                </c:pt>
              </c:numCache>
            </c:numRef>
          </c:xVal>
          <c:yVal>
            <c:numRef>
              <c:f>(Muscovite!$C$2:$C$25,Muscovite!$C$27:$C$46)</c:f>
              <c:numCache>
                <c:formatCode>General</c:formatCode>
                <c:ptCount val="44"/>
                <c:pt idx="0">
                  <c:v>38.521999999999998</c:v>
                </c:pt>
                <c:pt idx="1">
                  <c:v>46.811700000000002</c:v>
                </c:pt>
                <c:pt idx="2">
                  <c:v>36.603700000000003</c:v>
                </c:pt>
                <c:pt idx="3">
                  <c:v>40.7729</c:v>
                </c:pt>
                <c:pt idx="4">
                  <c:v>44.405900000000003</c:v>
                </c:pt>
                <c:pt idx="5">
                  <c:v>41.6419</c:v>
                </c:pt>
                <c:pt idx="6">
                  <c:v>50.973500000000001</c:v>
                </c:pt>
                <c:pt idx="7">
                  <c:v>40.365400000000001</c:v>
                </c:pt>
                <c:pt idx="8">
                  <c:v>52.168599999999998</c:v>
                </c:pt>
                <c:pt idx="9">
                  <c:v>43.901899999999998</c:v>
                </c:pt>
                <c:pt idx="10">
                  <c:v>50.969799999999999</c:v>
                </c:pt>
                <c:pt idx="11">
                  <c:v>42.182000000000002</c:v>
                </c:pt>
                <c:pt idx="12">
                  <c:v>63.905900000000003</c:v>
                </c:pt>
                <c:pt idx="13">
                  <c:v>46.107599999999998</c:v>
                </c:pt>
                <c:pt idx="14">
                  <c:v>42.756700000000002</c:v>
                </c:pt>
                <c:pt idx="15">
                  <c:v>46.544400000000003</c:v>
                </c:pt>
                <c:pt idx="16">
                  <c:v>46.470399999999998</c:v>
                </c:pt>
                <c:pt idx="17">
                  <c:v>45.407200000000003</c:v>
                </c:pt>
                <c:pt idx="18">
                  <c:v>54.547199999999997</c:v>
                </c:pt>
                <c:pt idx="19">
                  <c:v>45.300400000000003</c:v>
                </c:pt>
                <c:pt idx="20">
                  <c:v>40.886699999999998</c:v>
                </c:pt>
                <c:pt idx="21">
                  <c:v>52.256999999999998</c:v>
                </c:pt>
                <c:pt idx="22">
                  <c:v>44.851399999999998</c:v>
                </c:pt>
                <c:pt idx="23">
                  <c:v>48.526699999999998</c:v>
                </c:pt>
                <c:pt idx="24">
                  <c:v>49.152500000000003</c:v>
                </c:pt>
                <c:pt idx="25">
                  <c:v>44.0242</c:v>
                </c:pt>
                <c:pt idx="26">
                  <c:v>38.470700000000001</c:v>
                </c:pt>
                <c:pt idx="27">
                  <c:v>43.3157</c:v>
                </c:pt>
                <c:pt idx="28">
                  <c:v>47.6813</c:v>
                </c:pt>
                <c:pt idx="29">
                  <c:v>38.158499999999997</c:v>
                </c:pt>
                <c:pt idx="30">
                  <c:v>37.473700000000001</c:v>
                </c:pt>
                <c:pt idx="31">
                  <c:v>53.146500000000003</c:v>
                </c:pt>
                <c:pt idx="32">
                  <c:v>50.301600000000001</c:v>
                </c:pt>
                <c:pt idx="33">
                  <c:v>45.171700000000001</c:v>
                </c:pt>
                <c:pt idx="34">
                  <c:v>50.363599999999998</c:v>
                </c:pt>
                <c:pt idx="35">
                  <c:v>50.4908</c:v>
                </c:pt>
                <c:pt idx="36">
                  <c:v>51.421100000000003</c:v>
                </c:pt>
                <c:pt idx="37">
                  <c:v>45.295999999999999</c:v>
                </c:pt>
                <c:pt idx="38">
                  <c:v>42.192599999999999</c:v>
                </c:pt>
                <c:pt idx="39">
                  <c:v>45.502499999999998</c:v>
                </c:pt>
                <c:pt idx="40">
                  <c:v>57.115099999999998</c:v>
                </c:pt>
                <c:pt idx="41">
                  <c:v>52.729500000000002</c:v>
                </c:pt>
                <c:pt idx="42">
                  <c:v>45.497399999999999</c:v>
                </c:pt>
                <c:pt idx="43">
                  <c:v>45.9803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A27-47AA-94E5-A62A996CE784}"/>
            </c:ext>
          </c:extLst>
        </c:ser>
        <c:ser>
          <c:idx val="0"/>
          <c:order val="1"/>
          <c:tx>
            <c:v>1(B)MP Muscovites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(Muscovite!$D$48:$D$77,Muscovite!$D$79:$D$93)</c:f>
              <c:numCache>
                <c:formatCode>General</c:formatCode>
                <c:ptCount val="45"/>
                <c:pt idx="0">
                  <c:v>213542</c:v>
                </c:pt>
                <c:pt idx="1">
                  <c:v>225199</c:v>
                </c:pt>
                <c:pt idx="2">
                  <c:v>205874</c:v>
                </c:pt>
                <c:pt idx="3">
                  <c:v>217392</c:v>
                </c:pt>
                <c:pt idx="4">
                  <c:v>212363</c:v>
                </c:pt>
                <c:pt idx="5">
                  <c:v>208177</c:v>
                </c:pt>
                <c:pt idx="6">
                  <c:v>221200</c:v>
                </c:pt>
                <c:pt idx="7">
                  <c:v>226831</c:v>
                </c:pt>
                <c:pt idx="8">
                  <c:v>227519</c:v>
                </c:pt>
                <c:pt idx="9">
                  <c:v>212237</c:v>
                </c:pt>
                <c:pt idx="10">
                  <c:v>208585</c:v>
                </c:pt>
                <c:pt idx="11">
                  <c:v>204392</c:v>
                </c:pt>
                <c:pt idx="12">
                  <c:v>203888</c:v>
                </c:pt>
                <c:pt idx="13">
                  <c:v>196912</c:v>
                </c:pt>
                <c:pt idx="14">
                  <c:v>237782</c:v>
                </c:pt>
                <c:pt idx="15">
                  <c:v>205893</c:v>
                </c:pt>
                <c:pt idx="16">
                  <c:v>243591</c:v>
                </c:pt>
                <c:pt idx="17">
                  <c:v>217135</c:v>
                </c:pt>
                <c:pt idx="18">
                  <c:v>219470</c:v>
                </c:pt>
                <c:pt idx="19">
                  <c:v>207350</c:v>
                </c:pt>
                <c:pt idx="20">
                  <c:v>249504</c:v>
                </c:pt>
                <c:pt idx="21">
                  <c:v>206445</c:v>
                </c:pt>
                <c:pt idx="22">
                  <c:v>223770</c:v>
                </c:pt>
                <c:pt idx="23">
                  <c:v>224552</c:v>
                </c:pt>
                <c:pt idx="24">
                  <c:v>249070</c:v>
                </c:pt>
                <c:pt idx="25">
                  <c:v>238140</c:v>
                </c:pt>
                <c:pt idx="26">
                  <c:v>221091</c:v>
                </c:pt>
                <c:pt idx="27">
                  <c:v>218367</c:v>
                </c:pt>
                <c:pt idx="28">
                  <c:v>215439</c:v>
                </c:pt>
                <c:pt idx="29">
                  <c:v>204731</c:v>
                </c:pt>
                <c:pt idx="30">
                  <c:v>195160</c:v>
                </c:pt>
                <c:pt idx="31">
                  <c:v>187239</c:v>
                </c:pt>
                <c:pt idx="32">
                  <c:v>208041</c:v>
                </c:pt>
                <c:pt idx="33">
                  <c:v>225460</c:v>
                </c:pt>
                <c:pt idx="34">
                  <c:v>224497</c:v>
                </c:pt>
                <c:pt idx="35">
                  <c:v>216570</c:v>
                </c:pt>
                <c:pt idx="36">
                  <c:v>211522</c:v>
                </c:pt>
                <c:pt idx="37">
                  <c:v>214304</c:v>
                </c:pt>
                <c:pt idx="38">
                  <c:v>222885</c:v>
                </c:pt>
                <c:pt idx="39">
                  <c:v>220106</c:v>
                </c:pt>
                <c:pt idx="40">
                  <c:v>219152</c:v>
                </c:pt>
                <c:pt idx="41">
                  <c:v>219527</c:v>
                </c:pt>
                <c:pt idx="42">
                  <c:v>216480</c:v>
                </c:pt>
                <c:pt idx="43">
                  <c:v>215296</c:v>
                </c:pt>
                <c:pt idx="44">
                  <c:v>201359</c:v>
                </c:pt>
              </c:numCache>
            </c:numRef>
          </c:xVal>
          <c:yVal>
            <c:numRef>
              <c:f>(Muscovite!$C$48:$C$77,Muscovite!$C$79:$C$93)</c:f>
              <c:numCache>
                <c:formatCode>General</c:formatCode>
                <c:ptCount val="45"/>
                <c:pt idx="0">
                  <c:v>34.088999999999999</c:v>
                </c:pt>
                <c:pt idx="1">
                  <c:v>35.832000000000001</c:v>
                </c:pt>
                <c:pt idx="2">
                  <c:v>41.066800000000001</c:v>
                </c:pt>
                <c:pt idx="3">
                  <c:v>42.691299999999998</c:v>
                </c:pt>
                <c:pt idx="4">
                  <c:v>35.543399999999998</c:v>
                </c:pt>
                <c:pt idx="5">
                  <c:v>31.5305</c:v>
                </c:pt>
                <c:pt idx="6">
                  <c:v>30.461500000000001</c:v>
                </c:pt>
                <c:pt idx="7">
                  <c:v>39.433700000000002</c:v>
                </c:pt>
                <c:pt idx="8">
                  <c:v>42.585599999999999</c:v>
                </c:pt>
                <c:pt idx="9">
                  <c:v>42.493200000000002</c:v>
                </c:pt>
                <c:pt idx="10">
                  <c:v>37.845700000000001</c:v>
                </c:pt>
                <c:pt idx="11">
                  <c:v>28.618099999999998</c:v>
                </c:pt>
                <c:pt idx="12">
                  <c:v>43.297199999999997</c:v>
                </c:pt>
                <c:pt idx="13">
                  <c:v>40.203699999999998</c:v>
                </c:pt>
                <c:pt idx="14">
                  <c:v>43.762300000000003</c:v>
                </c:pt>
                <c:pt idx="15">
                  <c:v>39.972700000000003</c:v>
                </c:pt>
                <c:pt idx="16">
                  <c:v>42.315199999999997</c:v>
                </c:pt>
                <c:pt idx="17">
                  <c:v>47.645000000000003</c:v>
                </c:pt>
                <c:pt idx="18">
                  <c:v>42.195399999999999</c:v>
                </c:pt>
                <c:pt idx="19">
                  <c:v>38.314399999999999</c:v>
                </c:pt>
                <c:pt idx="20">
                  <c:v>56.845199999999998</c:v>
                </c:pt>
                <c:pt idx="21">
                  <c:v>46.1935</c:v>
                </c:pt>
                <c:pt idx="22">
                  <c:v>41.959299999999999</c:v>
                </c:pt>
                <c:pt idx="23">
                  <c:v>38.379899999999999</c:v>
                </c:pt>
                <c:pt idx="24">
                  <c:v>46.028799999999997</c:v>
                </c:pt>
                <c:pt idx="25">
                  <c:v>47.553899999999999</c:v>
                </c:pt>
                <c:pt idx="26">
                  <c:v>43.607199999999999</c:v>
                </c:pt>
                <c:pt idx="27">
                  <c:v>43.9878</c:v>
                </c:pt>
                <c:pt idx="28">
                  <c:v>36.694200000000002</c:v>
                </c:pt>
                <c:pt idx="29">
                  <c:v>36.461500000000001</c:v>
                </c:pt>
                <c:pt idx="30">
                  <c:v>44.344000000000001</c:v>
                </c:pt>
                <c:pt idx="31">
                  <c:v>33.119700000000002</c:v>
                </c:pt>
                <c:pt idx="32">
                  <c:v>39.446399999999997</c:v>
                </c:pt>
                <c:pt idx="33">
                  <c:v>43.114199999999997</c:v>
                </c:pt>
                <c:pt idx="34">
                  <c:v>37.498800000000003</c:v>
                </c:pt>
                <c:pt idx="35">
                  <c:v>45.324300000000001</c:v>
                </c:pt>
                <c:pt idx="36">
                  <c:v>38.434699999999999</c:v>
                </c:pt>
                <c:pt idx="37">
                  <c:v>43.6006</c:v>
                </c:pt>
                <c:pt idx="38">
                  <c:v>39.494799999999998</c:v>
                </c:pt>
                <c:pt idx="39">
                  <c:v>46.992600000000003</c:v>
                </c:pt>
                <c:pt idx="40">
                  <c:v>37.853200000000001</c:v>
                </c:pt>
                <c:pt idx="41">
                  <c:v>48.610799999999998</c:v>
                </c:pt>
                <c:pt idx="42">
                  <c:v>37.443300000000001</c:v>
                </c:pt>
                <c:pt idx="43">
                  <c:v>40.824300000000001</c:v>
                </c:pt>
                <c:pt idx="44">
                  <c:v>34.804699999999997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A27-47AA-94E5-A62A996CE7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2734384"/>
        <c:axId val="64826656"/>
      </c:scatterChart>
      <c:valAx>
        <c:axId val="1482734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Si(ppm)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826656"/>
        <c:crosses val="autoZero"/>
        <c:crossBetween val="midCat"/>
      </c:valAx>
      <c:valAx>
        <c:axId val="64826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Li(ppm)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273438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1.AS Muscovite Al v Cr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'Ms SEM+ICP Tidy w LOD'!$AF$2:$AF$45</c:f>
              <c:numCache>
                <c:formatCode>General</c:formatCode>
                <c:ptCount val="44"/>
                <c:pt idx="0">
                  <c:v>189500</c:v>
                </c:pt>
                <c:pt idx="1">
                  <c:v>183000</c:v>
                </c:pt>
                <c:pt idx="2">
                  <c:v>189000</c:v>
                </c:pt>
                <c:pt idx="3">
                  <c:v>185600</c:v>
                </c:pt>
                <c:pt idx="4">
                  <c:v>187000</c:v>
                </c:pt>
                <c:pt idx="5">
                  <c:v>181100</c:v>
                </c:pt>
                <c:pt idx="6">
                  <c:v>184100</c:v>
                </c:pt>
                <c:pt idx="7">
                  <c:v>180900</c:v>
                </c:pt>
                <c:pt idx="8">
                  <c:v>188900</c:v>
                </c:pt>
                <c:pt idx="9">
                  <c:v>186800</c:v>
                </c:pt>
                <c:pt idx="10">
                  <c:v>183299.99999999997</c:v>
                </c:pt>
                <c:pt idx="11">
                  <c:v>183500</c:v>
                </c:pt>
                <c:pt idx="12">
                  <c:v>182700</c:v>
                </c:pt>
                <c:pt idx="13">
                  <c:v>185600</c:v>
                </c:pt>
                <c:pt idx="14">
                  <c:v>185799.99999999997</c:v>
                </c:pt>
                <c:pt idx="15">
                  <c:v>186800</c:v>
                </c:pt>
                <c:pt idx="16">
                  <c:v>189600</c:v>
                </c:pt>
                <c:pt idx="17">
                  <c:v>185400</c:v>
                </c:pt>
                <c:pt idx="18">
                  <c:v>189200.00000000003</c:v>
                </c:pt>
                <c:pt idx="19">
                  <c:v>185900</c:v>
                </c:pt>
                <c:pt idx="20">
                  <c:v>180799.99999999997</c:v>
                </c:pt>
                <c:pt idx="21">
                  <c:v>188299.99999999997</c:v>
                </c:pt>
                <c:pt idx="22">
                  <c:v>185799.99999999997</c:v>
                </c:pt>
                <c:pt idx="23">
                  <c:v>185799.99999999997</c:v>
                </c:pt>
                <c:pt idx="24">
                  <c:v>182300</c:v>
                </c:pt>
                <c:pt idx="25">
                  <c:v>186100</c:v>
                </c:pt>
                <c:pt idx="26">
                  <c:v>185900</c:v>
                </c:pt>
                <c:pt idx="27">
                  <c:v>187900</c:v>
                </c:pt>
                <c:pt idx="28">
                  <c:v>186900</c:v>
                </c:pt>
                <c:pt idx="29">
                  <c:v>188900</c:v>
                </c:pt>
                <c:pt idx="30">
                  <c:v>186000</c:v>
                </c:pt>
                <c:pt idx="31">
                  <c:v>185100.00000000003</c:v>
                </c:pt>
                <c:pt idx="32">
                  <c:v>186500</c:v>
                </c:pt>
                <c:pt idx="33">
                  <c:v>177100</c:v>
                </c:pt>
                <c:pt idx="34">
                  <c:v>186200</c:v>
                </c:pt>
                <c:pt idx="35">
                  <c:v>178600</c:v>
                </c:pt>
                <c:pt idx="36">
                  <c:v>184800</c:v>
                </c:pt>
                <c:pt idx="37">
                  <c:v>187300</c:v>
                </c:pt>
                <c:pt idx="38">
                  <c:v>184899.99999999997</c:v>
                </c:pt>
                <c:pt idx="39">
                  <c:v>184899.99999999997</c:v>
                </c:pt>
                <c:pt idx="40">
                  <c:v>188800</c:v>
                </c:pt>
                <c:pt idx="41">
                  <c:v>186500</c:v>
                </c:pt>
                <c:pt idx="42">
                  <c:v>182600.00000000003</c:v>
                </c:pt>
                <c:pt idx="43">
                  <c:v>189100</c:v>
                </c:pt>
              </c:numCache>
            </c:numRef>
          </c:xVal>
          <c:yVal>
            <c:numRef>
              <c:f>'Ms SEM+ICP Tidy w LOD'!$J$2:$J$45</c:f>
              <c:numCache>
                <c:formatCode>General</c:formatCode>
                <c:ptCount val="44"/>
                <c:pt idx="0">
                  <c:v>21.869800000000001</c:v>
                </c:pt>
                <c:pt idx="1">
                  <c:v>180.6</c:v>
                </c:pt>
                <c:pt idx="2">
                  <c:v>128.04400000000001</c:v>
                </c:pt>
                <c:pt idx="3">
                  <c:v>148.267</c:v>
                </c:pt>
                <c:pt idx="4">
                  <c:v>129.989</c:v>
                </c:pt>
                <c:pt idx="5">
                  <c:v>216.81100000000001</c:v>
                </c:pt>
                <c:pt idx="6">
                  <c:v>189.66800000000001</c:v>
                </c:pt>
                <c:pt idx="7">
                  <c:v>143.61199999999999</c:v>
                </c:pt>
                <c:pt idx="8">
                  <c:v>165.02699999999999</c:v>
                </c:pt>
                <c:pt idx="9">
                  <c:v>152.631</c:v>
                </c:pt>
                <c:pt idx="10">
                  <c:v>155.71799999999999</c:v>
                </c:pt>
                <c:pt idx="11">
                  <c:v>85.609899999999996</c:v>
                </c:pt>
                <c:pt idx="12">
                  <c:v>34.307200000000002</c:v>
                </c:pt>
                <c:pt idx="13">
                  <c:v>10.8878</c:v>
                </c:pt>
                <c:pt idx="14">
                  <c:v>28.6921</c:v>
                </c:pt>
                <c:pt idx="15">
                  <c:v>128.404</c:v>
                </c:pt>
                <c:pt idx="16">
                  <c:v>132.173</c:v>
                </c:pt>
                <c:pt idx="17">
                  <c:v>132.94999999999999</c:v>
                </c:pt>
                <c:pt idx="18">
                  <c:v>133.75200000000001</c:v>
                </c:pt>
                <c:pt idx="19">
                  <c:v>137.58500000000001</c:v>
                </c:pt>
                <c:pt idx="20">
                  <c:v>177.351</c:v>
                </c:pt>
                <c:pt idx="21">
                  <c:v>247.68799999999999</c:v>
                </c:pt>
                <c:pt idx="22">
                  <c:v>161.33000000000001</c:v>
                </c:pt>
                <c:pt idx="23">
                  <c:v>139.636</c:v>
                </c:pt>
                <c:pt idx="24">
                  <c:v>300.50900000000001</c:v>
                </c:pt>
                <c:pt idx="25">
                  <c:v>173.99299999999999</c:v>
                </c:pt>
                <c:pt idx="26">
                  <c:v>183.452</c:v>
                </c:pt>
                <c:pt idx="27">
                  <c:v>105.755</c:v>
                </c:pt>
                <c:pt idx="28">
                  <c:v>106.55200000000001</c:v>
                </c:pt>
                <c:pt idx="29">
                  <c:v>140.584</c:v>
                </c:pt>
                <c:pt idx="30">
                  <c:v>177.923</c:v>
                </c:pt>
                <c:pt idx="31">
                  <c:v>155.529</c:v>
                </c:pt>
                <c:pt idx="32">
                  <c:v>161.29900000000001</c:v>
                </c:pt>
                <c:pt idx="33">
                  <c:v>260.90600000000001</c:v>
                </c:pt>
                <c:pt idx="34">
                  <c:v>145.80500000000001</c:v>
                </c:pt>
                <c:pt idx="35">
                  <c:v>190.77799999999999</c:v>
                </c:pt>
                <c:pt idx="36">
                  <c:v>179.91900000000001</c:v>
                </c:pt>
                <c:pt idx="37">
                  <c:v>167.608</c:v>
                </c:pt>
                <c:pt idx="38">
                  <c:v>188.92099999999999</c:v>
                </c:pt>
                <c:pt idx="39">
                  <c:v>158.80000000000001</c:v>
                </c:pt>
                <c:pt idx="40">
                  <c:v>135.62</c:v>
                </c:pt>
                <c:pt idx="41">
                  <c:v>170.85400000000001</c:v>
                </c:pt>
                <c:pt idx="42">
                  <c:v>137.773</c:v>
                </c:pt>
                <c:pt idx="43">
                  <c:v>123.21899999999999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7F3-43BC-B76D-80E61BB07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0479919"/>
        <c:axId val="1260466959"/>
      </c:scatterChart>
      <c:valAx>
        <c:axId val="12604799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Al ppm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0466959"/>
        <c:crosses val="autoZero"/>
        <c:crossBetween val="midCat"/>
      </c:valAx>
      <c:valAx>
        <c:axId val="12604669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Cr ppm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047991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1.AS Muscovites</a:t>
            </a:r>
            <a:r>
              <a:rPr lang="en-GB" baseline="0"/>
              <a:t> Al (VI) vs V &amp; Cr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1.AS Muscovite Al(VI) v Cr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'Ms SEM+ICP Tidy w LOD'!$EQ$2:$EQ$45</c:f>
              <c:numCache>
                <c:formatCode>General</c:formatCode>
                <c:ptCount val="44"/>
                <c:pt idx="0">
                  <c:v>4.6869043469967124</c:v>
                </c:pt>
                <c:pt idx="1">
                  <c:v>4.5587370480741427</c:v>
                </c:pt>
                <c:pt idx="2">
                  <c:v>4.6107096940415566</c:v>
                </c:pt>
                <c:pt idx="3">
                  <c:v>4.5432854709105399</c:v>
                </c:pt>
                <c:pt idx="4">
                  <c:v>4.5906001797999068</c:v>
                </c:pt>
                <c:pt idx="5">
                  <c:v>4.4746196920228343</c:v>
                </c:pt>
                <c:pt idx="6">
                  <c:v>4.5248886566925695</c:v>
                </c:pt>
                <c:pt idx="7">
                  <c:v>4.4698217928931125</c:v>
                </c:pt>
                <c:pt idx="8">
                  <c:v>4.6046692571049181</c:v>
                </c:pt>
                <c:pt idx="9">
                  <c:v>4.5743955053816165</c:v>
                </c:pt>
                <c:pt idx="10">
                  <c:v>4.5198397737111851</c:v>
                </c:pt>
                <c:pt idx="11">
                  <c:v>4.5311391054939421</c:v>
                </c:pt>
                <c:pt idx="12">
                  <c:v>4.4877007569450544</c:v>
                </c:pt>
                <c:pt idx="13">
                  <c:v>4.5425250413358444</c:v>
                </c:pt>
                <c:pt idx="14">
                  <c:v>4.5877130004838573</c:v>
                </c:pt>
                <c:pt idx="15">
                  <c:v>4.5701482069797166</c:v>
                </c:pt>
                <c:pt idx="16">
                  <c:v>4.6347865634027663</c:v>
                </c:pt>
                <c:pt idx="17">
                  <c:v>4.6135346883401702</c:v>
                </c:pt>
                <c:pt idx="18">
                  <c:v>4.6148544543504073</c:v>
                </c:pt>
                <c:pt idx="19">
                  <c:v>4.6109698377552739</c:v>
                </c:pt>
                <c:pt idx="20">
                  <c:v>4.5719162388155858</c:v>
                </c:pt>
                <c:pt idx="21">
                  <c:v>4.7180835992483807</c:v>
                </c:pt>
                <c:pt idx="22">
                  <c:v>4.6331158390622562</c:v>
                </c:pt>
                <c:pt idx="23">
                  <c:v>4.6264259422590186</c:v>
                </c:pt>
                <c:pt idx="24">
                  <c:v>4.5110657140319965</c:v>
                </c:pt>
                <c:pt idx="25">
                  <c:v>4.5518385345799572</c:v>
                </c:pt>
                <c:pt idx="26">
                  <c:v>4.561676233810612</c:v>
                </c:pt>
                <c:pt idx="27">
                  <c:v>4.6023326091628576</c:v>
                </c:pt>
                <c:pt idx="28">
                  <c:v>4.5802350133690695</c:v>
                </c:pt>
                <c:pt idx="29">
                  <c:v>4.6225705762713041</c:v>
                </c:pt>
                <c:pt idx="30">
                  <c:v>4.5820028435976177</c:v>
                </c:pt>
                <c:pt idx="31">
                  <c:v>4.5486937336650151</c:v>
                </c:pt>
                <c:pt idx="32">
                  <c:v>4.5923595343951948</c:v>
                </c:pt>
                <c:pt idx="33">
                  <c:v>4.4143313414035887</c:v>
                </c:pt>
                <c:pt idx="34">
                  <c:v>4.5612936323826592</c:v>
                </c:pt>
                <c:pt idx="35">
                  <c:v>4.4420208803514214</c:v>
                </c:pt>
                <c:pt idx="36">
                  <c:v>4.5279018778831066</c:v>
                </c:pt>
                <c:pt idx="37">
                  <c:v>4.5652288569716433</c:v>
                </c:pt>
                <c:pt idx="38">
                  <c:v>4.5031638601213899</c:v>
                </c:pt>
                <c:pt idx="39">
                  <c:v>4.5449286300219143</c:v>
                </c:pt>
                <c:pt idx="40">
                  <c:v>4.5802973882471125</c:v>
                </c:pt>
                <c:pt idx="41">
                  <c:v>4.5890971260511151</c:v>
                </c:pt>
                <c:pt idx="42">
                  <c:v>4.5032683480353377</c:v>
                </c:pt>
                <c:pt idx="43">
                  <c:v>4.7055741202035222</c:v>
                </c:pt>
              </c:numCache>
            </c:numRef>
          </c:xVal>
          <c:yVal>
            <c:numRef>
              <c:f>'Ms SEM+ICP Tidy w LOD'!$J$2:$J$45</c:f>
              <c:numCache>
                <c:formatCode>General</c:formatCode>
                <c:ptCount val="44"/>
                <c:pt idx="0">
                  <c:v>21.869800000000001</c:v>
                </c:pt>
                <c:pt idx="1">
                  <c:v>180.6</c:v>
                </c:pt>
                <c:pt idx="2">
                  <c:v>128.04400000000001</c:v>
                </c:pt>
                <c:pt idx="3">
                  <c:v>148.267</c:v>
                </c:pt>
                <c:pt idx="4">
                  <c:v>129.989</c:v>
                </c:pt>
                <c:pt idx="5">
                  <c:v>216.81100000000001</c:v>
                </c:pt>
                <c:pt idx="6">
                  <c:v>189.66800000000001</c:v>
                </c:pt>
                <c:pt idx="7">
                  <c:v>143.61199999999999</c:v>
                </c:pt>
                <c:pt idx="8">
                  <c:v>165.02699999999999</c:v>
                </c:pt>
                <c:pt idx="9">
                  <c:v>152.631</c:v>
                </c:pt>
                <c:pt idx="10">
                  <c:v>155.71799999999999</c:v>
                </c:pt>
                <c:pt idx="11">
                  <c:v>85.609899999999996</c:v>
                </c:pt>
                <c:pt idx="12">
                  <c:v>34.307200000000002</c:v>
                </c:pt>
                <c:pt idx="13">
                  <c:v>10.8878</c:v>
                </c:pt>
                <c:pt idx="14">
                  <c:v>28.6921</c:v>
                </c:pt>
                <c:pt idx="15">
                  <c:v>128.404</c:v>
                </c:pt>
                <c:pt idx="16">
                  <c:v>132.173</c:v>
                </c:pt>
                <c:pt idx="17">
                  <c:v>132.94999999999999</c:v>
                </c:pt>
                <c:pt idx="18">
                  <c:v>133.75200000000001</c:v>
                </c:pt>
                <c:pt idx="19">
                  <c:v>137.58500000000001</c:v>
                </c:pt>
                <c:pt idx="20">
                  <c:v>177.351</c:v>
                </c:pt>
                <c:pt idx="21">
                  <c:v>247.68799999999999</c:v>
                </c:pt>
                <c:pt idx="22">
                  <c:v>161.33000000000001</c:v>
                </c:pt>
                <c:pt idx="23">
                  <c:v>139.636</c:v>
                </c:pt>
                <c:pt idx="24">
                  <c:v>300.50900000000001</c:v>
                </c:pt>
                <c:pt idx="25">
                  <c:v>173.99299999999999</c:v>
                </c:pt>
                <c:pt idx="26">
                  <c:v>183.452</c:v>
                </c:pt>
                <c:pt idx="27">
                  <c:v>105.755</c:v>
                </c:pt>
                <c:pt idx="28">
                  <c:v>106.55200000000001</c:v>
                </c:pt>
                <c:pt idx="29">
                  <c:v>140.584</c:v>
                </c:pt>
                <c:pt idx="30">
                  <c:v>177.923</c:v>
                </c:pt>
                <c:pt idx="31">
                  <c:v>155.529</c:v>
                </c:pt>
                <c:pt idx="32">
                  <c:v>161.29900000000001</c:v>
                </c:pt>
                <c:pt idx="33">
                  <c:v>260.90600000000001</c:v>
                </c:pt>
                <c:pt idx="34">
                  <c:v>145.80500000000001</c:v>
                </c:pt>
                <c:pt idx="35">
                  <c:v>190.77799999999999</c:v>
                </c:pt>
                <c:pt idx="36">
                  <c:v>179.91900000000001</c:v>
                </c:pt>
                <c:pt idx="37">
                  <c:v>167.608</c:v>
                </c:pt>
                <c:pt idx="38">
                  <c:v>188.92099999999999</c:v>
                </c:pt>
                <c:pt idx="39">
                  <c:v>158.80000000000001</c:v>
                </c:pt>
                <c:pt idx="40">
                  <c:v>135.62</c:v>
                </c:pt>
                <c:pt idx="41">
                  <c:v>170.85400000000001</c:v>
                </c:pt>
                <c:pt idx="42">
                  <c:v>137.773</c:v>
                </c:pt>
                <c:pt idx="43">
                  <c:v>123.21899999999999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3EA-4278-B96D-E1F3B1F896EF}"/>
            </c:ext>
          </c:extLst>
        </c:ser>
        <c:ser>
          <c:idx val="1"/>
          <c:order val="1"/>
          <c:tx>
            <c:v>1.AS Muscovite Al(VI) v V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'Ms SEM+ICP Tidy w LOD'!$EQ$2:$EQ$45</c:f>
              <c:numCache>
                <c:formatCode>General</c:formatCode>
                <c:ptCount val="44"/>
                <c:pt idx="0">
                  <c:v>4.6869043469967124</c:v>
                </c:pt>
                <c:pt idx="1">
                  <c:v>4.5587370480741427</c:v>
                </c:pt>
                <c:pt idx="2">
                  <c:v>4.6107096940415566</c:v>
                </c:pt>
                <c:pt idx="3">
                  <c:v>4.5432854709105399</c:v>
                </c:pt>
                <c:pt idx="4">
                  <c:v>4.5906001797999068</c:v>
                </c:pt>
                <c:pt idx="5">
                  <c:v>4.4746196920228343</c:v>
                </c:pt>
                <c:pt idx="6">
                  <c:v>4.5248886566925695</c:v>
                </c:pt>
                <c:pt idx="7">
                  <c:v>4.4698217928931125</c:v>
                </c:pt>
                <c:pt idx="8">
                  <c:v>4.6046692571049181</c:v>
                </c:pt>
                <c:pt idx="9">
                  <c:v>4.5743955053816165</c:v>
                </c:pt>
                <c:pt idx="10">
                  <c:v>4.5198397737111851</c:v>
                </c:pt>
                <c:pt idx="11">
                  <c:v>4.5311391054939421</c:v>
                </c:pt>
                <c:pt idx="12">
                  <c:v>4.4877007569450544</c:v>
                </c:pt>
                <c:pt idx="13">
                  <c:v>4.5425250413358444</c:v>
                </c:pt>
                <c:pt idx="14">
                  <c:v>4.5877130004838573</c:v>
                </c:pt>
                <c:pt idx="15">
                  <c:v>4.5701482069797166</c:v>
                </c:pt>
                <c:pt idx="16">
                  <c:v>4.6347865634027663</c:v>
                </c:pt>
                <c:pt idx="17">
                  <c:v>4.6135346883401702</c:v>
                </c:pt>
                <c:pt idx="18">
                  <c:v>4.6148544543504073</c:v>
                </c:pt>
                <c:pt idx="19">
                  <c:v>4.6109698377552739</c:v>
                </c:pt>
                <c:pt idx="20">
                  <c:v>4.5719162388155858</c:v>
                </c:pt>
                <c:pt idx="21">
                  <c:v>4.7180835992483807</c:v>
                </c:pt>
                <c:pt idx="22">
                  <c:v>4.6331158390622562</c:v>
                </c:pt>
                <c:pt idx="23">
                  <c:v>4.6264259422590186</c:v>
                </c:pt>
                <c:pt idx="24">
                  <c:v>4.5110657140319965</c:v>
                </c:pt>
                <c:pt idx="25">
                  <c:v>4.5518385345799572</c:v>
                </c:pt>
                <c:pt idx="26">
                  <c:v>4.561676233810612</c:v>
                </c:pt>
                <c:pt idx="27">
                  <c:v>4.6023326091628576</c:v>
                </c:pt>
                <c:pt idx="28">
                  <c:v>4.5802350133690695</c:v>
                </c:pt>
                <c:pt idx="29">
                  <c:v>4.6225705762713041</c:v>
                </c:pt>
                <c:pt idx="30">
                  <c:v>4.5820028435976177</c:v>
                </c:pt>
                <c:pt idx="31">
                  <c:v>4.5486937336650151</c:v>
                </c:pt>
                <c:pt idx="32">
                  <c:v>4.5923595343951948</c:v>
                </c:pt>
                <c:pt idx="33">
                  <c:v>4.4143313414035887</c:v>
                </c:pt>
                <c:pt idx="34">
                  <c:v>4.5612936323826592</c:v>
                </c:pt>
                <c:pt idx="35">
                  <c:v>4.4420208803514214</c:v>
                </c:pt>
                <c:pt idx="36">
                  <c:v>4.5279018778831066</c:v>
                </c:pt>
                <c:pt idx="37">
                  <c:v>4.5652288569716433</c:v>
                </c:pt>
                <c:pt idx="38">
                  <c:v>4.5031638601213899</c:v>
                </c:pt>
                <c:pt idx="39">
                  <c:v>4.5449286300219143</c:v>
                </c:pt>
                <c:pt idx="40">
                  <c:v>4.5802973882471125</c:v>
                </c:pt>
                <c:pt idx="41">
                  <c:v>4.5890971260511151</c:v>
                </c:pt>
                <c:pt idx="42">
                  <c:v>4.5032683480353377</c:v>
                </c:pt>
                <c:pt idx="43">
                  <c:v>4.7055741202035222</c:v>
                </c:pt>
              </c:numCache>
            </c:numRef>
          </c:xVal>
          <c:yVal>
            <c:numRef>
              <c:f>'Ms SEM+ICP Tidy w LOD'!$I$2:$I$45</c:f>
              <c:numCache>
                <c:formatCode>General</c:formatCode>
                <c:ptCount val="44"/>
                <c:pt idx="0">
                  <c:v>157.922</c:v>
                </c:pt>
                <c:pt idx="1">
                  <c:v>379.50099999999998</c:v>
                </c:pt>
                <c:pt idx="2">
                  <c:v>285.935</c:v>
                </c:pt>
                <c:pt idx="3">
                  <c:v>290.41699999999997</c:v>
                </c:pt>
                <c:pt idx="4">
                  <c:v>249.27500000000001</c:v>
                </c:pt>
                <c:pt idx="5">
                  <c:v>397.22899999999998</c:v>
                </c:pt>
                <c:pt idx="6">
                  <c:v>390.06599999999997</c:v>
                </c:pt>
                <c:pt idx="7">
                  <c:v>290.834</c:v>
                </c:pt>
                <c:pt idx="8">
                  <c:v>313.35000000000002</c:v>
                </c:pt>
                <c:pt idx="9">
                  <c:v>301.21100000000001</c:v>
                </c:pt>
                <c:pt idx="10">
                  <c:v>257.29500000000002</c:v>
                </c:pt>
                <c:pt idx="11">
                  <c:v>209.553</c:v>
                </c:pt>
                <c:pt idx="12">
                  <c:v>172.95400000000001</c:v>
                </c:pt>
                <c:pt idx="13">
                  <c:v>65.474900000000005</c:v>
                </c:pt>
                <c:pt idx="14">
                  <c:v>88.84</c:v>
                </c:pt>
                <c:pt idx="15">
                  <c:v>251.405</c:v>
                </c:pt>
                <c:pt idx="16">
                  <c:v>292.166</c:v>
                </c:pt>
                <c:pt idx="17">
                  <c:v>262.25299999999999</c:v>
                </c:pt>
                <c:pt idx="18">
                  <c:v>278.00599999999997</c:v>
                </c:pt>
                <c:pt idx="19">
                  <c:v>276.08</c:v>
                </c:pt>
                <c:pt idx="20">
                  <c:v>318.27199999999999</c:v>
                </c:pt>
                <c:pt idx="21">
                  <c:v>398.08300000000003</c:v>
                </c:pt>
                <c:pt idx="22">
                  <c:v>276.25700000000001</c:v>
                </c:pt>
                <c:pt idx="23">
                  <c:v>296.46100000000001</c:v>
                </c:pt>
                <c:pt idx="24">
                  <c:v>338.505</c:v>
                </c:pt>
                <c:pt idx="25">
                  <c:v>301.36799999999999</c:v>
                </c:pt>
                <c:pt idx="26">
                  <c:v>350.53500000000003</c:v>
                </c:pt>
                <c:pt idx="27">
                  <c:v>300.90600000000001</c:v>
                </c:pt>
                <c:pt idx="28">
                  <c:v>284.137</c:v>
                </c:pt>
                <c:pt idx="29">
                  <c:v>290.28500000000003</c:v>
                </c:pt>
                <c:pt idx="30">
                  <c:v>275.94099999999997</c:v>
                </c:pt>
                <c:pt idx="31">
                  <c:v>302.721</c:v>
                </c:pt>
                <c:pt idx="32">
                  <c:v>288.827</c:v>
                </c:pt>
                <c:pt idx="33">
                  <c:v>519.88499999999999</c:v>
                </c:pt>
                <c:pt idx="34">
                  <c:v>301.471</c:v>
                </c:pt>
                <c:pt idx="35">
                  <c:v>326.3</c:v>
                </c:pt>
                <c:pt idx="36">
                  <c:v>293.57499999999999</c:v>
                </c:pt>
                <c:pt idx="37">
                  <c:v>270.78899999999999</c:v>
                </c:pt>
                <c:pt idx="38">
                  <c:v>315.74900000000002</c:v>
                </c:pt>
                <c:pt idx="39">
                  <c:v>299.83</c:v>
                </c:pt>
                <c:pt idx="40">
                  <c:v>285.23099999999999</c:v>
                </c:pt>
                <c:pt idx="41">
                  <c:v>281.59300000000002</c:v>
                </c:pt>
                <c:pt idx="42">
                  <c:v>394.62400000000002</c:v>
                </c:pt>
                <c:pt idx="43">
                  <c:v>293.935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3EA-4278-B96D-E1F3B1F89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821887"/>
        <c:axId val="44831007"/>
      </c:scatterChart>
      <c:valAx>
        <c:axId val="44821887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Al(VI)</a:t>
                </a:r>
                <a:r>
                  <a:rPr lang="en-GB" baseline="0"/>
                  <a:t> Octahedral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31007"/>
        <c:crosses val="autoZero"/>
        <c:crossBetween val="midCat"/>
      </c:valAx>
      <c:valAx>
        <c:axId val="448310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PPM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2188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1.AS Muscovites</a:t>
            </a:r>
            <a:r>
              <a:rPr lang="en-GB" baseline="0"/>
              <a:t> Al (VI) vs V &amp; Cr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1.AS Muscovite Al(VI) v Cr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'Ms SEM+ICP Tidy w LOD'!$EQ$2:$EQ$45</c:f>
              <c:numCache>
                <c:formatCode>General</c:formatCode>
                <c:ptCount val="44"/>
                <c:pt idx="0">
                  <c:v>4.6869043469967124</c:v>
                </c:pt>
                <c:pt idx="1">
                  <c:v>4.5587370480741427</c:v>
                </c:pt>
                <c:pt idx="2">
                  <c:v>4.6107096940415566</c:v>
                </c:pt>
                <c:pt idx="3">
                  <c:v>4.5432854709105399</c:v>
                </c:pt>
                <c:pt idx="4">
                  <c:v>4.5906001797999068</c:v>
                </c:pt>
                <c:pt idx="5">
                  <c:v>4.4746196920228343</c:v>
                </c:pt>
                <c:pt idx="6">
                  <c:v>4.5248886566925695</c:v>
                </c:pt>
                <c:pt idx="7">
                  <c:v>4.4698217928931125</c:v>
                </c:pt>
                <c:pt idx="8">
                  <c:v>4.6046692571049181</c:v>
                </c:pt>
                <c:pt idx="9">
                  <c:v>4.5743955053816165</c:v>
                </c:pt>
                <c:pt idx="10">
                  <c:v>4.5198397737111851</c:v>
                </c:pt>
                <c:pt idx="11">
                  <c:v>4.5311391054939421</c:v>
                </c:pt>
                <c:pt idx="12">
                  <c:v>4.4877007569450544</c:v>
                </c:pt>
                <c:pt idx="13">
                  <c:v>4.5425250413358444</c:v>
                </c:pt>
                <c:pt idx="14">
                  <c:v>4.5877130004838573</c:v>
                </c:pt>
                <c:pt idx="15">
                  <c:v>4.5701482069797166</c:v>
                </c:pt>
                <c:pt idx="16">
                  <c:v>4.6347865634027663</c:v>
                </c:pt>
                <c:pt idx="17">
                  <c:v>4.6135346883401702</c:v>
                </c:pt>
                <c:pt idx="18">
                  <c:v>4.6148544543504073</c:v>
                </c:pt>
                <c:pt idx="19">
                  <c:v>4.6109698377552739</c:v>
                </c:pt>
                <c:pt idx="20">
                  <c:v>4.5719162388155858</c:v>
                </c:pt>
                <c:pt idx="21">
                  <c:v>4.7180835992483807</c:v>
                </c:pt>
                <c:pt idx="22">
                  <c:v>4.6331158390622562</c:v>
                </c:pt>
                <c:pt idx="23">
                  <c:v>4.6264259422590186</c:v>
                </c:pt>
                <c:pt idx="24">
                  <c:v>4.5110657140319965</c:v>
                </c:pt>
                <c:pt idx="25">
                  <c:v>4.5518385345799572</c:v>
                </c:pt>
                <c:pt idx="26">
                  <c:v>4.561676233810612</c:v>
                </c:pt>
                <c:pt idx="27">
                  <c:v>4.6023326091628576</c:v>
                </c:pt>
                <c:pt idx="28">
                  <c:v>4.5802350133690695</c:v>
                </c:pt>
                <c:pt idx="29">
                  <c:v>4.6225705762713041</c:v>
                </c:pt>
                <c:pt idx="30">
                  <c:v>4.5820028435976177</c:v>
                </c:pt>
                <c:pt idx="31">
                  <c:v>4.5486937336650151</c:v>
                </c:pt>
                <c:pt idx="32">
                  <c:v>4.5923595343951948</c:v>
                </c:pt>
                <c:pt idx="33">
                  <c:v>4.4143313414035887</c:v>
                </c:pt>
                <c:pt idx="34">
                  <c:v>4.5612936323826592</c:v>
                </c:pt>
                <c:pt idx="35">
                  <c:v>4.4420208803514214</c:v>
                </c:pt>
                <c:pt idx="36">
                  <c:v>4.5279018778831066</c:v>
                </c:pt>
                <c:pt idx="37">
                  <c:v>4.5652288569716433</c:v>
                </c:pt>
                <c:pt idx="38">
                  <c:v>4.5031638601213899</c:v>
                </c:pt>
                <c:pt idx="39">
                  <c:v>4.5449286300219143</c:v>
                </c:pt>
                <c:pt idx="40">
                  <c:v>4.5802973882471125</c:v>
                </c:pt>
                <c:pt idx="41">
                  <c:v>4.5890971260511151</c:v>
                </c:pt>
                <c:pt idx="42">
                  <c:v>4.5032683480353377</c:v>
                </c:pt>
                <c:pt idx="43">
                  <c:v>4.7055741202035222</c:v>
                </c:pt>
              </c:numCache>
            </c:numRef>
          </c:xVal>
          <c:yVal>
            <c:numRef>
              <c:f>'Ms SEM+ICP Tidy w LOD'!$J$2:$J$45</c:f>
              <c:numCache>
                <c:formatCode>General</c:formatCode>
                <c:ptCount val="44"/>
                <c:pt idx="0">
                  <c:v>21.869800000000001</c:v>
                </c:pt>
                <c:pt idx="1">
                  <c:v>180.6</c:v>
                </c:pt>
                <c:pt idx="2">
                  <c:v>128.04400000000001</c:v>
                </c:pt>
                <c:pt idx="3">
                  <c:v>148.267</c:v>
                </c:pt>
                <c:pt idx="4">
                  <c:v>129.989</c:v>
                </c:pt>
                <c:pt idx="5">
                  <c:v>216.81100000000001</c:v>
                </c:pt>
                <c:pt idx="6">
                  <c:v>189.66800000000001</c:v>
                </c:pt>
                <c:pt idx="7">
                  <c:v>143.61199999999999</c:v>
                </c:pt>
                <c:pt idx="8">
                  <c:v>165.02699999999999</c:v>
                </c:pt>
                <c:pt idx="9">
                  <c:v>152.631</c:v>
                </c:pt>
                <c:pt idx="10">
                  <c:v>155.71799999999999</c:v>
                </c:pt>
                <c:pt idx="11">
                  <c:v>85.609899999999996</c:v>
                </c:pt>
                <c:pt idx="12">
                  <c:v>34.307200000000002</c:v>
                </c:pt>
                <c:pt idx="13">
                  <c:v>10.8878</c:v>
                </c:pt>
                <c:pt idx="14">
                  <c:v>28.6921</c:v>
                </c:pt>
                <c:pt idx="15">
                  <c:v>128.404</c:v>
                </c:pt>
                <c:pt idx="16">
                  <c:v>132.173</c:v>
                </c:pt>
                <c:pt idx="17">
                  <c:v>132.94999999999999</c:v>
                </c:pt>
                <c:pt idx="18">
                  <c:v>133.75200000000001</c:v>
                </c:pt>
                <c:pt idx="19">
                  <c:v>137.58500000000001</c:v>
                </c:pt>
                <c:pt idx="20">
                  <c:v>177.351</c:v>
                </c:pt>
                <c:pt idx="21">
                  <c:v>247.68799999999999</c:v>
                </c:pt>
                <c:pt idx="22">
                  <c:v>161.33000000000001</c:v>
                </c:pt>
                <c:pt idx="23">
                  <c:v>139.636</c:v>
                </c:pt>
                <c:pt idx="24">
                  <c:v>300.50900000000001</c:v>
                </c:pt>
                <c:pt idx="25">
                  <c:v>173.99299999999999</c:v>
                </c:pt>
                <c:pt idx="26">
                  <c:v>183.452</c:v>
                </c:pt>
                <c:pt idx="27">
                  <c:v>105.755</c:v>
                </c:pt>
                <c:pt idx="28">
                  <c:v>106.55200000000001</c:v>
                </c:pt>
                <c:pt idx="29">
                  <c:v>140.584</c:v>
                </c:pt>
                <c:pt idx="30">
                  <c:v>177.923</c:v>
                </c:pt>
                <c:pt idx="31">
                  <c:v>155.529</c:v>
                </c:pt>
                <c:pt idx="32">
                  <c:v>161.29900000000001</c:v>
                </c:pt>
                <c:pt idx="33">
                  <c:v>260.90600000000001</c:v>
                </c:pt>
                <c:pt idx="34">
                  <c:v>145.80500000000001</c:v>
                </c:pt>
                <c:pt idx="35">
                  <c:v>190.77799999999999</c:v>
                </c:pt>
                <c:pt idx="36">
                  <c:v>179.91900000000001</c:v>
                </c:pt>
                <c:pt idx="37">
                  <c:v>167.608</c:v>
                </c:pt>
                <c:pt idx="38">
                  <c:v>188.92099999999999</c:v>
                </c:pt>
                <c:pt idx="39">
                  <c:v>158.80000000000001</c:v>
                </c:pt>
                <c:pt idx="40">
                  <c:v>135.62</c:v>
                </c:pt>
                <c:pt idx="41">
                  <c:v>170.85400000000001</c:v>
                </c:pt>
                <c:pt idx="42">
                  <c:v>137.773</c:v>
                </c:pt>
                <c:pt idx="43">
                  <c:v>123.21899999999999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EA8-4035-A3C4-9D063957428B}"/>
            </c:ext>
          </c:extLst>
        </c:ser>
        <c:ser>
          <c:idx val="1"/>
          <c:order val="1"/>
          <c:tx>
            <c:v>1.AS Muscovite Al(VI) v V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'Ms SEM+ICP Tidy w LOD'!$EQ$2:$EQ$45</c:f>
              <c:numCache>
                <c:formatCode>General</c:formatCode>
                <c:ptCount val="44"/>
                <c:pt idx="0">
                  <c:v>4.6869043469967124</c:v>
                </c:pt>
                <c:pt idx="1">
                  <c:v>4.5587370480741427</c:v>
                </c:pt>
                <c:pt idx="2">
                  <c:v>4.6107096940415566</c:v>
                </c:pt>
                <c:pt idx="3">
                  <c:v>4.5432854709105399</c:v>
                </c:pt>
                <c:pt idx="4">
                  <c:v>4.5906001797999068</c:v>
                </c:pt>
                <c:pt idx="5">
                  <c:v>4.4746196920228343</c:v>
                </c:pt>
                <c:pt idx="6">
                  <c:v>4.5248886566925695</c:v>
                </c:pt>
                <c:pt idx="7">
                  <c:v>4.4698217928931125</c:v>
                </c:pt>
                <c:pt idx="8">
                  <c:v>4.6046692571049181</c:v>
                </c:pt>
                <c:pt idx="9">
                  <c:v>4.5743955053816165</c:v>
                </c:pt>
                <c:pt idx="10">
                  <c:v>4.5198397737111851</c:v>
                </c:pt>
                <c:pt idx="11">
                  <c:v>4.5311391054939421</c:v>
                </c:pt>
                <c:pt idx="12">
                  <c:v>4.4877007569450544</c:v>
                </c:pt>
                <c:pt idx="13">
                  <c:v>4.5425250413358444</c:v>
                </c:pt>
                <c:pt idx="14">
                  <c:v>4.5877130004838573</c:v>
                </c:pt>
                <c:pt idx="15">
                  <c:v>4.5701482069797166</c:v>
                </c:pt>
                <c:pt idx="16">
                  <c:v>4.6347865634027663</c:v>
                </c:pt>
                <c:pt idx="17">
                  <c:v>4.6135346883401702</c:v>
                </c:pt>
                <c:pt idx="18">
                  <c:v>4.6148544543504073</c:v>
                </c:pt>
                <c:pt idx="19">
                  <c:v>4.6109698377552739</c:v>
                </c:pt>
                <c:pt idx="20">
                  <c:v>4.5719162388155858</c:v>
                </c:pt>
                <c:pt idx="21">
                  <c:v>4.7180835992483807</c:v>
                </c:pt>
                <c:pt idx="22">
                  <c:v>4.6331158390622562</c:v>
                </c:pt>
                <c:pt idx="23">
                  <c:v>4.6264259422590186</c:v>
                </c:pt>
                <c:pt idx="24">
                  <c:v>4.5110657140319965</c:v>
                </c:pt>
                <c:pt idx="25">
                  <c:v>4.5518385345799572</c:v>
                </c:pt>
                <c:pt idx="26">
                  <c:v>4.561676233810612</c:v>
                </c:pt>
                <c:pt idx="27">
                  <c:v>4.6023326091628576</c:v>
                </c:pt>
                <c:pt idx="28">
                  <c:v>4.5802350133690695</c:v>
                </c:pt>
                <c:pt idx="29">
                  <c:v>4.6225705762713041</c:v>
                </c:pt>
                <c:pt idx="30">
                  <c:v>4.5820028435976177</c:v>
                </c:pt>
                <c:pt idx="31">
                  <c:v>4.5486937336650151</c:v>
                </c:pt>
                <c:pt idx="32">
                  <c:v>4.5923595343951948</c:v>
                </c:pt>
                <c:pt idx="33">
                  <c:v>4.4143313414035887</c:v>
                </c:pt>
                <c:pt idx="34">
                  <c:v>4.5612936323826592</c:v>
                </c:pt>
                <c:pt idx="35">
                  <c:v>4.4420208803514214</c:v>
                </c:pt>
                <c:pt idx="36">
                  <c:v>4.5279018778831066</c:v>
                </c:pt>
                <c:pt idx="37">
                  <c:v>4.5652288569716433</c:v>
                </c:pt>
                <c:pt idx="38">
                  <c:v>4.5031638601213899</c:v>
                </c:pt>
                <c:pt idx="39">
                  <c:v>4.5449286300219143</c:v>
                </c:pt>
                <c:pt idx="40">
                  <c:v>4.5802973882471125</c:v>
                </c:pt>
                <c:pt idx="41">
                  <c:v>4.5890971260511151</c:v>
                </c:pt>
                <c:pt idx="42">
                  <c:v>4.5032683480353377</c:v>
                </c:pt>
                <c:pt idx="43">
                  <c:v>4.7055741202035222</c:v>
                </c:pt>
              </c:numCache>
            </c:numRef>
          </c:xVal>
          <c:yVal>
            <c:numRef>
              <c:f>'Ms SEM+ICP Tidy w LOD'!$I$2:$I$45</c:f>
              <c:numCache>
                <c:formatCode>General</c:formatCode>
                <c:ptCount val="44"/>
                <c:pt idx="0">
                  <c:v>157.922</c:v>
                </c:pt>
                <c:pt idx="1">
                  <c:v>379.50099999999998</c:v>
                </c:pt>
                <c:pt idx="2">
                  <c:v>285.935</c:v>
                </c:pt>
                <c:pt idx="3">
                  <c:v>290.41699999999997</c:v>
                </c:pt>
                <c:pt idx="4">
                  <c:v>249.27500000000001</c:v>
                </c:pt>
                <c:pt idx="5">
                  <c:v>397.22899999999998</c:v>
                </c:pt>
                <c:pt idx="6">
                  <c:v>390.06599999999997</c:v>
                </c:pt>
                <c:pt idx="7">
                  <c:v>290.834</c:v>
                </c:pt>
                <c:pt idx="8">
                  <c:v>313.35000000000002</c:v>
                </c:pt>
                <c:pt idx="9">
                  <c:v>301.21100000000001</c:v>
                </c:pt>
                <c:pt idx="10">
                  <c:v>257.29500000000002</c:v>
                </c:pt>
                <c:pt idx="11">
                  <c:v>209.553</c:v>
                </c:pt>
                <c:pt idx="12">
                  <c:v>172.95400000000001</c:v>
                </c:pt>
                <c:pt idx="13">
                  <c:v>65.474900000000005</c:v>
                </c:pt>
                <c:pt idx="14">
                  <c:v>88.84</c:v>
                </c:pt>
                <c:pt idx="15">
                  <c:v>251.405</c:v>
                </c:pt>
                <c:pt idx="16">
                  <c:v>292.166</c:v>
                </c:pt>
                <c:pt idx="17">
                  <c:v>262.25299999999999</c:v>
                </c:pt>
                <c:pt idx="18">
                  <c:v>278.00599999999997</c:v>
                </c:pt>
                <c:pt idx="19">
                  <c:v>276.08</c:v>
                </c:pt>
                <c:pt idx="20">
                  <c:v>318.27199999999999</c:v>
                </c:pt>
                <c:pt idx="21">
                  <c:v>398.08300000000003</c:v>
                </c:pt>
                <c:pt idx="22">
                  <c:v>276.25700000000001</c:v>
                </c:pt>
                <c:pt idx="23">
                  <c:v>296.46100000000001</c:v>
                </c:pt>
                <c:pt idx="24">
                  <c:v>338.505</c:v>
                </c:pt>
                <c:pt idx="25">
                  <c:v>301.36799999999999</c:v>
                </c:pt>
                <c:pt idx="26">
                  <c:v>350.53500000000003</c:v>
                </c:pt>
                <c:pt idx="27">
                  <c:v>300.90600000000001</c:v>
                </c:pt>
                <c:pt idx="28">
                  <c:v>284.137</c:v>
                </c:pt>
                <c:pt idx="29">
                  <c:v>290.28500000000003</c:v>
                </c:pt>
                <c:pt idx="30">
                  <c:v>275.94099999999997</c:v>
                </c:pt>
                <c:pt idx="31">
                  <c:v>302.721</c:v>
                </c:pt>
                <c:pt idx="32">
                  <c:v>288.827</c:v>
                </c:pt>
                <c:pt idx="33">
                  <c:v>519.88499999999999</c:v>
                </c:pt>
                <c:pt idx="34">
                  <c:v>301.471</c:v>
                </c:pt>
                <c:pt idx="35">
                  <c:v>326.3</c:v>
                </c:pt>
                <c:pt idx="36">
                  <c:v>293.57499999999999</c:v>
                </c:pt>
                <c:pt idx="37">
                  <c:v>270.78899999999999</c:v>
                </c:pt>
                <c:pt idx="38">
                  <c:v>315.74900000000002</c:v>
                </c:pt>
                <c:pt idx="39">
                  <c:v>299.83</c:v>
                </c:pt>
                <c:pt idx="40">
                  <c:v>285.23099999999999</c:v>
                </c:pt>
                <c:pt idx="41">
                  <c:v>281.59300000000002</c:v>
                </c:pt>
                <c:pt idx="42">
                  <c:v>394.62400000000002</c:v>
                </c:pt>
                <c:pt idx="43">
                  <c:v>293.935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EA8-4035-A3C4-9D0639574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821887"/>
        <c:axId val="44831007"/>
      </c:scatterChart>
      <c:valAx>
        <c:axId val="44821887"/>
        <c:scaling>
          <c:orientation val="minMax"/>
          <c:min val="4.400000000000000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Al(VI)</a:t>
                </a:r>
                <a:r>
                  <a:rPr lang="en-GB" baseline="0"/>
                  <a:t> Octahedral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31007"/>
        <c:crosses val="autoZero"/>
        <c:crossBetween val="midCat"/>
      </c:valAx>
      <c:valAx>
        <c:axId val="448310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PPM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2188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1.AS Ms Al(VI) vs (V+Cr)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'Ms SEM+ICP Tidy w LOD'!$EQ$2:$EQ$45</c:f>
              <c:numCache>
                <c:formatCode>General</c:formatCode>
                <c:ptCount val="44"/>
                <c:pt idx="0">
                  <c:v>4.6869043469967124</c:v>
                </c:pt>
                <c:pt idx="1">
                  <c:v>4.5587370480741427</c:v>
                </c:pt>
                <c:pt idx="2">
                  <c:v>4.6107096940415566</c:v>
                </c:pt>
                <c:pt idx="3">
                  <c:v>4.5432854709105399</c:v>
                </c:pt>
                <c:pt idx="4">
                  <c:v>4.5906001797999068</c:v>
                </c:pt>
                <c:pt idx="5">
                  <c:v>4.4746196920228343</c:v>
                </c:pt>
                <c:pt idx="6">
                  <c:v>4.5248886566925695</c:v>
                </c:pt>
                <c:pt idx="7">
                  <c:v>4.4698217928931125</c:v>
                </c:pt>
                <c:pt idx="8">
                  <c:v>4.6046692571049181</c:v>
                </c:pt>
                <c:pt idx="9">
                  <c:v>4.5743955053816165</c:v>
                </c:pt>
                <c:pt idx="10">
                  <c:v>4.5198397737111851</c:v>
                </c:pt>
                <c:pt idx="11">
                  <c:v>4.5311391054939421</c:v>
                </c:pt>
                <c:pt idx="12">
                  <c:v>4.4877007569450544</c:v>
                </c:pt>
                <c:pt idx="13">
                  <c:v>4.5425250413358444</c:v>
                </c:pt>
                <c:pt idx="14">
                  <c:v>4.5877130004838573</c:v>
                </c:pt>
                <c:pt idx="15">
                  <c:v>4.5701482069797166</c:v>
                </c:pt>
                <c:pt idx="16">
                  <c:v>4.6347865634027663</c:v>
                </c:pt>
                <c:pt idx="17">
                  <c:v>4.6135346883401702</c:v>
                </c:pt>
                <c:pt idx="18">
                  <c:v>4.6148544543504073</c:v>
                </c:pt>
                <c:pt idx="19">
                  <c:v>4.6109698377552739</c:v>
                </c:pt>
                <c:pt idx="20">
                  <c:v>4.5719162388155858</c:v>
                </c:pt>
                <c:pt idx="21">
                  <c:v>4.7180835992483807</c:v>
                </c:pt>
                <c:pt idx="22">
                  <c:v>4.6331158390622562</c:v>
                </c:pt>
                <c:pt idx="23">
                  <c:v>4.6264259422590186</c:v>
                </c:pt>
                <c:pt idx="24">
                  <c:v>4.5110657140319965</c:v>
                </c:pt>
                <c:pt idx="25">
                  <c:v>4.5518385345799572</c:v>
                </c:pt>
                <c:pt idx="26">
                  <c:v>4.561676233810612</c:v>
                </c:pt>
                <c:pt idx="27">
                  <c:v>4.6023326091628576</c:v>
                </c:pt>
                <c:pt idx="28">
                  <c:v>4.5802350133690695</c:v>
                </c:pt>
                <c:pt idx="29">
                  <c:v>4.6225705762713041</c:v>
                </c:pt>
                <c:pt idx="30">
                  <c:v>4.5820028435976177</c:v>
                </c:pt>
                <c:pt idx="31">
                  <c:v>4.5486937336650151</c:v>
                </c:pt>
                <c:pt idx="32">
                  <c:v>4.5923595343951948</c:v>
                </c:pt>
                <c:pt idx="33">
                  <c:v>4.4143313414035887</c:v>
                </c:pt>
                <c:pt idx="34">
                  <c:v>4.5612936323826592</c:v>
                </c:pt>
                <c:pt idx="35">
                  <c:v>4.4420208803514214</c:v>
                </c:pt>
                <c:pt idx="36">
                  <c:v>4.5279018778831066</c:v>
                </c:pt>
                <c:pt idx="37">
                  <c:v>4.5652288569716433</c:v>
                </c:pt>
                <c:pt idx="38">
                  <c:v>4.5031638601213899</c:v>
                </c:pt>
                <c:pt idx="39">
                  <c:v>4.5449286300219143</c:v>
                </c:pt>
                <c:pt idx="40">
                  <c:v>4.5802973882471125</c:v>
                </c:pt>
                <c:pt idx="41">
                  <c:v>4.5890971260511151</c:v>
                </c:pt>
                <c:pt idx="42">
                  <c:v>4.5032683480353377</c:v>
                </c:pt>
                <c:pt idx="43">
                  <c:v>4.7055741202035222</c:v>
                </c:pt>
              </c:numCache>
            </c:numRef>
          </c:xVal>
          <c:yVal>
            <c:numRef>
              <c:f>'Ms SEM+ICP Tidy w LOD'!$AM$2:$AM$45</c:f>
              <c:numCache>
                <c:formatCode>General</c:formatCode>
                <c:ptCount val="44"/>
                <c:pt idx="0">
                  <c:v>179.79179999999999</c:v>
                </c:pt>
                <c:pt idx="1">
                  <c:v>560.101</c:v>
                </c:pt>
                <c:pt idx="2">
                  <c:v>413.97900000000004</c:v>
                </c:pt>
                <c:pt idx="3">
                  <c:v>438.68399999999997</c:v>
                </c:pt>
                <c:pt idx="4">
                  <c:v>379.26400000000001</c:v>
                </c:pt>
                <c:pt idx="5">
                  <c:v>614.04</c:v>
                </c:pt>
                <c:pt idx="6">
                  <c:v>579.73399999999992</c:v>
                </c:pt>
                <c:pt idx="7">
                  <c:v>434.44600000000003</c:v>
                </c:pt>
                <c:pt idx="8">
                  <c:v>478.37700000000001</c:v>
                </c:pt>
                <c:pt idx="9">
                  <c:v>453.84199999999998</c:v>
                </c:pt>
                <c:pt idx="10">
                  <c:v>413.01300000000003</c:v>
                </c:pt>
                <c:pt idx="11">
                  <c:v>295.16289999999998</c:v>
                </c:pt>
                <c:pt idx="12">
                  <c:v>207.2612</c:v>
                </c:pt>
                <c:pt idx="13">
                  <c:v>76.362700000000004</c:v>
                </c:pt>
                <c:pt idx="14">
                  <c:v>117.5321</c:v>
                </c:pt>
                <c:pt idx="15">
                  <c:v>379.80899999999997</c:v>
                </c:pt>
                <c:pt idx="16">
                  <c:v>424.339</c:v>
                </c:pt>
                <c:pt idx="17">
                  <c:v>395.20299999999997</c:v>
                </c:pt>
                <c:pt idx="18">
                  <c:v>411.75799999999998</c:v>
                </c:pt>
                <c:pt idx="19">
                  <c:v>413.66499999999996</c:v>
                </c:pt>
                <c:pt idx="20">
                  <c:v>495.62299999999999</c:v>
                </c:pt>
                <c:pt idx="21">
                  <c:v>645.77099999999996</c:v>
                </c:pt>
                <c:pt idx="22">
                  <c:v>437.58699999999999</c:v>
                </c:pt>
                <c:pt idx="23">
                  <c:v>436.09699999999998</c:v>
                </c:pt>
                <c:pt idx="24">
                  <c:v>639.01400000000001</c:v>
                </c:pt>
                <c:pt idx="25">
                  <c:v>475.36099999999999</c:v>
                </c:pt>
                <c:pt idx="26">
                  <c:v>533.98700000000008</c:v>
                </c:pt>
                <c:pt idx="27">
                  <c:v>406.661</c:v>
                </c:pt>
                <c:pt idx="28">
                  <c:v>390.68900000000002</c:v>
                </c:pt>
                <c:pt idx="29">
                  <c:v>430.86900000000003</c:v>
                </c:pt>
                <c:pt idx="30">
                  <c:v>453.86399999999998</c:v>
                </c:pt>
                <c:pt idx="31">
                  <c:v>458.25</c:v>
                </c:pt>
                <c:pt idx="32">
                  <c:v>450.12599999999998</c:v>
                </c:pt>
                <c:pt idx="33">
                  <c:v>780.79099999999994</c:v>
                </c:pt>
                <c:pt idx="34">
                  <c:v>447.27600000000001</c:v>
                </c:pt>
                <c:pt idx="35">
                  <c:v>517.07799999999997</c:v>
                </c:pt>
                <c:pt idx="36">
                  <c:v>473.49400000000003</c:v>
                </c:pt>
                <c:pt idx="37">
                  <c:v>438.39699999999999</c:v>
                </c:pt>
                <c:pt idx="38">
                  <c:v>504.67</c:v>
                </c:pt>
                <c:pt idx="39">
                  <c:v>458.63</c:v>
                </c:pt>
                <c:pt idx="40">
                  <c:v>420.851</c:v>
                </c:pt>
                <c:pt idx="41">
                  <c:v>452.447</c:v>
                </c:pt>
                <c:pt idx="42">
                  <c:v>532.39700000000005</c:v>
                </c:pt>
                <c:pt idx="43">
                  <c:v>417.154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608-4D71-8BFC-08BED41DF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340287"/>
        <c:axId val="85447327"/>
      </c:scatterChart>
      <c:valAx>
        <c:axId val="853402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Al (VI)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447327"/>
        <c:crosses val="autoZero"/>
        <c:crossBetween val="midCat"/>
      </c:valAx>
      <c:valAx>
        <c:axId val="854473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(V+Cr)</a:t>
                </a:r>
                <a:r>
                  <a:rPr lang="en-GB" baseline="0"/>
                  <a:t> ppm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34028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1.AS Ms Sc v Ti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'Ms SEM+ICP Tidy w LOD'!$G$2:$G$45</c:f>
              <c:numCache>
                <c:formatCode>General</c:formatCode>
                <c:ptCount val="44"/>
                <c:pt idx="0">
                  <c:v>16.616499999999998</c:v>
                </c:pt>
                <c:pt idx="1">
                  <c:v>13.8996</c:v>
                </c:pt>
                <c:pt idx="2">
                  <c:v>47.9069</c:v>
                </c:pt>
                <c:pt idx="3">
                  <c:v>48.338000000000001</c:v>
                </c:pt>
                <c:pt idx="4">
                  <c:v>47.090299999999999</c:v>
                </c:pt>
                <c:pt idx="5">
                  <c:v>73.347800000000007</c:v>
                </c:pt>
                <c:pt idx="6">
                  <c:v>77.050200000000004</c:v>
                </c:pt>
                <c:pt idx="7">
                  <c:v>47.333300000000001</c:v>
                </c:pt>
                <c:pt idx="8">
                  <c:v>51.250100000000003</c:v>
                </c:pt>
                <c:pt idx="9">
                  <c:v>45.218000000000004</c:v>
                </c:pt>
                <c:pt idx="10">
                  <c:v>37.390300000000003</c:v>
                </c:pt>
                <c:pt idx="11">
                  <c:v>25.043500000000002</c:v>
                </c:pt>
                <c:pt idx="12">
                  <c:v>20.7607</c:v>
                </c:pt>
                <c:pt idx="13">
                  <c:v>17.346599999999999</c:v>
                </c:pt>
                <c:pt idx="14">
                  <c:v>19.0579</c:v>
                </c:pt>
                <c:pt idx="15">
                  <c:v>43.285899999999998</c:v>
                </c:pt>
                <c:pt idx="16">
                  <c:v>50.125599999999999</c:v>
                </c:pt>
                <c:pt idx="17">
                  <c:v>47.005600000000001</c:v>
                </c:pt>
                <c:pt idx="18">
                  <c:v>53.290799999999997</c:v>
                </c:pt>
                <c:pt idx="19">
                  <c:v>46.215600000000002</c:v>
                </c:pt>
                <c:pt idx="20">
                  <c:v>63.590600000000002</c:v>
                </c:pt>
                <c:pt idx="21">
                  <c:v>69.702799999999996</c:v>
                </c:pt>
                <c:pt idx="22">
                  <c:v>53.691800000000001</c:v>
                </c:pt>
                <c:pt idx="23">
                  <c:v>57.220799999999997</c:v>
                </c:pt>
                <c:pt idx="24">
                  <c:v>73.584500000000006</c:v>
                </c:pt>
                <c:pt idx="25">
                  <c:v>63.865200000000002</c:v>
                </c:pt>
                <c:pt idx="26">
                  <c:v>89.702699999999993</c:v>
                </c:pt>
                <c:pt idx="27">
                  <c:v>53.742600000000003</c:v>
                </c:pt>
                <c:pt idx="28">
                  <c:v>55.290999999999997</c:v>
                </c:pt>
                <c:pt idx="29">
                  <c:v>47.727400000000003</c:v>
                </c:pt>
                <c:pt idx="30">
                  <c:v>50.292700000000004</c:v>
                </c:pt>
                <c:pt idx="31">
                  <c:v>56.520800000000001</c:v>
                </c:pt>
                <c:pt idx="32">
                  <c:v>51.700200000000002</c:v>
                </c:pt>
                <c:pt idx="33">
                  <c:v>96.086399999999998</c:v>
                </c:pt>
                <c:pt idx="34">
                  <c:v>55.3964</c:v>
                </c:pt>
                <c:pt idx="35">
                  <c:v>58.417400000000001</c:v>
                </c:pt>
                <c:pt idx="36">
                  <c:v>59.204999999999998</c:v>
                </c:pt>
                <c:pt idx="37">
                  <c:v>51.197800000000001</c:v>
                </c:pt>
                <c:pt idx="38">
                  <c:v>51.850700000000003</c:v>
                </c:pt>
                <c:pt idx="39">
                  <c:v>54.166499999999999</c:v>
                </c:pt>
                <c:pt idx="40">
                  <c:v>56.565399999999997</c:v>
                </c:pt>
                <c:pt idx="41">
                  <c:v>52.920499999999997</c:v>
                </c:pt>
                <c:pt idx="42">
                  <c:v>87.808300000000003</c:v>
                </c:pt>
                <c:pt idx="43">
                  <c:v>48.767699999999998</c:v>
                </c:pt>
              </c:numCache>
            </c:numRef>
          </c:xVal>
          <c:yVal>
            <c:numRef>
              <c:f>'Ms SEM+ICP Tidy w LOD'!$H$2:$H$45</c:f>
              <c:numCache>
                <c:formatCode>General</c:formatCode>
                <c:ptCount val="44"/>
                <c:pt idx="0">
                  <c:v>911.01</c:v>
                </c:pt>
                <c:pt idx="1">
                  <c:v>1715.19</c:v>
                </c:pt>
                <c:pt idx="2">
                  <c:v>2883.73</c:v>
                </c:pt>
                <c:pt idx="3">
                  <c:v>3157.49</c:v>
                </c:pt>
                <c:pt idx="4">
                  <c:v>2637.65</c:v>
                </c:pt>
                <c:pt idx="5">
                  <c:v>4355.6400000000003</c:v>
                </c:pt>
                <c:pt idx="6">
                  <c:v>3376.16</c:v>
                </c:pt>
                <c:pt idx="7">
                  <c:v>2833.42</c:v>
                </c:pt>
                <c:pt idx="8">
                  <c:v>3170.13</c:v>
                </c:pt>
                <c:pt idx="9">
                  <c:v>2983.29</c:v>
                </c:pt>
                <c:pt idx="10">
                  <c:v>2302.31</c:v>
                </c:pt>
                <c:pt idx="11">
                  <c:v>1162.3499999999999</c:v>
                </c:pt>
                <c:pt idx="12">
                  <c:v>1285.43</c:v>
                </c:pt>
                <c:pt idx="13">
                  <c:v>816.69200000000001</c:v>
                </c:pt>
                <c:pt idx="14">
                  <c:v>904.10900000000004</c:v>
                </c:pt>
                <c:pt idx="15">
                  <c:v>2825.85</c:v>
                </c:pt>
                <c:pt idx="16">
                  <c:v>2390.5300000000002</c:v>
                </c:pt>
                <c:pt idx="17">
                  <c:v>2601.09</c:v>
                </c:pt>
                <c:pt idx="18">
                  <c:v>2872.64</c:v>
                </c:pt>
                <c:pt idx="19">
                  <c:v>2705.83</c:v>
                </c:pt>
                <c:pt idx="20">
                  <c:v>3249.51</c:v>
                </c:pt>
                <c:pt idx="21">
                  <c:v>5901.17</c:v>
                </c:pt>
                <c:pt idx="22">
                  <c:v>2671.39</c:v>
                </c:pt>
                <c:pt idx="23">
                  <c:v>2903.12</c:v>
                </c:pt>
                <c:pt idx="24">
                  <c:v>4014.16</c:v>
                </c:pt>
                <c:pt idx="25">
                  <c:v>3201.59</c:v>
                </c:pt>
                <c:pt idx="26">
                  <c:v>3381.74</c:v>
                </c:pt>
                <c:pt idx="27">
                  <c:v>3371.16</c:v>
                </c:pt>
                <c:pt idx="28">
                  <c:v>2741.72</c:v>
                </c:pt>
                <c:pt idx="29">
                  <c:v>2947.71</c:v>
                </c:pt>
                <c:pt idx="30">
                  <c:v>2640.72</c:v>
                </c:pt>
                <c:pt idx="31">
                  <c:v>3302.33</c:v>
                </c:pt>
                <c:pt idx="32">
                  <c:v>3006.95</c:v>
                </c:pt>
                <c:pt idx="33">
                  <c:v>5492.95</c:v>
                </c:pt>
                <c:pt idx="34">
                  <c:v>3240.69</c:v>
                </c:pt>
                <c:pt idx="35">
                  <c:v>3436.59</c:v>
                </c:pt>
                <c:pt idx="36">
                  <c:v>2931.06</c:v>
                </c:pt>
                <c:pt idx="37">
                  <c:v>3756.93</c:v>
                </c:pt>
                <c:pt idx="38">
                  <c:v>4922.3</c:v>
                </c:pt>
                <c:pt idx="39">
                  <c:v>2908.59</c:v>
                </c:pt>
                <c:pt idx="40">
                  <c:v>3629.28</c:v>
                </c:pt>
                <c:pt idx="41">
                  <c:v>2844.5</c:v>
                </c:pt>
                <c:pt idx="42">
                  <c:v>2905.37</c:v>
                </c:pt>
                <c:pt idx="43">
                  <c:v>2917.12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D50-48B4-9B0F-2C03E5BD5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4539455"/>
        <c:axId val="314558175"/>
      </c:scatterChart>
      <c:valAx>
        <c:axId val="3145394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Sc ppm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4558175"/>
        <c:crosses val="autoZero"/>
        <c:crossBetween val="midCat"/>
      </c:valAx>
      <c:valAx>
        <c:axId val="314558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Ti ppm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453945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1(B)MP Sc v Ti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'Ms SEM+ICP Tidy w LOD'!$G$47:$G$91</c:f>
              <c:numCache>
                <c:formatCode>General</c:formatCode>
                <c:ptCount val="45"/>
                <c:pt idx="0">
                  <c:v>49.944600000000001</c:v>
                </c:pt>
                <c:pt idx="1">
                  <c:v>48.827199999999998</c:v>
                </c:pt>
                <c:pt idx="2">
                  <c:v>36.429400000000001</c:v>
                </c:pt>
                <c:pt idx="3">
                  <c:v>56.448599999999999</c:v>
                </c:pt>
                <c:pt idx="4">
                  <c:v>49.1511</c:v>
                </c:pt>
                <c:pt idx="5">
                  <c:v>43.918100000000003</c:v>
                </c:pt>
                <c:pt idx="6">
                  <c:v>50.218899999999998</c:v>
                </c:pt>
                <c:pt idx="7">
                  <c:v>51.987000000000002</c:v>
                </c:pt>
                <c:pt idx="8">
                  <c:v>55.405099999999997</c:v>
                </c:pt>
                <c:pt idx="9">
                  <c:v>33.861800000000002</c:v>
                </c:pt>
                <c:pt idx="10">
                  <c:v>41.0182</c:v>
                </c:pt>
                <c:pt idx="11">
                  <c:v>49.407899999999998</c:v>
                </c:pt>
                <c:pt idx="12">
                  <c:v>49.833799999999997</c:v>
                </c:pt>
                <c:pt idx="13">
                  <c:v>24.514299999999999</c:v>
                </c:pt>
                <c:pt idx="14">
                  <c:v>23.0642</c:v>
                </c:pt>
                <c:pt idx="15">
                  <c:v>34.758499999999998</c:v>
                </c:pt>
                <c:pt idx="16">
                  <c:v>38.182099999999998</c:v>
                </c:pt>
                <c:pt idx="17">
                  <c:v>23.6081</c:v>
                </c:pt>
                <c:pt idx="18">
                  <c:v>18.654199999999999</c:v>
                </c:pt>
                <c:pt idx="19">
                  <c:v>21.651499999999999</c:v>
                </c:pt>
                <c:pt idx="20">
                  <c:v>39.834200000000003</c:v>
                </c:pt>
                <c:pt idx="21">
                  <c:v>20.6191</c:v>
                </c:pt>
                <c:pt idx="22">
                  <c:v>28.13</c:v>
                </c:pt>
                <c:pt idx="23">
                  <c:v>30.341799999999999</c:v>
                </c:pt>
                <c:pt idx="24">
                  <c:v>52.797800000000002</c:v>
                </c:pt>
                <c:pt idx="25">
                  <c:v>39.665300000000002</c:v>
                </c:pt>
                <c:pt idx="26">
                  <c:v>43.643000000000001</c:v>
                </c:pt>
                <c:pt idx="27">
                  <c:v>50.997500000000002</c:v>
                </c:pt>
                <c:pt idx="28">
                  <c:v>45.898699999999998</c:v>
                </c:pt>
                <c:pt idx="29">
                  <c:v>33.868899999999996</c:v>
                </c:pt>
                <c:pt idx="30">
                  <c:v>45.399000000000001</c:v>
                </c:pt>
                <c:pt idx="31">
                  <c:v>55.883699999999997</c:v>
                </c:pt>
                <c:pt idx="32">
                  <c:v>45.137500000000003</c:v>
                </c:pt>
                <c:pt idx="33">
                  <c:v>59.785200000000003</c:v>
                </c:pt>
                <c:pt idx="34">
                  <c:v>54.978299999999997</c:v>
                </c:pt>
                <c:pt idx="35">
                  <c:v>52.032200000000003</c:v>
                </c:pt>
                <c:pt idx="36">
                  <c:v>49.052700000000002</c:v>
                </c:pt>
                <c:pt idx="37">
                  <c:v>46.858400000000003</c:v>
                </c:pt>
                <c:pt idx="38">
                  <c:v>13.3284</c:v>
                </c:pt>
                <c:pt idx="39">
                  <c:v>10.245900000000001</c:v>
                </c:pt>
                <c:pt idx="40">
                  <c:v>13.683999999999999</c:v>
                </c:pt>
                <c:pt idx="41">
                  <c:v>60.015099999999997</c:v>
                </c:pt>
                <c:pt idx="42">
                  <c:v>58.7423</c:v>
                </c:pt>
                <c:pt idx="43">
                  <c:v>3.9845000000000002</c:v>
                </c:pt>
                <c:pt idx="44">
                  <c:v>5.8488899999999999</c:v>
                </c:pt>
              </c:numCache>
            </c:numRef>
          </c:xVal>
          <c:yVal>
            <c:numRef>
              <c:f>'Ms SEM+ICP Tidy w LOD'!$H$47:$H$91</c:f>
              <c:numCache>
                <c:formatCode>General</c:formatCode>
                <c:ptCount val="45"/>
                <c:pt idx="0">
                  <c:v>1211.92</c:v>
                </c:pt>
                <c:pt idx="1">
                  <c:v>1000.61</c:v>
                </c:pt>
                <c:pt idx="2">
                  <c:v>567.529</c:v>
                </c:pt>
                <c:pt idx="3">
                  <c:v>1179.33</c:v>
                </c:pt>
                <c:pt idx="4">
                  <c:v>1031.99</c:v>
                </c:pt>
                <c:pt idx="5">
                  <c:v>1008.51</c:v>
                </c:pt>
                <c:pt idx="6">
                  <c:v>1391.89</c:v>
                </c:pt>
                <c:pt idx="7">
                  <c:v>1246.95</c:v>
                </c:pt>
                <c:pt idx="8">
                  <c:v>1750.77</c:v>
                </c:pt>
                <c:pt idx="9">
                  <c:v>762.57500000000005</c:v>
                </c:pt>
                <c:pt idx="10">
                  <c:v>900.524</c:v>
                </c:pt>
                <c:pt idx="11">
                  <c:v>998.40300000000002</c:v>
                </c:pt>
                <c:pt idx="12">
                  <c:v>1028.67</c:v>
                </c:pt>
                <c:pt idx="13">
                  <c:v>926.62699999999995</c:v>
                </c:pt>
                <c:pt idx="14">
                  <c:v>628.97500000000002</c:v>
                </c:pt>
                <c:pt idx="15">
                  <c:v>1152.53</c:v>
                </c:pt>
                <c:pt idx="16">
                  <c:v>1527.92</c:v>
                </c:pt>
                <c:pt idx="17">
                  <c:v>1051.3499999999999</c:v>
                </c:pt>
                <c:pt idx="18">
                  <c:v>1015.22</c:v>
                </c:pt>
                <c:pt idx="19">
                  <c:v>1118.99</c:v>
                </c:pt>
                <c:pt idx="20">
                  <c:v>1782.81</c:v>
                </c:pt>
                <c:pt idx="21">
                  <c:v>1064.8699999999999</c:v>
                </c:pt>
                <c:pt idx="22">
                  <c:v>1109.02</c:v>
                </c:pt>
                <c:pt idx="23">
                  <c:v>1049.2</c:v>
                </c:pt>
                <c:pt idx="24">
                  <c:v>1239.24</c:v>
                </c:pt>
                <c:pt idx="25">
                  <c:v>999.36800000000005</c:v>
                </c:pt>
                <c:pt idx="26">
                  <c:v>1196.24</c:v>
                </c:pt>
                <c:pt idx="27">
                  <c:v>1297.5899999999999</c:v>
                </c:pt>
                <c:pt idx="28">
                  <c:v>1037.22</c:v>
                </c:pt>
                <c:pt idx="29">
                  <c:v>912.18200000000002</c:v>
                </c:pt>
                <c:pt idx="30">
                  <c:v>1006.14</c:v>
                </c:pt>
                <c:pt idx="31">
                  <c:v>1143.54</c:v>
                </c:pt>
                <c:pt idx="32">
                  <c:v>1107.25</c:v>
                </c:pt>
                <c:pt idx="33">
                  <c:v>1287.6199999999999</c:v>
                </c:pt>
                <c:pt idx="34">
                  <c:v>1175.25</c:v>
                </c:pt>
                <c:pt idx="35">
                  <c:v>1189.5</c:v>
                </c:pt>
                <c:pt idx="36">
                  <c:v>1104.06</c:v>
                </c:pt>
                <c:pt idx="37">
                  <c:v>1273.07</c:v>
                </c:pt>
                <c:pt idx="38">
                  <c:v>205.25</c:v>
                </c:pt>
                <c:pt idx="39">
                  <c:v>220.50399999999999</c:v>
                </c:pt>
                <c:pt idx="40">
                  <c:v>448.47500000000002</c:v>
                </c:pt>
                <c:pt idx="41">
                  <c:v>1316.93</c:v>
                </c:pt>
                <c:pt idx="42">
                  <c:v>1380.69</c:v>
                </c:pt>
                <c:pt idx="43">
                  <c:v>141.83699999999999</c:v>
                </c:pt>
                <c:pt idx="44">
                  <c:v>157.58000000000001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8CF-444D-A117-C9C364BF1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4414655"/>
        <c:axId val="314416095"/>
      </c:scatterChart>
      <c:valAx>
        <c:axId val="3144146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Sc ppm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4416095"/>
        <c:crosses val="autoZero"/>
        <c:crossBetween val="midCat"/>
      </c:valAx>
      <c:valAx>
        <c:axId val="314416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Ti ppm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441465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Muscovite: Sc v Ti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1.AS Ms Sc v Ti</c:v>
          </c:tx>
          <c:spPr>
            <a:ln>
              <a:noFill/>
            </a:ln>
          </c:spPr>
          <c:xVal>
            <c:numRef>
              <c:f>'Ms SEM+ICP Tidy w LOD'!$G$2:$G$45</c:f>
              <c:numCache>
                <c:formatCode>General</c:formatCode>
                <c:ptCount val="44"/>
                <c:pt idx="0">
                  <c:v>16.616499999999998</c:v>
                </c:pt>
                <c:pt idx="1">
                  <c:v>13.8996</c:v>
                </c:pt>
                <c:pt idx="2">
                  <c:v>47.9069</c:v>
                </c:pt>
                <c:pt idx="3">
                  <c:v>48.338000000000001</c:v>
                </c:pt>
                <c:pt idx="4">
                  <c:v>47.090299999999999</c:v>
                </c:pt>
                <c:pt idx="5">
                  <c:v>73.347800000000007</c:v>
                </c:pt>
                <c:pt idx="6">
                  <c:v>77.050200000000004</c:v>
                </c:pt>
                <c:pt idx="7">
                  <c:v>47.333300000000001</c:v>
                </c:pt>
                <c:pt idx="8">
                  <c:v>51.250100000000003</c:v>
                </c:pt>
                <c:pt idx="9">
                  <c:v>45.218000000000004</c:v>
                </c:pt>
                <c:pt idx="10">
                  <c:v>37.390300000000003</c:v>
                </c:pt>
                <c:pt idx="11">
                  <c:v>25.043500000000002</c:v>
                </c:pt>
                <c:pt idx="12">
                  <c:v>20.7607</c:v>
                </c:pt>
                <c:pt idx="13">
                  <c:v>17.346599999999999</c:v>
                </c:pt>
                <c:pt idx="14">
                  <c:v>19.0579</c:v>
                </c:pt>
                <c:pt idx="15">
                  <c:v>43.285899999999998</c:v>
                </c:pt>
                <c:pt idx="16">
                  <c:v>50.125599999999999</c:v>
                </c:pt>
                <c:pt idx="17">
                  <c:v>47.005600000000001</c:v>
                </c:pt>
                <c:pt idx="18">
                  <c:v>53.290799999999997</c:v>
                </c:pt>
                <c:pt idx="19">
                  <c:v>46.215600000000002</c:v>
                </c:pt>
                <c:pt idx="20">
                  <c:v>63.590600000000002</c:v>
                </c:pt>
                <c:pt idx="21">
                  <c:v>69.702799999999996</c:v>
                </c:pt>
                <c:pt idx="22">
                  <c:v>53.691800000000001</c:v>
                </c:pt>
                <c:pt idx="23">
                  <c:v>57.220799999999997</c:v>
                </c:pt>
                <c:pt idx="24">
                  <c:v>73.584500000000006</c:v>
                </c:pt>
                <c:pt idx="25">
                  <c:v>63.865200000000002</c:v>
                </c:pt>
                <c:pt idx="26">
                  <c:v>89.702699999999993</c:v>
                </c:pt>
                <c:pt idx="27">
                  <c:v>53.742600000000003</c:v>
                </c:pt>
                <c:pt idx="28">
                  <c:v>55.290999999999997</c:v>
                </c:pt>
                <c:pt idx="29">
                  <c:v>47.727400000000003</c:v>
                </c:pt>
                <c:pt idx="30">
                  <c:v>50.292700000000004</c:v>
                </c:pt>
                <c:pt idx="31">
                  <c:v>56.520800000000001</c:v>
                </c:pt>
                <c:pt idx="32">
                  <c:v>51.700200000000002</c:v>
                </c:pt>
                <c:pt idx="33">
                  <c:v>96.086399999999998</c:v>
                </c:pt>
                <c:pt idx="34">
                  <c:v>55.3964</c:v>
                </c:pt>
                <c:pt idx="35">
                  <c:v>58.417400000000001</c:v>
                </c:pt>
                <c:pt idx="36">
                  <c:v>59.204999999999998</c:v>
                </c:pt>
                <c:pt idx="37">
                  <c:v>51.197800000000001</c:v>
                </c:pt>
                <c:pt idx="38">
                  <c:v>51.850700000000003</c:v>
                </c:pt>
                <c:pt idx="39">
                  <c:v>54.166499999999999</c:v>
                </c:pt>
                <c:pt idx="40">
                  <c:v>56.565399999999997</c:v>
                </c:pt>
                <c:pt idx="41">
                  <c:v>52.920499999999997</c:v>
                </c:pt>
                <c:pt idx="42">
                  <c:v>87.808300000000003</c:v>
                </c:pt>
                <c:pt idx="43">
                  <c:v>48.767699999999998</c:v>
                </c:pt>
              </c:numCache>
            </c:numRef>
          </c:xVal>
          <c:yVal>
            <c:numRef>
              <c:f>'Ms SEM+ICP Tidy w LOD'!$H$2:$H$45</c:f>
              <c:numCache>
                <c:formatCode>General</c:formatCode>
                <c:ptCount val="44"/>
                <c:pt idx="0">
                  <c:v>911.01</c:v>
                </c:pt>
                <c:pt idx="1">
                  <c:v>1715.19</c:v>
                </c:pt>
                <c:pt idx="2">
                  <c:v>2883.73</c:v>
                </c:pt>
                <c:pt idx="3">
                  <c:v>3157.49</c:v>
                </c:pt>
                <c:pt idx="4">
                  <c:v>2637.65</c:v>
                </c:pt>
                <c:pt idx="5">
                  <c:v>4355.6400000000003</c:v>
                </c:pt>
                <c:pt idx="6">
                  <c:v>3376.16</c:v>
                </c:pt>
                <c:pt idx="7">
                  <c:v>2833.42</c:v>
                </c:pt>
                <c:pt idx="8">
                  <c:v>3170.13</c:v>
                </c:pt>
                <c:pt idx="9">
                  <c:v>2983.29</c:v>
                </c:pt>
                <c:pt idx="10">
                  <c:v>2302.31</c:v>
                </c:pt>
                <c:pt idx="11">
                  <c:v>1162.3499999999999</c:v>
                </c:pt>
                <c:pt idx="12">
                  <c:v>1285.43</c:v>
                </c:pt>
                <c:pt idx="13">
                  <c:v>816.69200000000001</c:v>
                </c:pt>
                <c:pt idx="14">
                  <c:v>904.10900000000004</c:v>
                </c:pt>
                <c:pt idx="15">
                  <c:v>2825.85</c:v>
                </c:pt>
                <c:pt idx="16">
                  <c:v>2390.5300000000002</c:v>
                </c:pt>
                <c:pt idx="17">
                  <c:v>2601.09</c:v>
                </c:pt>
                <c:pt idx="18">
                  <c:v>2872.64</c:v>
                </c:pt>
                <c:pt idx="19">
                  <c:v>2705.83</c:v>
                </c:pt>
                <c:pt idx="20">
                  <c:v>3249.51</c:v>
                </c:pt>
                <c:pt idx="21">
                  <c:v>5901.17</c:v>
                </c:pt>
                <c:pt idx="22">
                  <c:v>2671.39</c:v>
                </c:pt>
                <c:pt idx="23">
                  <c:v>2903.12</c:v>
                </c:pt>
                <c:pt idx="24">
                  <c:v>4014.16</c:v>
                </c:pt>
                <c:pt idx="25">
                  <c:v>3201.59</c:v>
                </c:pt>
                <c:pt idx="26">
                  <c:v>3381.74</c:v>
                </c:pt>
                <c:pt idx="27">
                  <c:v>3371.16</c:v>
                </c:pt>
                <c:pt idx="28">
                  <c:v>2741.72</c:v>
                </c:pt>
                <c:pt idx="29">
                  <c:v>2947.71</c:v>
                </c:pt>
                <c:pt idx="30">
                  <c:v>2640.72</c:v>
                </c:pt>
                <c:pt idx="31">
                  <c:v>3302.33</c:v>
                </c:pt>
                <c:pt idx="32">
                  <c:v>3006.95</c:v>
                </c:pt>
                <c:pt idx="33">
                  <c:v>5492.95</c:v>
                </c:pt>
                <c:pt idx="34">
                  <c:v>3240.69</c:v>
                </c:pt>
                <c:pt idx="35">
                  <c:v>3436.59</c:v>
                </c:pt>
                <c:pt idx="36">
                  <c:v>2931.06</c:v>
                </c:pt>
                <c:pt idx="37">
                  <c:v>3756.93</c:v>
                </c:pt>
                <c:pt idx="38">
                  <c:v>4922.3</c:v>
                </c:pt>
                <c:pt idx="39">
                  <c:v>2908.59</c:v>
                </c:pt>
                <c:pt idx="40">
                  <c:v>3629.28</c:v>
                </c:pt>
                <c:pt idx="41">
                  <c:v>2844.5</c:v>
                </c:pt>
                <c:pt idx="42">
                  <c:v>2905.37</c:v>
                </c:pt>
                <c:pt idx="43">
                  <c:v>2917.12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3B9-41D1-AA95-01DC3ECABE7D}"/>
            </c:ext>
          </c:extLst>
        </c:ser>
        <c:ser>
          <c:idx val="0"/>
          <c:order val="1"/>
          <c:tx>
            <c:v>1(B)MP Ms Sc v Ti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'Ms SEM+ICP Tidy w LOD'!$G$47:$G$91</c:f>
              <c:numCache>
                <c:formatCode>General</c:formatCode>
                <c:ptCount val="45"/>
                <c:pt idx="0">
                  <c:v>49.944600000000001</c:v>
                </c:pt>
                <c:pt idx="1">
                  <c:v>48.827199999999998</c:v>
                </c:pt>
                <c:pt idx="2">
                  <c:v>36.429400000000001</c:v>
                </c:pt>
                <c:pt idx="3">
                  <c:v>56.448599999999999</c:v>
                </c:pt>
                <c:pt idx="4">
                  <c:v>49.1511</c:v>
                </c:pt>
                <c:pt idx="5">
                  <c:v>43.918100000000003</c:v>
                </c:pt>
                <c:pt idx="6">
                  <c:v>50.218899999999998</c:v>
                </c:pt>
                <c:pt idx="7">
                  <c:v>51.987000000000002</c:v>
                </c:pt>
                <c:pt idx="8">
                  <c:v>55.405099999999997</c:v>
                </c:pt>
                <c:pt idx="9">
                  <c:v>33.861800000000002</c:v>
                </c:pt>
                <c:pt idx="10">
                  <c:v>41.0182</c:v>
                </c:pt>
                <c:pt idx="11">
                  <c:v>49.407899999999998</c:v>
                </c:pt>
                <c:pt idx="12">
                  <c:v>49.833799999999997</c:v>
                </c:pt>
                <c:pt idx="13">
                  <c:v>24.514299999999999</c:v>
                </c:pt>
                <c:pt idx="14">
                  <c:v>23.0642</c:v>
                </c:pt>
                <c:pt idx="15">
                  <c:v>34.758499999999998</c:v>
                </c:pt>
                <c:pt idx="16">
                  <c:v>38.182099999999998</c:v>
                </c:pt>
                <c:pt idx="17">
                  <c:v>23.6081</c:v>
                </c:pt>
                <c:pt idx="18">
                  <c:v>18.654199999999999</c:v>
                </c:pt>
                <c:pt idx="19">
                  <c:v>21.651499999999999</c:v>
                </c:pt>
                <c:pt idx="20">
                  <c:v>39.834200000000003</c:v>
                </c:pt>
                <c:pt idx="21">
                  <c:v>20.6191</c:v>
                </c:pt>
                <c:pt idx="22">
                  <c:v>28.13</c:v>
                </c:pt>
                <c:pt idx="23">
                  <c:v>30.341799999999999</c:v>
                </c:pt>
                <c:pt idx="24">
                  <c:v>52.797800000000002</c:v>
                </c:pt>
                <c:pt idx="25">
                  <c:v>39.665300000000002</c:v>
                </c:pt>
                <c:pt idx="26">
                  <c:v>43.643000000000001</c:v>
                </c:pt>
                <c:pt idx="27">
                  <c:v>50.997500000000002</c:v>
                </c:pt>
                <c:pt idx="28">
                  <c:v>45.898699999999998</c:v>
                </c:pt>
                <c:pt idx="29">
                  <c:v>33.868899999999996</c:v>
                </c:pt>
                <c:pt idx="30">
                  <c:v>45.399000000000001</c:v>
                </c:pt>
                <c:pt idx="31">
                  <c:v>55.883699999999997</c:v>
                </c:pt>
                <c:pt idx="32">
                  <c:v>45.137500000000003</c:v>
                </c:pt>
                <c:pt idx="33">
                  <c:v>59.785200000000003</c:v>
                </c:pt>
                <c:pt idx="34">
                  <c:v>54.978299999999997</c:v>
                </c:pt>
                <c:pt idx="35">
                  <c:v>52.032200000000003</c:v>
                </c:pt>
                <c:pt idx="36">
                  <c:v>49.052700000000002</c:v>
                </c:pt>
                <c:pt idx="37">
                  <c:v>46.858400000000003</c:v>
                </c:pt>
                <c:pt idx="38">
                  <c:v>13.3284</c:v>
                </c:pt>
                <c:pt idx="39">
                  <c:v>10.245900000000001</c:v>
                </c:pt>
                <c:pt idx="40">
                  <c:v>13.683999999999999</c:v>
                </c:pt>
                <c:pt idx="41">
                  <c:v>60.015099999999997</c:v>
                </c:pt>
                <c:pt idx="42">
                  <c:v>58.7423</c:v>
                </c:pt>
                <c:pt idx="43">
                  <c:v>3.9845000000000002</c:v>
                </c:pt>
                <c:pt idx="44">
                  <c:v>5.8488899999999999</c:v>
                </c:pt>
              </c:numCache>
            </c:numRef>
          </c:xVal>
          <c:yVal>
            <c:numRef>
              <c:f>'Ms SEM+ICP Tidy w LOD'!$H$47:$H$91</c:f>
              <c:numCache>
                <c:formatCode>General</c:formatCode>
                <c:ptCount val="45"/>
                <c:pt idx="0">
                  <c:v>1211.92</c:v>
                </c:pt>
                <c:pt idx="1">
                  <c:v>1000.61</c:v>
                </c:pt>
                <c:pt idx="2">
                  <c:v>567.529</c:v>
                </c:pt>
                <c:pt idx="3">
                  <c:v>1179.33</c:v>
                </c:pt>
                <c:pt idx="4">
                  <c:v>1031.99</c:v>
                </c:pt>
                <c:pt idx="5">
                  <c:v>1008.51</c:v>
                </c:pt>
                <c:pt idx="6">
                  <c:v>1391.89</c:v>
                </c:pt>
                <c:pt idx="7">
                  <c:v>1246.95</c:v>
                </c:pt>
                <c:pt idx="8">
                  <c:v>1750.77</c:v>
                </c:pt>
                <c:pt idx="9">
                  <c:v>762.57500000000005</c:v>
                </c:pt>
                <c:pt idx="10">
                  <c:v>900.524</c:v>
                </c:pt>
                <c:pt idx="11">
                  <c:v>998.40300000000002</c:v>
                </c:pt>
                <c:pt idx="12">
                  <c:v>1028.67</c:v>
                </c:pt>
                <c:pt idx="13">
                  <c:v>926.62699999999995</c:v>
                </c:pt>
                <c:pt idx="14">
                  <c:v>628.97500000000002</c:v>
                </c:pt>
                <c:pt idx="15">
                  <c:v>1152.53</c:v>
                </c:pt>
                <c:pt idx="16">
                  <c:v>1527.92</c:v>
                </c:pt>
                <c:pt idx="17">
                  <c:v>1051.3499999999999</c:v>
                </c:pt>
                <c:pt idx="18">
                  <c:v>1015.22</c:v>
                </c:pt>
                <c:pt idx="19">
                  <c:v>1118.99</c:v>
                </c:pt>
                <c:pt idx="20">
                  <c:v>1782.81</c:v>
                </c:pt>
                <c:pt idx="21">
                  <c:v>1064.8699999999999</c:v>
                </c:pt>
                <c:pt idx="22">
                  <c:v>1109.02</c:v>
                </c:pt>
                <c:pt idx="23">
                  <c:v>1049.2</c:v>
                </c:pt>
                <c:pt idx="24">
                  <c:v>1239.24</c:v>
                </c:pt>
                <c:pt idx="25">
                  <c:v>999.36800000000005</c:v>
                </c:pt>
                <c:pt idx="26">
                  <c:v>1196.24</c:v>
                </c:pt>
                <c:pt idx="27">
                  <c:v>1297.5899999999999</c:v>
                </c:pt>
                <c:pt idx="28">
                  <c:v>1037.22</c:v>
                </c:pt>
                <c:pt idx="29">
                  <c:v>912.18200000000002</c:v>
                </c:pt>
                <c:pt idx="30">
                  <c:v>1006.14</c:v>
                </c:pt>
                <c:pt idx="31">
                  <c:v>1143.54</c:v>
                </c:pt>
                <c:pt idx="32">
                  <c:v>1107.25</c:v>
                </c:pt>
                <c:pt idx="33">
                  <c:v>1287.6199999999999</c:v>
                </c:pt>
                <c:pt idx="34">
                  <c:v>1175.25</c:v>
                </c:pt>
                <c:pt idx="35">
                  <c:v>1189.5</c:v>
                </c:pt>
                <c:pt idx="36">
                  <c:v>1104.06</c:v>
                </c:pt>
                <c:pt idx="37">
                  <c:v>1273.07</c:v>
                </c:pt>
                <c:pt idx="38">
                  <c:v>205.25</c:v>
                </c:pt>
                <c:pt idx="39">
                  <c:v>220.50399999999999</c:v>
                </c:pt>
                <c:pt idx="40">
                  <c:v>448.47500000000002</c:v>
                </c:pt>
                <c:pt idx="41">
                  <c:v>1316.93</c:v>
                </c:pt>
                <c:pt idx="42">
                  <c:v>1380.69</c:v>
                </c:pt>
                <c:pt idx="43">
                  <c:v>141.83699999999999</c:v>
                </c:pt>
                <c:pt idx="44">
                  <c:v>157.58000000000001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3B9-41D1-AA95-01DC3ECAB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4414655"/>
        <c:axId val="314416095"/>
      </c:scatterChart>
      <c:valAx>
        <c:axId val="3144146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Sc ppm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4416095"/>
        <c:crosses val="autoZero"/>
        <c:crossBetween val="midCat"/>
      </c:valAx>
      <c:valAx>
        <c:axId val="314416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Ti ppm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4414655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1.AS Ms Sr88 v Pb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'Ms SEM+ICP Tidy w LOD'!$R$2:$R$45</c:f>
              <c:numCache>
                <c:formatCode>General</c:formatCode>
                <c:ptCount val="44"/>
                <c:pt idx="0">
                  <c:v>35.229799999999997</c:v>
                </c:pt>
                <c:pt idx="1">
                  <c:v>34.005000000000003</c:v>
                </c:pt>
                <c:pt idx="2">
                  <c:v>28.8536</c:v>
                </c:pt>
                <c:pt idx="3">
                  <c:v>23.0046</c:v>
                </c:pt>
                <c:pt idx="4">
                  <c:v>27.1038</c:v>
                </c:pt>
                <c:pt idx="5">
                  <c:v>15.370900000000001</c:v>
                </c:pt>
                <c:pt idx="6">
                  <c:v>21.279699999999998</c:v>
                </c:pt>
                <c:pt idx="7">
                  <c:v>21.745899999999999</c:v>
                </c:pt>
                <c:pt idx="8">
                  <c:v>33.586300000000001</c:v>
                </c:pt>
                <c:pt idx="9">
                  <c:v>26.376100000000001</c:v>
                </c:pt>
                <c:pt idx="10">
                  <c:v>31.0839</c:v>
                </c:pt>
                <c:pt idx="11">
                  <c:v>82.304900000000004</c:v>
                </c:pt>
                <c:pt idx="12">
                  <c:v>25.6843</c:v>
                </c:pt>
                <c:pt idx="13">
                  <c:v>60.490699999999997</c:v>
                </c:pt>
                <c:pt idx="14">
                  <c:v>36.1188</c:v>
                </c:pt>
                <c:pt idx="15">
                  <c:v>26.2639</c:v>
                </c:pt>
                <c:pt idx="16">
                  <c:v>30.92</c:v>
                </c:pt>
                <c:pt idx="17">
                  <c:v>20.601400000000002</c:v>
                </c:pt>
                <c:pt idx="18">
                  <c:v>29.1647</c:v>
                </c:pt>
                <c:pt idx="19">
                  <c:v>23.906600000000001</c:v>
                </c:pt>
                <c:pt idx="20">
                  <c:v>19.707999999999998</c:v>
                </c:pt>
                <c:pt idx="21">
                  <c:v>25.252800000000001</c:v>
                </c:pt>
                <c:pt idx="22">
                  <c:v>28.1355</c:v>
                </c:pt>
                <c:pt idx="23">
                  <c:v>26.0046</c:v>
                </c:pt>
                <c:pt idx="24">
                  <c:v>20.102399999999999</c:v>
                </c:pt>
                <c:pt idx="25">
                  <c:v>29.348700000000001</c:v>
                </c:pt>
                <c:pt idx="26">
                  <c:v>30.624500000000001</c:v>
                </c:pt>
                <c:pt idx="27">
                  <c:v>31.739599999999999</c:v>
                </c:pt>
                <c:pt idx="28">
                  <c:v>33.753500000000003</c:v>
                </c:pt>
                <c:pt idx="29">
                  <c:v>29.200299999999999</c:v>
                </c:pt>
                <c:pt idx="30">
                  <c:v>25.691800000000001</c:v>
                </c:pt>
                <c:pt idx="31">
                  <c:v>29.424800000000001</c:v>
                </c:pt>
                <c:pt idx="32">
                  <c:v>33.2639</c:v>
                </c:pt>
                <c:pt idx="33">
                  <c:v>23.369499999999999</c:v>
                </c:pt>
                <c:pt idx="34">
                  <c:v>28.562999999999999</c:v>
                </c:pt>
                <c:pt idx="35">
                  <c:v>19.796900000000001</c:v>
                </c:pt>
                <c:pt idx="36">
                  <c:v>23.8887</c:v>
                </c:pt>
                <c:pt idx="37">
                  <c:v>30.183499999999999</c:v>
                </c:pt>
                <c:pt idx="38">
                  <c:v>27.672699999999999</c:v>
                </c:pt>
                <c:pt idx="39">
                  <c:v>27.7758</c:v>
                </c:pt>
                <c:pt idx="40">
                  <c:v>30.838799999999999</c:v>
                </c:pt>
                <c:pt idx="41">
                  <c:v>30.444700000000001</c:v>
                </c:pt>
                <c:pt idx="42">
                  <c:v>48.262</c:v>
                </c:pt>
                <c:pt idx="43">
                  <c:v>35.700699999999998</c:v>
                </c:pt>
              </c:numCache>
            </c:numRef>
          </c:xVal>
          <c:yVal>
            <c:numRef>
              <c:f>'Ms SEM+ICP Tidy w LOD'!$AB$2:$AB$45</c:f>
              <c:numCache>
                <c:formatCode>General</c:formatCode>
                <c:ptCount val="44"/>
                <c:pt idx="0">
                  <c:v>6.9626099999999997</c:v>
                </c:pt>
                <c:pt idx="1">
                  <c:v>6.2948599999999999</c:v>
                </c:pt>
                <c:pt idx="2">
                  <c:v>10.3934</c:v>
                </c:pt>
                <c:pt idx="3">
                  <c:v>8.04847</c:v>
                </c:pt>
                <c:pt idx="4">
                  <c:v>7.1657500000000001</c:v>
                </c:pt>
                <c:pt idx="5">
                  <c:v>4.8076699999999999</c:v>
                </c:pt>
                <c:pt idx="6">
                  <c:v>7.1580599999999999</c:v>
                </c:pt>
                <c:pt idx="7">
                  <c:v>6.6229199999999997</c:v>
                </c:pt>
                <c:pt idx="8">
                  <c:v>9.9316600000000008</c:v>
                </c:pt>
                <c:pt idx="9">
                  <c:v>8.4248700000000003</c:v>
                </c:pt>
                <c:pt idx="10">
                  <c:v>7.8038400000000001</c:v>
                </c:pt>
                <c:pt idx="11">
                  <c:v>9.8760999999999992</c:v>
                </c:pt>
                <c:pt idx="12">
                  <c:v>5.7265800000000002</c:v>
                </c:pt>
                <c:pt idx="13">
                  <c:v>10.1569</c:v>
                </c:pt>
                <c:pt idx="14">
                  <c:v>7.42354</c:v>
                </c:pt>
                <c:pt idx="15">
                  <c:v>8.3083200000000001</c:v>
                </c:pt>
                <c:pt idx="16">
                  <c:v>8.1026199999999999</c:v>
                </c:pt>
                <c:pt idx="17">
                  <c:v>7.3144999999999998</c:v>
                </c:pt>
                <c:pt idx="18">
                  <c:v>8.98963</c:v>
                </c:pt>
                <c:pt idx="19">
                  <c:v>7.5304599999999997</c:v>
                </c:pt>
                <c:pt idx="20">
                  <c:v>6.9271700000000003</c:v>
                </c:pt>
                <c:pt idx="21">
                  <c:v>7.7747099999999998</c:v>
                </c:pt>
                <c:pt idx="22">
                  <c:v>8.5106099999999998</c:v>
                </c:pt>
                <c:pt idx="23">
                  <c:v>6.8979799999999996</c:v>
                </c:pt>
                <c:pt idx="24">
                  <c:v>5.0818500000000002</c:v>
                </c:pt>
                <c:pt idx="25">
                  <c:v>8.46495</c:v>
                </c:pt>
                <c:pt idx="26">
                  <c:v>9.0024899999999999</c:v>
                </c:pt>
                <c:pt idx="27">
                  <c:v>8.1623900000000003</c:v>
                </c:pt>
                <c:pt idx="28">
                  <c:v>8.7941400000000005</c:v>
                </c:pt>
                <c:pt idx="29">
                  <c:v>6.7895500000000002</c:v>
                </c:pt>
                <c:pt idx="30">
                  <c:v>7.0364399999999998</c:v>
                </c:pt>
                <c:pt idx="31">
                  <c:v>8.3098799999999997</c:v>
                </c:pt>
                <c:pt idx="32">
                  <c:v>8.8037600000000005</c:v>
                </c:pt>
                <c:pt idx="33">
                  <c:v>5.0876799999999998</c:v>
                </c:pt>
                <c:pt idx="34">
                  <c:v>8.3032199999999996</c:v>
                </c:pt>
                <c:pt idx="35">
                  <c:v>5.1706300000000001</c:v>
                </c:pt>
                <c:pt idx="36">
                  <c:v>7.7695299999999996</c:v>
                </c:pt>
                <c:pt idx="37">
                  <c:v>7.2824200000000001</c:v>
                </c:pt>
                <c:pt idx="38">
                  <c:v>7.0906399999999996</c:v>
                </c:pt>
                <c:pt idx="39">
                  <c:v>8.0094700000000003</c:v>
                </c:pt>
                <c:pt idx="40">
                  <c:v>7.75488</c:v>
                </c:pt>
                <c:pt idx="41">
                  <c:v>6.0835100000000004</c:v>
                </c:pt>
                <c:pt idx="42">
                  <c:v>7.1120400000000004</c:v>
                </c:pt>
                <c:pt idx="43">
                  <c:v>7.2088599999999996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706-49E3-9DDF-D534285390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8291327"/>
        <c:axId val="308292767"/>
      </c:scatterChart>
      <c:valAx>
        <c:axId val="3082913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Sr88 ppm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8292767"/>
        <c:crosses val="autoZero"/>
        <c:crossBetween val="midCat"/>
      </c:valAx>
      <c:valAx>
        <c:axId val="3082927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Pb ppm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829132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1(B)MP Sr88 v Pb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'Ms SEM+ICP Tidy w LOD'!$R$47:$R$91</c:f>
              <c:numCache>
                <c:formatCode>General</c:formatCode>
                <c:ptCount val="45"/>
                <c:pt idx="0">
                  <c:v>26.452000000000002</c:v>
                </c:pt>
                <c:pt idx="1">
                  <c:v>29.242599999999999</c:v>
                </c:pt>
                <c:pt idx="2">
                  <c:v>25.605799999999999</c:v>
                </c:pt>
                <c:pt idx="3">
                  <c:v>27.142299999999999</c:v>
                </c:pt>
                <c:pt idx="4">
                  <c:v>26.6374</c:v>
                </c:pt>
                <c:pt idx="5">
                  <c:v>28.348800000000001</c:v>
                </c:pt>
                <c:pt idx="6">
                  <c:v>29.374400000000001</c:v>
                </c:pt>
                <c:pt idx="7">
                  <c:v>30.348700000000001</c:v>
                </c:pt>
                <c:pt idx="8">
                  <c:v>21.877099999999999</c:v>
                </c:pt>
                <c:pt idx="9">
                  <c:v>30.616</c:v>
                </c:pt>
                <c:pt idx="10">
                  <c:v>29.1724</c:v>
                </c:pt>
                <c:pt idx="11">
                  <c:v>25.503699999999998</c:v>
                </c:pt>
                <c:pt idx="12">
                  <c:v>37.959699999999998</c:v>
                </c:pt>
                <c:pt idx="13">
                  <c:v>30.6266</c:v>
                </c:pt>
                <c:pt idx="14">
                  <c:v>33.823599999999999</c:v>
                </c:pt>
                <c:pt idx="15">
                  <c:v>33.261800000000001</c:v>
                </c:pt>
                <c:pt idx="16">
                  <c:v>29.2652</c:v>
                </c:pt>
                <c:pt idx="17">
                  <c:v>29.728899999999999</c:v>
                </c:pt>
                <c:pt idx="18">
                  <c:v>30.976099999999999</c:v>
                </c:pt>
                <c:pt idx="19">
                  <c:v>30.682200000000002</c:v>
                </c:pt>
                <c:pt idx="20">
                  <c:v>31.002199999999998</c:v>
                </c:pt>
                <c:pt idx="21">
                  <c:v>36.0627</c:v>
                </c:pt>
                <c:pt idx="22">
                  <c:v>28.332599999999999</c:v>
                </c:pt>
                <c:pt idx="23">
                  <c:v>27.657299999999999</c:v>
                </c:pt>
                <c:pt idx="24">
                  <c:v>32.236400000000003</c:v>
                </c:pt>
                <c:pt idx="25">
                  <c:v>29.451699999999999</c:v>
                </c:pt>
                <c:pt idx="26">
                  <c:v>39.426499999999997</c:v>
                </c:pt>
                <c:pt idx="27">
                  <c:v>33.235500000000002</c:v>
                </c:pt>
                <c:pt idx="28">
                  <c:v>31.106000000000002</c:v>
                </c:pt>
                <c:pt idx="29">
                  <c:v>33.926299999999998</c:v>
                </c:pt>
                <c:pt idx="30">
                  <c:v>33.797499999999999</c:v>
                </c:pt>
                <c:pt idx="31">
                  <c:v>24.849799999999998</c:v>
                </c:pt>
                <c:pt idx="32">
                  <c:v>33.393700000000003</c:v>
                </c:pt>
                <c:pt idx="33">
                  <c:v>38.204000000000001</c:v>
                </c:pt>
                <c:pt idx="34">
                  <c:v>32.520099999999999</c:v>
                </c:pt>
                <c:pt idx="35">
                  <c:v>29.019100000000002</c:v>
                </c:pt>
                <c:pt idx="36">
                  <c:v>28.651900000000001</c:v>
                </c:pt>
                <c:pt idx="37">
                  <c:v>22.656300000000002</c:v>
                </c:pt>
                <c:pt idx="38">
                  <c:v>45.077300000000001</c:v>
                </c:pt>
                <c:pt idx="39">
                  <c:v>35.238</c:v>
                </c:pt>
                <c:pt idx="40">
                  <c:v>29.453900000000001</c:v>
                </c:pt>
                <c:pt idx="41">
                  <c:v>30.273800000000001</c:v>
                </c:pt>
                <c:pt idx="42">
                  <c:v>30.166799999999999</c:v>
                </c:pt>
                <c:pt idx="43">
                  <c:v>31.256</c:v>
                </c:pt>
                <c:pt idx="44">
                  <c:v>39.775300000000001</c:v>
                </c:pt>
              </c:numCache>
            </c:numRef>
          </c:xVal>
          <c:yVal>
            <c:numRef>
              <c:f>'Ms SEM+ICP Tidy w LOD'!$AB$47:$AB$91</c:f>
              <c:numCache>
                <c:formatCode>General</c:formatCode>
                <c:ptCount val="45"/>
                <c:pt idx="0">
                  <c:v>3.44415</c:v>
                </c:pt>
                <c:pt idx="1">
                  <c:v>3.7402600000000001</c:v>
                </c:pt>
                <c:pt idx="2">
                  <c:v>4.4102199999999998</c:v>
                </c:pt>
                <c:pt idx="3">
                  <c:v>3.73061</c:v>
                </c:pt>
                <c:pt idx="4">
                  <c:v>3.2177500000000001</c:v>
                </c:pt>
                <c:pt idx="5">
                  <c:v>3.5422500000000001</c:v>
                </c:pt>
                <c:pt idx="6">
                  <c:v>4.5894700000000004</c:v>
                </c:pt>
                <c:pt idx="7">
                  <c:v>4.2357699999999996</c:v>
                </c:pt>
                <c:pt idx="8">
                  <c:v>2.24329</c:v>
                </c:pt>
                <c:pt idx="9">
                  <c:v>5.8992199999999997</c:v>
                </c:pt>
                <c:pt idx="10">
                  <c:v>3.5108799999999998</c:v>
                </c:pt>
                <c:pt idx="11">
                  <c:v>2.8392900000000001</c:v>
                </c:pt>
                <c:pt idx="12">
                  <c:v>4.6890099999999997</c:v>
                </c:pt>
                <c:pt idx="13">
                  <c:v>2.7631399999999999</c:v>
                </c:pt>
                <c:pt idx="14">
                  <c:v>6.86571</c:v>
                </c:pt>
                <c:pt idx="15">
                  <c:v>3.8082600000000002</c:v>
                </c:pt>
                <c:pt idx="16">
                  <c:v>3.00102</c:v>
                </c:pt>
                <c:pt idx="17">
                  <c:v>3.3274499999999998</c:v>
                </c:pt>
                <c:pt idx="18">
                  <c:v>3.6956099999999998</c:v>
                </c:pt>
                <c:pt idx="19">
                  <c:v>3.39811</c:v>
                </c:pt>
                <c:pt idx="20">
                  <c:v>4.1200999999999999</c:v>
                </c:pt>
                <c:pt idx="21">
                  <c:v>3.4080400000000002</c:v>
                </c:pt>
                <c:pt idx="22">
                  <c:v>3.0814599999999999</c:v>
                </c:pt>
                <c:pt idx="23">
                  <c:v>4.3323</c:v>
                </c:pt>
                <c:pt idx="24">
                  <c:v>2.9908800000000002</c:v>
                </c:pt>
                <c:pt idx="25">
                  <c:v>3.95221</c:v>
                </c:pt>
                <c:pt idx="26">
                  <c:v>5.0700799999999999</c:v>
                </c:pt>
                <c:pt idx="27">
                  <c:v>3.6846299999999998</c:v>
                </c:pt>
                <c:pt idx="28">
                  <c:v>4.2117599999999999</c:v>
                </c:pt>
                <c:pt idx="29">
                  <c:v>3.4705599999999999</c:v>
                </c:pt>
                <c:pt idx="30">
                  <c:v>4.66113</c:v>
                </c:pt>
                <c:pt idx="31">
                  <c:v>2.84233</c:v>
                </c:pt>
                <c:pt idx="32">
                  <c:v>3.5315300000000001</c:v>
                </c:pt>
                <c:pt idx="33">
                  <c:v>4.1407499999999997</c:v>
                </c:pt>
                <c:pt idx="34">
                  <c:v>3.6141800000000002</c:v>
                </c:pt>
                <c:pt idx="35">
                  <c:v>2.1808700000000001</c:v>
                </c:pt>
                <c:pt idx="36">
                  <c:v>3.2904300000000002</c:v>
                </c:pt>
                <c:pt idx="37">
                  <c:v>2.52983</c:v>
                </c:pt>
                <c:pt idx="38">
                  <c:v>7.6507899999999998</c:v>
                </c:pt>
                <c:pt idx="39">
                  <c:v>8.4309200000000004</c:v>
                </c:pt>
                <c:pt idx="40">
                  <c:v>6.5302800000000003</c:v>
                </c:pt>
                <c:pt idx="41">
                  <c:v>3.1927699999999999</c:v>
                </c:pt>
                <c:pt idx="42">
                  <c:v>3.4554200000000002</c:v>
                </c:pt>
                <c:pt idx="43">
                  <c:v>8.3456100000000006</c:v>
                </c:pt>
                <c:pt idx="44">
                  <c:v>7.55741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B9C-4E55-8354-C1FC22AFD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2497488"/>
        <c:axId val="1452498448"/>
      </c:scatterChart>
      <c:valAx>
        <c:axId val="1452497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Sr88 ppm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2498448"/>
        <c:crosses val="autoZero"/>
        <c:crossBetween val="midCat"/>
      </c:valAx>
      <c:valAx>
        <c:axId val="1452498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Pb ppm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24974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Muscovite: Sr88 v Pb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1.AS Ms Sr88 v Pb</c:v>
          </c:tx>
          <c:spPr>
            <a:ln>
              <a:noFill/>
            </a:ln>
          </c:spPr>
          <c:xVal>
            <c:numRef>
              <c:f>'Ms SEM+ICP Tidy w LOD'!$R$2:$R$45</c:f>
              <c:numCache>
                <c:formatCode>General</c:formatCode>
                <c:ptCount val="44"/>
                <c:pt idx="0">
                  <c:v>35.229799999999997</c:v>
                </c:pt>
                <c:pt idx="1">
                  <c:v>34.005000000000003</c:v>
                </c:pt>
                <c:pt idx="2">
                  <c:v>28.8536</c:v>
                </c:pt>
                <c:pt idx="3">
                  <c:v>23.0046</c:v>
                </c:pt>
                <c:pt idx="4">
                  <c:v>27.1038</c:v>
                </c:pt>
                <c:pt idx="5">
                  <c:v>15.370900000000001</c:v>
                </c:pt>
                <c:pt idx="6">
                  <c:v>21.279699999999998</c:v>
                </c:pt>
                <c:pt idx="7">
                  <c:v>21.745899999999999</c:v>
                </c:pt>
                <c:pt idx="8">
                  <c:v>33.586300000000001</c:v>
                </c:pt>
                <c:pt idx="9">
                  <c:v>26.376100000000001</c:v>
                </c:pt>
                <c:pt idx="10">
                  <c:v>31.0839</c:v>
                </c:pt>
                <c:pt idx="11">
                  <c:v>82.304900000000004</c:v>
                </c:pt>
                <c:pt idx="12">
                  <c:v>25.6843</c:v>
                </c:pt>
                <c:pt idx="13">
                  <c:v>60.490699999999997</c:v>
                </c:pt>
                <c:pt idx="14">
                  <c:v>36.1188</c:v>
                </c:pt>
                <c:pt idx="15">
                  <c:v>26.2639</c:v>
                </c:pt>
                <c:pt idx="16">
                  <c:v>30.92</c:v>
                </c:pt>
                <c:pt idx="17">
                  <c:v>20.601400000000002</c:v>
                </c:pt>
                <c:pt idx="18">
                  <c:v>29.1647</c:v>
                </c:pt>
                <c:pt idx="19">
                  <c:v>23.906600000000001</c:v>
                </c:pt>
                <c:pt idx="20">
                  <c:v>19.707999999999998</c:v>
                </c:pt>
                <c:pt idx="21">
                  <c:v>25.252800000000001</c:v>
                </c:pt>
                <c:pt idx="22">
                  <c:v>28.1355</c:v>
                </c:pt>
                <c:pt idx="23">
                  <c:v>26.0046</c:v>
                </c:pt>
                <c:pt idx="24">
                  <c:v>20.102399999999999</c:v>
                </c:pt>
                <c:pt idx="25">
                  <c:v>29.348700000000001</c:v>
                </c:pt>
                <c:pt idx="26">
                  <c:v>30.624500000000001</c:v>
                </c:pt>
                <c:pt idx="27">
                  <c:v>31.739599999999999</c:v>
                </c:pt>
                <c:pt idx="28">
                  <c:v>33.753500000000003</c:v>
                </c:pt>
                <c:pt idx="29">
                  <c:v>29.200299999999999</c:v>
                </c:pt>
                <c:pt idx="30">
                  <c:v>25.691800000000001</c:v>
                </c:pt>
                <c:pt idx="31">
                  <c:v>29.424800000000001</c:v>
                </c:pt>
                <c:pt idx="32">
                  <c:v>33.2639</c:v>
                </c:pt>
                <c:pt idx="33">
                  <c:v>23.369499999999999</c:v>
                </c:pt>
                <c:pt idx="34">
                  <c:v>28.562999999999999</c:v>
                </c:pt>
                <c:pt idx="35">
                  <c:v>19.796900000000001</c:v>
                </c:pt>
                <c:pt idx="36">
                  <c:v>23.8887</c:v>
                </c:pt>
                <c:pt idx="37">
                  <c:v>30.183499999999999</c:v>
                </c:pt>
                <c:pt idx="38">
                  <c:v>27.672699999999999</c:v>
                </c:pt>
                <c:pt idx="39">
                  <c:v>27.7758</c:v>
                </c:pt>
                <c:pt idx="40">
                  <c:v>30.838799999999999</c:v>
                </c:pt>
                <c:pt idx="41">
                  <c:v>30.444700000000001</c:v>
                </c:pt>
                <c:pt idx="42">
                  <c:v>48.262</c:v>
                </c:pt>
                <c:pt idx="43">
                  <c:v>35.700699999999998</c:v>
                </c:pt>
              </c:numCache>
            </c:numRef>
          </c:xVal>
          <c:yVal>
            <c:numRef>
              <c:f>'Ms SEM+ICP Tidy w LOD'!$AB$2:$AB$45</c:f>
              <c:numCache>
                <c:formatCode>General</c:formatCode>
                <c:ptCount val="44"/>
                <c:pt idx="0">
                  <c:v>6.9626099999999997</c:v>
                </c:pt>
                <c:pt idx="1">
                  <c:v>6.2948599999999999</c:v>
                </c:pt>
                <c:pt idx="2">
                  <c:v>10.3934</c:v>
                </c:pt>
                <c:pt idx="3">
                  <c:v>8.04847</c:v>
                </c:pt>
                <c:pt idx="4">
                  <c:v>7.1657500000000001</c:v>
                </c:pt>
                <c:pt idx="5">
                  <c:v>4.8076699999999999</c:v>
                </c:pt>
                <c:pt idx="6">
                  <c:v>7.1580599999999999</c:v>
                </c:pt>
                <c:pt idx="7">
                  <c:v>6.6229199999999997</c:v>
                </c:pt>
                <c:pt idx="8">
                  <c:v>9.9316600000000008</c:v>
                </c:pt>
                <c:pt idx="9">
                  <c:v>8.4248700000000003</c:v>
                </c:pt>
                <c:pt idx="10">
                  <c:v>7.8038400000000001</c:v>
                </c:pt>
                <c:pt idx="11">
                  <c:v>9.8760999999999992</c:v>
                </c:pt>
                <c:pt idx="12">
                  <c:v>5.7265800000000002</c:v>
                </c:pt>
                <c:pt idx="13">
                  <c:v>10.1569</c:v>
                </c:pt>
                <c:pt idx="14">
                  <c:v>7.42354</c:v>
                </c:pt>
                <c:pt idx="15">
                  <c:v>8.3083200000000001</c:v>
                </c:pt>
                <c:pt idx="16">
                  <c:v>8.1026199999999999</c:v>
                </c:pt>
                <c:pt idx="17">
                  <c:v>7.3144999999999998</c:v>
                </c:pt>
                <c:pt idx="18">
                  <c:v>8.98963</c:v>
                </c:pt>
                <c:pt idx="19">
                  <c:v>7.5304599999999997</c:v>
                </c:pt>
                <c:pt idx="20">
                  <c:v>6.9271700000000003</c:v>
                </c:pt>
                <c:pt idx="21">
                  <c:v>7.7747099999999998</c:v>
                </c:pt>
                <c:pt idx="22">
                  <c:v>8.5106099999999998</c:v>
                </c:pt>
                <c:pt idx="23">
                  <c:v>6.8979799999999996</c:v>
                </c:pt>
                <c:pt idx="24">
                  <c:v>5.0818500000000002</c:v>
                </c:pt>
                <c:pt idx="25">
                  <c:v>8.46495</c:v>
                </c:pt>
                <c:pt idx="26">
                  <c:v>9.0024899999999999</c:v>
                </c:pt>
                <c:pt idx="27">
                  <c:v>8.1623900000000003</c:v>
                </c:pt>
                <c:pt idx="28">
                  <c:v>8.7941400000000005</c:v>
                </c:pt>
                <c:pt idx="29">
                  <c:v>6.7895500000000002</c:v>
                </c:pt>
                <c:pt idx="30">
                  <c:v>7.0364399999999998</c:v>
                </c:pt>
                <c:pt idx="31">
                  <c:v>8.3098799999999997</c:v>
                </c:pt>
                <c:pt idx="32">
                  <c:v>8.8037600000000005</c:v>
                </c:pt>
                <c:pt idx="33">
                  <c:v>5.0876799999999998</c:v>
                </c:pt>
                <c:pt idx="34">
                  <c:v>8.3032199999999996</c:v>
                </c:pt>
                <c:pt idx="35">
                  <c:v>5.1706300000000001</c:v>
                </c:pt>
                <c:pt idx="36">
                  <c:v>7.7695299999999996</c:v>
                </c:pt>
                <c:pt idx="37">
                  <c:v>7.2824200000000001</c:v>
                </c:pt>
                <c:pt idx="38">
                  <c:v>7.0906399999999996</c:v>
                </c:pt>
                <c:pt idx="39">
                  <c:v>8.0094700000000003</c:v>
                </c:pt>
                <c:pt idx="40">
                  <c:v>7.75488</c:v>
                </c:pt>
                <c:pt idx="41">
                  <c:v>6.0835100000000004</c:v>
                </c:pt>
                <c:pt idx="42">
                  <c:v>7.1120400000000004</c:v>
                </c:pt>
                <c:pt idx="43">
                  <c:v>7.2088599999999996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3C6-4A0F-9805-F1DAB4B5DB6A}"/>
            </c:ext>
          </c:extLst>
        </c:ser>
        <c:ser>
          <c:idx val="0"/>
          <c:order val="1"/>
          <c:tx>
            <c:v>1(B)MP Sr88 v Pb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'Ms SEM+ICP Tidy w LOD'!$R$47:$R$91</c:f>
              <c:numCache>
                <c:formatCode>General</c:formatCode>
                <c:ptCount val="45"/>
                <c:pt idx="0">
                  <c:v>26.452000000000002</c:v>
                </c:pt>
                <c:pt idx="1">
                  <c:v>29.242599999999999</c:v>
                </c:pt>
                <c:pt idx="2">
                  <c:v>25.605799999999999</c:v>
                </c:pt>
                <c:pt idx="3">
                  <c:v>27.142299999999999</c:v>
                </c:pt>
                <c:pt idx="4">
                  <c:v>26.6374</c:v>
                </c:pt>
                <c:pt idx="5">
                  <c:v>28.348800000000001</c:v>
                </c:pt>
                <c:pt idx="6">
                  <c:v>29.374400000000001</c:v>
                </c:pt>
                <c:pt idx="7">
                  <c:v>30.348700000000001</c:v>
                </c:pt>
                <c:pt idx="8">
                  <c:v>21.877099999999999</c:v>
                </c:pt>
                <c:pt idx="9">
                  <c:v>30.616</c:v>
                </c:pt>
                <c:pt idx="10">
                  <c:v>29.1724</c:v>
                </c:pt>
                <c:pt idx="11">
                  <c:v>25.503699999999998</c:v>
                </c:pt>
                <c:pt idx="12">
                  <c:v>37.959699999999998</c:v>
                </c:pt>
                <c:pt idx="13">
                  <c:v>30.6266</c:v>
                </c:pt>
                <c:pt idx="14">
                  <c:v>33.823599999999999</c:v>
                </c:pt>
                <c:pt idx="15">
                  <c:v>33.261800000000001</c:v>
                </c:pt>
                <c:pt idx="16">
                  <c:v>29.2652</c:v>
                </c:pt>
                <c:pt idx="17">
                  <c:v>29.728899999999999</c:v>
                </c:pt>
                <c:pt idx="18">
                  <c:v>30.976099999999999</c:v>
                </c:pt>
                <c:pt idx="19">
                  <c:v>30.682200000000002</c:v>
                </c:pt>
                <c:pt idx="20">
                  <c:v>31.002199999999998</c:v>
                </c:pt>
                <c:pt idx="21">
                  <c:v>36.0627</c:v>
                </c:pt>
                <c:pt idx="22">
                  <c:v>28.332599999999999</c:v>
                </c:pt>
                <c:pt idx="23">
                  <c:v>27.657299999999999</c:v>
                </c:pt>
                <c:pt idx="24">
                  <c:v>32.236400000000003</c:v>
                </c:pt>
                <c:pt idx="25">
                  <c:v>29.451699999999999</c:v>
                </c:pt>
                <c:pt idx="26">
                  <c:v>39.426499999999997</c:v>
                </c:pt>
                <c:pt idx="27">
                  <c:v>33.235500000000002</c:v>
                </c:pt>
                <c:pt idx="28">
                  <c:v>31.106000000000002</c:v>
                </c:pt>
                <c:pt idx="29">
                  <c:v>33.926299999999998</c:v>
                </c:pt>
                <c:pt idx="30">
                  <c:v>33.797499999999999</c:v>
                </c:pt>
                <c:pt idx="31">
                  <c:v>24.849799999999998</c:v>
                </c:pt>
                <c:pt idx="32">
                  <c:v>33.393700000000003</c:v>
                </c:pt>
                <c:pt idx="33">
                  <c:v>38.204000000000001</c:v>
                </c:pt>
                <c:pt idx="34">
                  <c:v>32.520099999999999</c:v>
                </c:pt>
                <c:pt idx="35">
                  <c:v>29.019100000000002</c:v>
                </c:pt>
                <c:pt idx="36">
                  <c:v>28.651900000000001</c:v>
                </c:pt>
                <c:pt idx="37">
                  <c:v>22.656300000000002</c:v>
                </c:pt>
                <c:pt idx="38">
                  <c:v>45.077300000000001</c:v>
                </c:pt>
                <c:pt idx="39">
                  <c:v>35.238</c:v>
                </c:pt>
                <c:pt idx="40">
                  <c:v>29.453900000000001</c:v>
                </c:pt>
                <c:pt idx="41">
                  <c:v>30.273800000000001</c:v>
                </c:pt>
                <c:pt idx="42">
                  <c:v>30.166799999999999</c:v>
                </c:pt>
                <c:pt idx="43">
                  <c:v>31.256</c:v>
                </c:pt>
                <c:pt idx="44">
                  <c:v>39.775300000000001</c:v>
                </c:pt>
              </c:numCache>
            </c:numRef>
          </c:xVal>
          <c:yVal>
            <c:numRef>
              <c:f>'Ms SEM+ICP Tidy w LOD'!$AB$47:$AB$91</c:f>
              <c:numCache>
                <c:formatCode>General</c:formatCode>
                <c:ptCount val="45"/>
                <c:pt idx="0">
                  <c:v>3.44415</c:v>
                </c:pt>
                <c:pt idx="1">
                  <c:v>3.7402600000000001</c:v>
                </c:pt>
                <c:pt idx="2">
                  <c:v>4.4102199999999998</c:v>
                </c:pt>
                <c:pt idx="3">
                  <c:v>3.73061</c:v>
                </c:pt>
                <c:pt idx="4">
                  <c:v>3.2177500000000001</c:v>
                </c:pt>
                <c:pt idx="5">
                  <c:v>3.5422500000000001</c:v>
                </c:pt>
                <c:pt idx="6">
                  <c:v>4.5894700000000004</c:v>
                </c:pt>
                <c:pt idx="7">
                  <c:v>4.2357699999999996</c:v>
                </c:pt>
                <c:pt idx="8">
                  <c:v>2.24329</c:v>
                </c:pt>
                <c:pt idx="9">
                  <c:v>5.8992199999999997</c:v>
                </c:pt>
                <c:pt idx="10">
                  <c:v>3.5108799999999998</c:v>
                </c:pt>
                <c:pt idx="11">
                  <c:v>2.8392900000000001</c:v>
                </c:pt>
                <c:pt idx="12">
                  <c:v>4.6890099999999997</c:v>
                </c:pt>
                <c:pt idx="13">
                  <c:v>2.7631399999999999</c:v>
                </c:pt>
                <c:pt idx="14">
                  <c:v>6.86571</c:v>
                </c:pt>
                <c:pt idx="15">
                  <c:v>3.8082600000000002</c:v>
                </c:pt>
                <c:pt idx="16">
                  <c:v>3.00102</c:v>
                </c:pt>
                <c:pt idx="17">
                  <c:v>3.3274499999999998</c:v>
                </c:pt>
                <c:pt idx="18">
                  <c:v>3.6956099999999998</c:v>
                </c:pt>
                <c:pt idx="19">
                  <c:v>3.39811</c:v>
                </c:pt>
                <c:pt idx="20">
                  <c:v>4.1200999999999999</c:v>
                </c:pt>
                <c:pt idx="21">
                  <c:v>3.4080400000000002</c:v>
                </c:pt>
                <c:pt idx="22">
                  <c:v>3.0814599999999999</c:v>
                </c:pt>
                <c:pt idx="23">
                  <c:v>4.3323</c:v>
                </c:pt>
                <c:pt idx="24">
                  <c:v>2.9908800000000002</c:v>
                </c:pt>
                <c:pt idx="25">
                  <c:v>3.95221</c:v>
                </c:pt>
                <c:pt idx="26">
                  <c:v>5.0700799999999999</c:v>
                </c:pt>
                <c:pt idx="27">
                  <c:v>3.6846299999999998</c:v>
                </c:pt>
                <c:pt idx="28">
                  <c:v>4.2117599999999999</c:v>
                </c:pt>
                <c:pt idx="29">
                  <c:v>3.4705599999999999</c:v>
                </c:pt>
                <c:pt idx="30">
                  <c:v>4.66113</c:v>
                </c:pt>
                <c:pt idx="31">
                  <c:v>2.84233</c:v>
                </c:pt>
                <c:pt idx="32">
                  <c:v>3.5315300000000001</c:v>
                </c:pt>
                <c:pt idx="33">
                  <c:v>4.1407499999999997</c:v>
                </c:pt>
                <c:pt idx="34">
                  <c:v>3.6141800000000002</c:v>
                </c:pt>
                <c:pt idx="35">
                  <c:v>2.1808700000000001</c:v>
                </c:pt>
                <c:pt idx="36">
                  <c:v>3.2904300000000002</c:v>
                </c:pt>
                <c:pt idx="37">
                  <c:v>2.52983</c:v>
                </c:pt>
                <c:pt idx="38">
                  <c:v>7.6507899999999998</c:v>
                </c:pt>
                <c:pt idx="39">
                  <c:v>8.4309200000000004</c:v>
                </c:pt>
                <c:pt idx="40">
                  <c:v>6.5302800000000003</c:v>
                </c:pt>
                <c:pt idx="41">
                  <c:v>3.1927699999999999</c:v>
                </c:pt>
                <c:pt idx="42">
                  <c:v>3.4554200000000002</c:v>
                </c:pt>
                <c:pt idx="43">
                  <c:v>8.3456100000000006</c:v>
                </c:pt>
                <c:pt idx="44">
                  <c:v>7.55741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3C6-4A0F-9805-F1DAB4B5D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2497488"/>
        <c:axId val="1452498448"/>
      </c:scatterChart>
      <c:valAx>
        <c:axId val="1452497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Sr88 ppm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2498448"/>
        <c:crosses val="autoZero"/>
        <c:crossBetween val="midCat"/>
      </c:valAx>
      <c:valAx>
        <c:axId val="1452498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Pb ppm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249748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1.AS:</a:t>
            </a:r>
            <a:r>
              <a:rPr lang="en-US" baseline="0"/>
              <a:t> </a:t>
            </a:r>
            <a:r>
              <a:rPr lang="en-US"/>
              <a:t>Distribution</a:t>
            </a:r>
            <a:r>
              <a:rPr lang="en-US" baseline="0"/>
              <a:t> of Li (ppm) in Muscovites (including outliers)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'Bar Charts'!$D$48</c:f>
              <c:strCache>
                <c:ptCount val="1"/>
                <c:pt idx="0">
                  <c:v>Frequency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'Bar Charts'!$C$49:$C$56</c:f>
              <c:strCache>
                <c:ptCount val="8"/>
                <c:pt idx="0">
                  <c:v>0&lt;x≤10</c:v>
                </c:pt>
                <c:pt idx="1">
                  <c:v>10&lt;x≤20</c:v>
                </c:pt>
                <c:pt idx="2">
                  <c:v>20&lt;x≤30</c:v>
                </c:pt>
                <c:pt idx="3">
                  <c:v>30&lt;x≤40</c:v>
                </c:pt>
                <c:pt idx="4">
                  <c:v>40&lt;x≤50</c:v>
                </c:pt>
                <c:pt idx="5">
                  <c:v>50&lt;x≤60</c:v>
                </c:pt>
                <c:pt idx="6">
                  <c:v>60&lt;x≤70</c:v>
                </c:pt>
                <c:pt idx="7">
                  <c:v>70&lt;x≤80</c:v>
                </c:pt>
              </c:strCache>
            </c:strRef>
          </c:cat>
          <c:val>
            <c:numRef>
              <c:f>'Bar Charts'!$D$49:$D$56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26</c:v>
                </c:pt>
                <c:pt idx="5">
                  <c:v>12</c:v>
                </c:pt>
                <c:pt idx="6">
                  <c:v>1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23-4C08-8B9F-376ADB765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0333632"/>
        <c:axId val="1212338560"/>
      </c:barChart>
      <c:catAx>
        <c:axId val="15903336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Li(ppm)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2338560"/>
        <c:crosses val="autoZero"/>
        <c:auto val="1"/>
        <c:lblAlgn val="ctr"/>
        <c:lblOffset val="100"/>
        <c:noMultiLvlLbl val="0"/>
      </c:catAx>
      <c:valAx>
        <c:axId val="1212338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No.</a:t>
                </a:r>
                <a:r>
                  <a:rPr lang="en-GB" baseline="0"/>
                  <a:t> of Crysals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0333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1.AS Cores Ms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fixedVal"/>
            <c:noEndCap val="0"/>
            <c:val val="0"/>
            <c:spPr>
              <a:noFill/>
              <a:ln w="9525" cap="flat" cmpd="sng" algn="ctr">
                <a:noFill/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C vs R'!$C$207,'Ms C vs R'!$C$210,'Ms C vs R'!$C$225,'Ms C vs R'!$C$227,'Ms C vs R'!$C$249,'Ms C vs R'!$C$252,'Ms C vs R'!$C$254,'Ms C vs R'!$C$256,'Ms C vs R'!$C$263:$C$264,'Ms C vs R'!$C$267)</c:f>
                <c:numCache>
                  <c:formatCode>General</c:formatCode>
                  <c:ptCount val="11"/>
                  <c:pt idx="0">
                    <c:v>5.9336099999999998</c:v>
                  </c:pt>
                  <c:pt idx="1">
                    <c:v>7.01267</c:v>
                  </c:pt>
                  <c:pt idx="2">
                    <c:v>8.6663399999999999</c:v>
                  </c:pt>
                  <c:pt idx="3">
                    <c:v>8.2565500000000007</c:v>
                  </c:pt>
                  <c:pt idx="4">
                    <c:v>9.1833600000000004</c:v>
                  </c:pt>
                  <c:pt idx="5">
                    <c:v>7.0014900000000004</c:v>
                  </c:pt>
                  <c:pt idx="6">
                    <c:v>6.6721500000000002</c:v>
                  </c:pt>
                  <c:pt idx="7">
                    <c:v>11.3512</c:v>
                  </c:pt>
                  <c:pt idx="8">
                    <c:v>7.4977400000000003</c:v>
                  </c:pt>
                  <c:pt idx="9">
                    <c:v>7.8621499999999997</c:v>
                  </c:pt>
                  <c:pt idx="10">
                    <c:v>12.3527</c:v>
                  </c:pt>
                </c:numCache>
              </c:numRef>
            </c:plus>
            <c:minus>
              <c:numRef>
                <c:f>('Ms C vs R'!$C$207,'Ms C vs R'!$C$210,'Ms C vs R'!$C$225,'Ms C vs R'!$C$227,'Ms C vs R'!$C$249,'Ms C vs R'!$C$252,'Ms C vs R'!$C$254,'Ms C vs R'!$C$256,'Ms C vs R'!$C$263:$C$264,'Ms C vs R'!$C$267)</c:f>
                <c:numCache>
                  <c:formatCode>General</c:formatCode>
                  <c:ptCount val="11"/>
                  <c:pt idx="0">
                    <c:v>5.9336099999999998</c:v>
                  </c:pt>
                  <c:pt idx="1">
                    <c:v>7.01267</c:v>
                  </c:pt>
                  <c:pt idx="2">
                    <c:v>8.6663399999999999</c:v>
                  </c:pt>
                  <c:pt idx="3">
                    <c:v>8.2565500000000007</c:v>
                  </c:pt>
                  <c:pt idx="4">
                    <c:v>9.1833600000000004</c:v>
                  </c:pt>
                  <c:pt idx="5">
                    <c:v>7.0014900000000004</c:v>
                  </c:pt>
                  <c:pt idx="6">
                    <c:v>6.6721500000000002</c:v>
                  </c:pt>
                  <c:pt idx="7">
                    <c:v>11.3512</c:v>
                  </c:pt>
                  <c:pt idx="8">
                    <c:v>7.4977400000000003</c:v>
                  </c:pt>
                  <c:pt idx="9">
                    <c:v>7.8621499999999997</c:v>
                  </c:pt>
                  <c:pt idx="10">
                    <c:v>12.3527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('Ms C vs R'!$C$4,'Ms C vs R'!$C$7,'Ms C vs R'!$C$22,'Ms C vs R'!$C$24,'Ms C vs R'!$C$26,'Ms C vs R'!$C$29,'Ms C vs R'!$C$31,'Ms C vs R'!$C$33,'Ms C vs R'!$C$39:$C$40,'Ms C vs R'!$C$43)</c:f>
              <c:numCache>
                <c:formatCode>General</c:formatCode>
                <c:ptCount val="11"/>
                <c:pt idx="0">
                  <c:v>36.603700000000003</c:v>
                </c:pt>
                <c:pt idx="1">
                  <c:v>41.6419</c:v>
                </c:pt>
                <c:pt idx="2">
                  <c:v>40.886699999999998</c:v>
                </c:pt>
                <c:pt idx="3">
                  <c:v>44.851399999999998</c:v>
                </c:pt>
                <c:pt idx="4">
                  <c:v>49.152500000000003</c:v>
                </c:pt>
                <c:pt idx="5">
                  <c:v>43.3157</c:v>
                </c:pt>
                <c:pt idx="6">
                  <c:v>38.158499999999997</c:v>
                </c:pt>
                <c:pt idx="7">
                  <c:v>53.146500000000003</c:v>
                </c:pt>
                <c:pt idx="8">
                  <c:v>42.192599999999999</c:v>
                </c:pt>
                <c:pt idx="9">
                  <c:v>45.502499999999998</c:v>
                </c:pt>
                <c:pt idx="10">
                  <c:v>45.497399999999999</c:v>
                </c:pt>
              </c:numCache>
            </c:numRef>
          </c:xVal>
          <c:yVal>
            <c:numRef>
              <c:f>('Ms C vs R'!$AO$4,'Ms C vs R'!$AO$7,'Ms C vs R'!$AO$22,'Ms C vs R'!$AO$24,'Ms C vs R'!$AO$26,'Ms C vs R'!$AO$29,'Ms C vs R'!$AO$31,'Ms C vs R'!$AO$33,'Ms C vs R'!$AO$39,'Ms C vs R'!$AO$40,'Ms C vs R'!$AO$43)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0E2-4F62-A296-962CF17DF0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2198623"/>
        <c:axId val="494993567"/>
      </c:scatterChart>
      <c:valAx>
        <c:axId val="7121986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Li ppm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4993567"/>
        <c:crosses val="autoZero"/>
        <c:crossBetween val="midCat"/>
      </c:valAx>
      <c:valAx>
        <c:axId val="494993567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1219862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1.AS Rim Ms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fixedVal"/>
            <c:noEndCap val="0"/>
            <c:val val="0"/>
            <c:spPr>
              <a:noFill/>
              <a:ln w="9525" cap="flat" cmpd="sng" algn="ctr">
                <a:noFill/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C vs R'!$C$208,'Ms C vs R'!$C$211,'Ms C vs R'!$C$226,'Ms C vs R'!$C$228,'Ms C vs R'!$C$250,'Ms C vs R'!$C$253,'Ms C vs R'!$C$255,'Ms C vs R'!$C$257,'Ms C vs R'!$C$260:$C$262,'Ms C vs R'!$C$265,'Ms C vs R'!$C$266,'Ms C vs R'!$C$268)</c:f>
                <c:numCache>
                  <c:formatCode>General</c:formatCode>
                  <c:ptCount val="14"/>
                  <c:pt idx="0">
                    <c:v>3.8236300000000001</c:v>
                  </c:pt>
                  <c:pt idx="1">
                    <c:v>8.3305500000000006</c:v>
                  </c:pt>
                  <c:pt idx="2">
                    <c:v>7.9513199999999999</c:v>
                  </c:pt>
                  <c:pt idx="3">
                    <c:v>7.8345900000000004</c:v>
                  </c:pt>
                  <c:pt idx="4">
                    <c:v>9.0914199999999994</c:v>
                  </c:pt>
                  <c:pt idx="5">
                    <c:v>6.0931699999999998</c:v>
                  </c:pt>
                  <c:pt idx="6">
                    <c:v>5.0055699999999996</c:v>
                  </c:pt>
                  <c:pt idx="7">
                    <c:v>10.5342</c:v>
                  </c:pt>
                  <c:pt idx="8">
                    <c:v>11.0053</c:v>
                  </c:pt>
                  <c:pt idx="9">
                    <c:v>10.4238</c:v>
                  </c:pt>
                  <c:pt idx="10">
                    <c:v>8.8518000000000008</c:v>
                  </c:pt>
                  <c:pt idx="11">
                    <c:v>9.9736200000000004</c:v>
                  </c:pt>
                  <c:pt idx="12">
                    <c:v>8.8705200000000008</c:v>
                  </c:pt>
                  <c:pt idx="13">
                    <c:v>7.5012299999999996</c:v>
                  </c:pt>
                </c:numCache>
              </c:numRef>
            </c:plus>
            <c:minus>
              <c:numRef>
                <c:f>('Ms C vs R'!$C$208,'Ms C vs R'!$C$211,'Ms C vs R'!$C$226,'Ms C vs R'!$C$228,'Ms C vs R'!$C$250,'Ms C vs R'!$C$253,'Ms C vs R'!$C$255,'Ms C vs R'!$C$257,'Ms C vs R'!$C$260:$C$262,'Ms C vs R'!$C$265:$C$266,'Ms C vs R'!$C$268)</c:f>
                <c:numCache>
                  <c:formatCode>General</c:formatCode>
                  <c:ptCount val="14"/>
                  <c:pt idx="0">
                    <c:v>3.8236300000000001</c:v>
                  </c:pt>
                  <c:pt idx="1">
                    <c:v>8.3305500000000006</c:v>
                  </c:pt>
                  <c:pt idx="2">
                    <c:v>7.9513199999999999</c:v>
                  </c:pt>
                  <c:pt idx="3">
                    <c:v>7.8345900000000004</c:v>
                  </c:pt>
                  <c:pt idx="4">
                    <c:v>9.0914199999999994</c:v>
                  </c:pt>
                  <c:pt idx="5">
                    <c:v>6.0931699999999998</c:v>
                  </c:pt>
                  <c:pt idx="6">
                    <c:v>5.0055699999999996</c:v>
                  </c:pt>
                  <c:pt idx="7">
                    <c:v>10.5342</c:v>
                  </c:pt>
                  <c:pt idx="8">
                    <c:v>11.0053</c:v>
                  </c:pt>
                  <c:pt idx="9">
                    <c:v>10.4238</c:v>
                  </c:pt>
                  <c:pt idx="10">
                    <c:v>8.8518000000000008</c:v>
                  </c:pt>
                  <c:pt idx="11">
                    <c:v>9.9736200000000004</c:v>
                  </c:pt>
                  <c:pt idx="12">
                    <c:v>8.8705200000000008</c:v>
                  </c:pt>
                  <c:pt idx="13">
                    <c:v>7.5012299999999996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('Ms C vs R'!$C$5,'Ms C vs R'!$C$8,'Ms C vs R'!$C$23,'Ms C vs R'!$C$25,'Ms C vs R'!$C$27,'Ms C vs R'!$C$30,'Ms C vs R'!$C$32,'Ms C vs R'!$C$34,'Ms C vs R'!$C$36:$C$38,'Ms C vs R'!$C$41:$C$42,'Ms C vs R'!$C$45)</c:f>
              <c:numCache>
                <c:formatCode>General</c:formatCode>
                <c:ptCount val="14"/>
                <c:pt idx="0">
                  <c:v>40.7729</c:v>
                </c:pt>
                <c:pt idx="1">
                  <c:v>50.973500000000001</c:v>
                </c:pt>
                <c:pt idx="2">
                  <c:v>52.256999999999998</c:v>
                </c:pt>
                <c:pt idx="3">
                  <c:v>48.526699999999998</c:v>
                </c:pt>
                <c:pt idx="4">
                  <c:v>44.0242</c:v>
                </c:pt>
                <c:pt idx="5">
                  <c:v>47.6813</c:v>
                </c:pt>
                <c:pt idx="6">
                  <c:v>37.473700000000001</c:v>
                </c:pt>
                <c:pt idx="7">
                  <c:v>50.301600000000001</c:v>
                </c:pt>
                <c:pt idx="8">
                  <c:v>50.4908</c:v>
                </c:pt>
                <c:pt idx="9">
                  <c:v>51.421100000000003</c:v>
                </c:pt>
                <c:pt idx="10">
                  <c:v>45.295999999999999</c:v>
                </c:pt>
                <c:pt idx="11">
                  <c:v>57.115099999999998</c:v>
                </c:pt>
                <c:pt idx="12">
                  <c:v>52.729500000000002</c:v>
                </c:pt>
                <c:pt idx="13">
                  <c:v>45.9803</c:v>
                </c:pt>
              </c:numCache>
            </c:numRef>
          </c:xVal>
          <c:yVal>
            <c:numRef>
              <c:f>('Ms C vs R'!$AO$5,'Ms C vs R'!$AO$8,'Ms C vs R'!$AO$23,'Ms C vs R'!$AO$25,'Ms C vs R'!$AO$27,'Ms C vs R'!$AO$30,'Ms C vs R'!$AO$32,'Ms C vs R'!$AO$34,'Ms C vs R'!$AO$36:$AO$38,'Ms C vs R'!$AO$41:$AO$42,'Ms C vs R'!$AO$45)</c:f>
              <c:numCache>
                <c:formatCode>General</c:formatCode>
                <c:ptCount val="14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FF1-4AAF-BB46-936C1452D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408847"/>
        <c:axId val="486960335"/>
      </c:scatterChart>
      <c:valAx>
        <c:axId val="1784088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Li ppm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6960335"/>
        <c:crosses val="autoZero"/>
        <c:crossBetween val="midCat"/>
      </c:valAx>
      <c:valAx>
        <c:axId val="486960335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784088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1.AS Cores vs Rims Li Abundance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1.AS Rim Ms</c:v>
          </c:tx>
          <c:spPr>
            <a:ln>
              <a:noFill/>
            </a:ln>
          </c:spPr>
          <c:xVal>
            <c:numRef>
              <c:f>('Ms C vs R'!$C$5,'Ms C vs R'!$C$8,'Ms C vs R'!$C$23,'Ms C vs R'!$C$25,'Ms C vs R'!$C$27,'Ms C vs R'!$C$30,'Ms C vs R'!$C$32,'Ms C vs R'!$C$34,'Ms C vs R'!$C$36:$C$38,'Ms C vs R'!$C$41:$C$42,'Ms C vs R'!$C$45)</c:f>
              <c:numCache>
                <c:formatCode>General</c:formatCode>
                <c:ptCount val="14"/>
                <c:pt idx="0">
                  <c:v>40.7729</c:v>
                </c:pt>
                <c:pt idx="1">
                  <c:v>50.973500000000001</c:v>
                </c:pt>
                <c:pt idx="2">
                  <c:v>52.256999999999998</c:v>
                </c:pt>
                <c:pt idx="3">
                  <c:v>48.526699999999998</c:v>
                </c:pt>
                <c:pt idx="4">
                  <c:v>44.0242</c:v>
                </c:pt>
                <c:pt idx="5">
                  <c:v>47.6813</c:v>
                </c:pt>
                <c:pt idx="6">
                  <c:v>37.473700000000001</c:v>
                </c:pt>
                <c:pt idx="7">
                  <c:v>50.301600000000001</c:v>
                </c:pt>
                <c:pt idx="8">
                  <c:v>50.4908</c:v>
                </c:pt>
                <c:pt idx="9">
                  <c:v>51.421100000000003</c:v>
                </c:pt>
                <c:pt idx="10">
                  <c:v>45.295999999999999</c:v>
                </c:pt>
                <c:pt idx="11">
                  <c:v>57.115099999999998</c:v>
                </c:pt>
                <c:pt idx="12">
                  <c:v>52.729500000000002</c:v>
                </c:pt>
                <c:pt idx="13">
                  <c:v>45.9803</c:v>
                </c:pt>
              </c:numCache>
            </c:numRef>
          </c:xVal>
          <c:yVal>
            <c:numRef>
              <c:f>('Ms C vs R'!$AO$5,'Ms C vs R'!$AO$8,'Ms C vs R'!$AO$23,'Ms C vs R'!$AO$25,'Ms C vs R'!$AO$27,'Ms C vs R'!$AO$30,'Ms C vs R'!$AO$32,'Ms C vs R'!$AO$34,'Ms C vs R'!$AO$36:$AO$38,'Ms C vs R'!$AO$41:$AO$42,'Ms C vs R'!$AO$45)</c:f>
              <c:numCache>
                <c:formatCode>General</c:formatCode>
                <c:ptCount val="14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CA5-4584-B428-B2494532B38A}"/>
            </c:ext>
          </c:extLst>
        </c:ser>
        <c:ser>
          <c:idx val="0"/>
          <c:order val="1"/>
          <c:tx>
            <c:v>1.AS Cores Ms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('Ms C vs R'!$C$4,'Ms C vs R'!$C$7,'Ms C vs R'!$C$22,'Ms C vs R'!$C$24,'Ms C vs R'!$C$26,'Ms C vs R'!$C$29,'Ms C vs R'!$C$31,'Ms C vs R'!$C$33,'Ms C vs R'!$C$39:$C$40,'Ms C vs R'!$C$43)</c:f>
              <c:numCache>
                <c:formatCode>General</c:formatCode>
                <c:ptCount val="11"/>
                <c:pt idx="0">
                  <c:v>36.603700000000003</c:v>
                </c:pt>
                <c:pt idx="1">
                  <c:v>41.6419</c:v>
                </c:pt>
                <c:pt idx="2">
                  <c:v>40.886699999999998</c:v>
                </c:pt>
                <c:pt idx="3">
                  <c:v>44.851399999999998</c:v>
                </c:pt>
                <c:pt idx="4">
                  <c:v>49.152500000000003</c:v>
                </c:pt>
                <c:pt idx="5">
                  <c:v>43.3157</c:v>
                </c:pt>
                <c:pt idx="6">
                  <c:v>38.158499999999997</c:v>
                </c:pt>
                <c:pt idx="7">
                  <c:v>53.146500000000003</c:v>
                </c:pt>
                <c:pt idx="8">
                  <c:v>42.192599999999999</c:v>
                </c:pt>
                <c:pt idx="9">
                  <c:v>45.502499999999998</c:v>
                </c:pt>
                <c:pt idx="10">
                  <c:v>45.497399999999999</c:v>
                </c:pt>
              </c:numCache>
            </c:numRef>
          </c:xVal>
          <c:yVal>
            <c:numRef>
              <c:f>('Ms C vs R'!$AO$4,'Ms C vs R'!$AO$7,'Ms C vs R'!$AO$22,'Ms C vs R'!$AO$24,'Ms C vs R'!$AO$26,'Ms C vs R'!$AO$29,'Ms C vs R'!$AO$31,'Ms C vs R'!$AO$33,'Ms C vs R'!$AO$39,'Ms C vs R'!$AO$40,'Ms C vs R'!$AO$43)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CA5-4584-B428-B2494532B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2198623"/>
        <c:axId val="494993567"/>
      </c:scatterChart>
      <c:valAx>
        <c:axId val="7121986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Li ppm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4993567"/>
        <c:crosses val="autoZero"/>
        <c:crossBetween val="midCat"/>
      </c:valAx>
      <c:valAx>
        <c:axId val="494993567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12198623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1.AS Cores Ms K vs Ba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C vs R'!$X$207,'Ms C vs R'!$X$210,'Ms C vs R'!$X$225,'Ms C vs R'!$X$227,'Ms C vs R'!$X$249,'Ms C vs R'!$X$252,'Ms C vs R'!$X$254,'Ms C vs R'!$X$256,'Ms C vs R'!$X$263:$X$264,'Ms C vs R'!$X$267)</c:f>
                <c:numCache>
                  <c:formatCode>General</c:formatCode>
                  <c:ptCount val="11"/>
                  <c:pt idx="0">
                    <c:v>155.20699999999999</c:v>
                  </c:pt>
                  <c:pt idx="1">
                    <c:v>202.34</c:v>
                  </c:pt>
                  <c:pt idx="2">
                    <c:v>216.11500000000001</c:v>
                  </c:pt>
                  <c:pt idx="3">
                    <c:v>224.17699999999999</c:v>
                  </c:pt>
                  <c:pt idx="4">
                    <c:v>515.93399999999997</c:v>
                  </c:pt>
                  <c:pt idx="5">
                    <c:v>183.536</c:v>
                  </c:pt>
                  <c:pt idx="6">
                    <c:v>274.27999999999997</c:v>
                  </c:pt>
                  <c:pt idx="7">
                    <c:v>275.541</c:v>
                  </c:pt>
                  <c:pt idx="8">
                    <c:v>413.02499999999998</c:v>
                  </c:pt>
                  <c:pt idx="9">
                    <c:v>262.33999999999997</c:v>
                  </c:pt>
                  <c:pt idx="10">
                    <c:v>257.80099999999999</c:v>
                  </c:pt>
                </c:numCache>
              </c:numRef>
            </c:plus>
            <c:minus>
              <c:numRef>
                <c:f>('Ms C vs R'!$X$207,'Ms C vs R'!$X$210,'Ms C vs R'!$X$225,'Ms C vs R'!$X$227,'Ms C vs R'!$X$249,'Ms C vs R'!$X$252,'Ms C vs R'!$X$254,'Ms C vs R'!$X$256,'Ms C vs R'!$X$263:$X$264,'Ms C vs R'!$X$267)</c:f>
                <c:numCache>
                  <c:formatCode>General</c:formatCode>
                  <c:ptCount val="11"/>
                  <c:pt idx="0">
                    <c:v>155.20699999999999</c:v>
                  </c:pt>
                  <c:pt idx="1">
                    <c:v>202.34</c:v>
                  </c:pt>
                  <c:pt idx="2">
                    <c:v>216.11500000000001</c:v>
                  </c:pt>
                  <c:pt idx="3">
                    <c:v>224.17699999999999</c:v>
                  </c:pt>
                  <c:pt idx="4">
                    <c:v>515.93399999999997</c:v>
                  </c:pt>
                  <c:pt idx="5">
                    <c:v>183.536</c:v>
                  </c:pt>
                  <c:pt idx="6">
                    <c:v>274.27999999999997</c:v>
                  </c:pt>
                  <c:pt idx="7">
                    <c:v>275.541</c:v>
                  </c:pt>
                  <c:pt idx="8">
                    <c:v>413.02499999999998</c:v>
                  </c:pt>
                  <c:pt idx="9">
                    <c:v>262.33999999999997</c:v>
                  </c:pt>
                  <c:pt idx="10">
                    <c:v>257.80099999999999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('Ms C vs R'!$AH$4,'Ms C vs R'!$AH$7,'Ms C vs R'!$AH$22,'Ms C vs R'!$AH$24,'Ms C vs R'!$AH$26,'Ms C vs R'!$AH$29,'Ms C vs R'!$AH$31,'Ms C vs R'!$AH$33,'Ms C vs R'!$AH$39:$AH$40,'Ms C vs R'!$AH$43)</c:f>
              <c:numCache>
                <c:formatCode>General</c:formatCode>
                <c:ptCount val="11"/>
                <c:pt idx="0">
                  <c:v>95300</c:v>
                </c:pt>
                <c:pt idx="1">
                  <c:v>97100.000000000015</c:v>
                </c:pt>
                <c:pt idx="2">
                  <c:v>91199.999999999985</c:v>
                </c:pt>
                <c:pt idx="3">
                  <c:v>98000</c:v>
                </c:pt>
                <c:pt idx="4">
                  <c:v>93699.999999999985</c:v>
                </c:pt>
                <c:pt idx="5">
                  <c:v>94400</c:v>
                </c:pt>
                <c:pt idx="6">
                  <c:v>94100</c:v>
                </c:pt>
                <c:pt idx="7">
                  <c:v>98200</c:v>
                </c:pt>
                <c:pt idx="8">
                  <c:v>94700</c:v>
                </c:pt>
                <c:pt idx="9">
                  <c:v>97800</c:v>
                </c:pt>
                <c:pt idx="10">
                  <c:v>96000</c:v>
                </c:pt>
              </c:numCache>
            </c:numRef>
          </c:xVal>
          <c:yVal>
            <c:numRef>
              <c:f>('Ms C vs R'!$W$4,'Ms C vs R'!$W$7,'Ms C vs R'!$W$22,'Ms C vs R'!$W$24,'Ms C vs R'!$W$26,'Ms C vs R'!$W$29,'Ms C vs R'!$W$31,'Ms C vs R'!$W$33,'Ms C vs R'!$W$39:$W$40,'Ms C vs R'!$W$43)</c:f>
              <c:numCache>
                <c:formatCode>General</c:formatCode>
                <c:ptCount val="11"/>
                <c:pt idx="0">
                  <c:v>1365</c:v>
                </c:pt>
                <c:pt idx="1">
                  <c:v>1518.45</c:v>
                </c:pt>
                <c:pt idx="2">
                  <c:v>1989.98</c:v>
                </c:pt>
                <c:pt idx="3">
                  <c:v>2397.0300000000002</c:v>
                </c:pt>
                <c:pt idx="4">
                  <c:v>3743.77</c:v>
                </c:pt>
                <c:pt idx="5">
                  <c:v>2361.7800000000002</c:v>
                </c:pt>
                <c:pt idx="6">
                  <c:v>2328.04</c:v>
                </c:pt>
                <c:pt idx="7">
                  <c:v>2528.13</c:v>
                </c:pt>
                <c:pt idx="8">
                  <c:v>2681.85</c:v>
                </c:pt>
                <c:pt idx="9">
                  <c:v>2859.62</c:v>
                </c:pt>
                <c:pt idx="10">
                  <c:v>2074.04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FEF-4C5B-B0B5-56F33647F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6730479"/>
        <c:axId val="149781599"/>
      </c:scatterChart>
      <c:valAx>
        <c:axId val="8567304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781599"/>
        <c:crosses val="autoZero"/>
        <c:crossBetween val="midCat"/>
      </c:valAx>
      <c:valAx>
        <c:axId val="1497815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Ba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67304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1.AS Rims Ms K vs Ba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C vs R'!$X$208,'Ms C vs R'!$X$211,'Ms C vs R'!$X$226,'Ms C vs R'!$X$228,'Ms C vs R'!$X$250,'Ms C vs R'!$X$253,'Ms C vs R'!$X$255,'Ms C vs R'!$X$257,'Ms C vs R'!$X$260:$X$262,'Ms C vs R'!$X$265:$X$266,'Ms C vs R'!$X$268)</c:f>
                <c:numCache>
                  <c:formatCode>General</c:formatCode>
                  <c:ptCount val="14"/>
                  <c:pt idx="0">
                    <c:v>154.22499999999999</c:v>
                  </c:pt>
                  <c:pt idx="1">
                    <c:v>277.63499999999999</c:v>
                  </c:pt>
                  <c:pt idx="2">
                    <c:v>323.64100000000002</c:v>
                  </c:pt>
                  <c:pt idx="3">
                    <c:v>413.72500000000002</c:v>
                  </c:pt>
                  <c:pt idx="4">
                    <c:v>269.048</c:v>
                  </c:pt>
                  <c:pt idx="5">
                    <c:v>375.99099999999999</c:v>
                  </c:pt>
                  <c:pt idx="6">
                    <c:v>254.858</c:v>
                  </c:pt>
                  <c:pt idx="7">
                    <c:v>253.482</c:v>
                  </c:pt>
                  <c:pt idx="8">
                    <c:v>286.77300000000002</c:v>
                  </c:pt>
                  <c:pt idx="9">
                    <c:v>498.18299999999999</c:v>
                  </c:pt>
                  <c:pt idx="10">
                    <c:v>377.524</c:v>
                  </c:pt>
                  <c:pt idx="11">
                    <c:v>443.779</c:v>
                  </c:pt>
                  <c:pt idx="12">
                    <c:v>359.92700000000002</c:v>
                  </c:pt>
                  <c:pt idx="13">
                    <c:v>358.947</c:v>
                  </c:pt>
                </c:numCache>
              </c:numRef>
            </c:plus>
            <c:minus>
              <c:numRef>
                <c:f>('Ms C vs R'!$X$208,'Ms C vs R'!$X$211,'Ms C vs R'!$X$226,'Ms C vs R'!$X$228,'Ms C vs R'!$X$250,'Ms C vs R'!$X$253,'Ms C vs R'!$X$255,'Ms C vs R'!$X$257,'Ms C vs R'!$X$260:$X$262,'Ms C vs R'!$X$265:$X$266,'Ms C vs R'!$X$268)</c:f>
                <c:numCache>
                  <c:formatCode>General</c:formatCode>
                  <c:ptCount val="14"/>
                  <c:pt idx="0">
                    <c:v>154.22499999999999</c:v>
                  </c:pt>
                  <c:pt idx="1">
                    <c:v>277.63499999999999</c:v>
                  </c:pt>
                  <c:pt idx="2">
                    <c:v>323.64100000000002</c:v>
                  </c:pt>
                  <c:pt idx="3">
                    <c:v>413.72500000000002</c:v>
                  </c:pt>
                  <c:pt idx="4">
                    <c:v>269.048</c:v>
                  </c:pt>
                  <c:pt idx="5">
                    <c:v>375.99099999999999</c:v>
                  </c:pt>
                  <c:pt idx="6">
                    <c:v>254.858</c:v>
                  </c:pt>
                  <c:pt idx="7">
                    <c:v>253.482</c:v>
                  </c:pt>
                  <c:pt idx="8">
                    <c:v>286.77300000000002</c:v>
                  </c:pt>
                  <c:pt idx="9">
                    <c:v>498.18299999999999</c:v>
                  </c:pt>
                  <c:pt idx="10">
                    <c:v>377.524</c:v>
                  </c:pt>
                  <c:pt idx="11">
                    <c:v>443.779</c:v>
                  </c:pt>
                  <c:pt idx="12">
                    <c:v>359.92700000000002</c:v>
                  </c:pt>
                  <c:pt idx="13">
                    <c:v>358.947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('Ms C vs R'!$AH$5,'Ms C vs R'!$AH$8,'Ms C vs R'!$AH$23,'Ms C vs R'!$AH$25,'Ms C vs R'!$AH$27,'Ms C vs R'!$AH$30,'Ms C vs R'!$AH$32,'Ms C vs R'!$AH$34,'Ms C vs R'!$AH$36:$AH$38,'Ms C vs R'!$AH$41:$AH$42,'Ms C vs R'!$AH$45)</c:f>
              <c:numCache>
                <c:formatCode>General</c:formatCode>
                <c:ptCount val="14"/>
                <c:pt idx="0">
                  <c:v>95300</c:v>
                </c:pt>
                <c:pt idx="1">
                  <c:v>95700</c:v>
                </c:pt>
                <c:pt idx="2">
                  <c:v>94400</c:v>
                </c:pt>
                <c:pt idx="3">
                  <c:v>98000</c:v>
                </c:pt>
                <c:pt idx="4">
                  <c:v>95000</c:v>
                </c:pt>
                <c:pt idx="5">
                  <c:v>94000</c:v>
                </c:pt>
                <c:pt idx="6">
                  <c:v>93900</c:v>
                </c:pt>
                <c:pt idx="7">
                  <c:v>93100</c:v>
                </c:pt>
                <c:pt idx="8">
                  <c:v>94100</c:v>
                </c:pt>
                <c:pt idx="9">
                  <c:v>95399.999999999985</c:v>
                </c:pt>
                <c:pt idx="10">
                  <c:v>93200</c:v>
                </c:pt>
                <c:pt idx="11">
                  <c:v>94100</c:v>
                </c:pt>
                <c:pt idx="12">
                  <c:v>95500</c:v>
                </c:pt>
                <c:pt idx="13">
                  <c:v>99600.000000000015</c:v>
                </c:pt>
              </c:numCache>
            </c:numRef>
          </c:xVal>
          <c:yVal>
            <c:numRef>
              <c:f>('Ms C vs R'!$W$5,'Ms C vs R'!$W$8,'Ms C vs R'!$W$23,'Ms C vs R'!$W$25,'Ms C vs R'!$W$27,'Ms C vs R'!$W$30,'Ms C vs R'!$W$32,'Ms C vs R'!$W$34,'Ms C vs R'!$W$36:$W$38,'Ms C vs R'!$W$41:$W$42,'Ms C vs R'!$W$45)</c:f>
              <c:numCache>
                <c:formatCode>General</c:formatCode>
                <c:ptCount val="14"/>
                <c:pt idx="0">
                  <c:v>1819.56</c:v>
                </c:pt>
                <c:pt idx="1">
                  <c:v>1949.48</c:v>
                </c:pt>
                <c:pt idx="2">
                  <c:v>2598.19</c:v>
                </c:pt>
                <c:pt idx="3">
                  <c:v>3007.46</c:v>
                </c:pt>
                <c:pt idx="4">
                  <c:v>2181.6999999999998</c:v>
                </c:pt>
                <c:pt idx="5">
                  <c:v>2636.48</c:v>
                </c:pt>
                <c:pt idx="6">
                  <c:v>2395.3000000000002</c:v>
                </c:pt>
                <c:pt idx="7">
                  <c:v>1908.58</c:v>
                </c:pt>
                <c:pt idx="8">
                  <c:v>2334.4</c:v>
                </c:pt>
                <c:pt idx="9">
                  <c:v>3340.54</c:v>
                </c:pt>
                <c:pt idx="10">
                  <c:v>2854.99</c:v>
                </c:pt>
                <c:pt idx="11">
                  <c:v>3083.33</c:v>
                </c:pt>
                <c:pt idx="12">
                  <c:v>2748.19</c:v>
                </c:pt>
                <c:pt idx="13">
                  <c:v>2327.46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94B-49AB-BB35-554843F57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06347471"/>
        <c:axId val="486967535"/>
      </c:scatterChart>
      <c:valAx>
        <c:axId val="15063474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6967535"/>
        <c:crosses val="autoZero"/>
        <c:crossBetween val="midCat"/>
      </c:valAx>
      <c:valAx>
        <c:axId val="486967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Ba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63474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1.AS Cores</a:t>
            </a:r>
            <a:r>
              <a:rPr lang="en-GB" baseline="0"/>
              <a:t> vs Rims K vs Ba</a:t>
            </a:r>
            <a:endParaRPr lang="en-GB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1.AS Cores Ms K vs Ba</c:v>
          </c:tx>
          <c:spPr>
            <a:ln>
              <a:noFill/>
            </a:ln>
          </c:spPr>
          <c:xVal>
            <c:numRef>
              <c:f>('Ms C vs R'!$AH$4,'Ms C vs R'!$AH$7,'Ms C vs R'!$AH$22,'Ms C vs R'!$AH$24,'Ms C vs R'!$AH$26,'Ms C vs R'!$AH$29,'Ms C vs R'!$AH$31,'Ms C vs R'!$AH$33,'Ms C vs R'!$AH$39:$AH$40,'Ms C vs R'!$AH$43)</c:f>
              <c:numCache>
                <c:formatCode>General</c:formatCode>
                <c:ptCount val="11"/>
                <c:pt idx="0">
                  <c:v>95300</c:v>
                </c:pt>
                <c:pt idx="1">
                  <c:v>97100.000000000015</c:v>
                </c:pt>
                <c:pt idx="2">
                  <c:v>91199.999999999985</c:v>
                </c:pt>
                <c:pt idx="3">
                  <c:v>98000</c:v>
                </c:pt>
                <c:pt idx="4">
                  <c:v>93699.999999999985</c:v>
                </c:pt>
                <c:pt idx="5">
                  <c:v>94400</c:v>
                </c:pt>
                <c:pt idx="6">
                  <c:v>94100</c:v>
                </c:pt>
                <c:pt idx="7">
                  <c:v>98200</c:v>
                </c:pt>
                <c:pt idx="8">
                  <c:v>94700</c:v>
                </c:pt>
                <c:pt idx="9">
                  <c:v>97800</c:v>
                </c:pt>
                <c:pt idx="10">
                  <c:v>96000</c:v>
                </c:pt>
              </c:numCache>
            </c:numRef>
          </c:xVal>
          <c:yVal>
            <c:numRef>
              <c:f>('Ms C vs R'!$W$4,'Ms C vs R'!$W$7,'Ms C vs R'!$W$22,'Ms C vs R'!$W$24,'Ms C vs R'!$W$26,'Ms C vs R'!$W$29,'Ms C vs R'!$W$31,'Ms C vs R'!$W$33,'Ms C vs R'!$W$39:$W$40,'Ms C vs R'!$W$43)</c:f>
              <c:numCache>
                <c:formatCode>General</c:formatCode>
                <c:ptCount val="11"/>
                <c:pt idx="0">
                  <c:v>1365</c:v>
                </c:pt>
                <c:pt idx="1">
                  <c:v>1518.45</c:v>
                </c:pt>
                <c:pt idx="2">
                  <c:v>1989.98</c:v>
                </c:pt>
                <c:pt idx="3">
                  <c:v>2397.0300000000002</c:v>
                </c:pt>
                <c:pt idx="4">
                  <c:v>3743.77</c:v>
                </c:pt>
                <c:pt idx="5">
                  <c:v>2361.7800000000002</c:v>
                </c:pt>
                <c:pt idx="6">
                  <c:v>2328.04</c:v>
                </c:pt>
                <c:pt idx="7">
                  <c:v>2528.13</c:v>
                </c:pt>
                <c:pt idx="8">
                  <c:v>2681.85</c:v>
                </c:pt>
                <c:pt idx="9">
                  <c:v>2859.62</c:v>
                </c:pt>
                <c:pt idx="10">
                  <c:v>2074.04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21C-41E3-A5A8-05E99176011B}"/>
            </c:ext>
          </c:extLst>
        </c:ser>
        <c:ser>
          <c:idx val="0"/>
          <c:order val="1"/>
          <c:tx>
            <c:v>1.AS Rims Ms K vs Ba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('Ms C vs R'!$AH$5,'Ms C vs R'!$AH$8,'Ms C vs R'!$AH$23,'Ms C vs R'!$AH$25,'Ms C vs R'!$AH$27,'Ms C vs R'!$AH$30,'Ms C vs R'!$AH$32,'Ms C vs R'!$AH$34,'Ms C vs R'!$AH$36:$AH$38,'Ms C vs R'!$AH$41:$AH$42,'Ms C vs R'!$AH$45)</c:f>
              <c:numCache>
                <c:formatCode>General</c:formatCode>
                <c:ptCount val="14"/>
                <c:pt idx="0">
                  <c:v>95300</c:v>
                </c:pt>
                <c:pt idx="1">
                  <c:v>95700</c:v>
                </c:pt>
                <c:pt idx="2">
                  <c:v>94400</c:v>
                </c:pt>
                <c:pt idx="3">
                  <c:v>98000</c:v>
                </c:pt>
                <c:pt idx="4">
                  <c:v>95000</c:v>
                </c:pt>
                <c:pt idx="5">
                  <c:v>94000</c:v>
                </c:pt>
                <c:pt idx="6">
                  <c:v>93900</c:v>
                </c:pt>
                <c:pt idx="7">
                  <c:v>93100</c:v>
                </c:pt>
                <c:pt idx="8">
                  <c:v>94100</c:v>
                </c:pt>
                <c:pt idx="9">
                  <c:v>95399.999999999985</c:v>
                </c:pt>
                <c:pt idx="10">
                  <c:v>93200</c:v>
                </c:pt>
                <c:pt idx="11">
                  <c:v>94100</c:v>
                </c:pt>
                <c:pt idx="12">
                  <c:v>95500</c:v>
                </c:pt>
                <c:pt idx="13">
                  <c:v>99600.000000000015</c:v>
                </c:pt>
              </c:numCache>
            </c:numRef>
          </c:xVal>
          <c:yVal>
            <c:numRef>
              <c:f>('Ms C vs R'!$W$5,'Ms C vs R'!$W$8,'Ms C vs R'!$W$23,'Ms C vs R'!$W$25,'Ms C vs R'!$W$27,'Ms C vs R'!$W$30,'Ms C vs R'!$W$32,'Ms C vs R'!$W$34,'Ms C vs R'!$W$36:$W$38,'Ms C vs R'!$W$41:$W$42,'Ms C vs R'!$W$45)</c:f>
              <c:numCache>
                <c:formatCode>General</c:formatCode>
                <c:ptCount val="14"/>
                <c:pt idx="0">
                  <c:v>1819.56</c:v>
                </c:pt>
                <c:pt idx="1">
                  <c:v>1949.48</c:v>
                </c:pt>
                <c:pt idx="2">
                  <c:v>2598.19</c:v>
                </c:pt>
                <c:pt idx="3">
                  <c:v>3007.46</c:v>
                </c:pt>
                <c:pt idx="4">
                  <c:v>2181.6999999999998</c:v>
                </c:pt>
                <c:pt idx="5">
                  <c:v>2636.48</c:v>
                </c:pt>
                <c:pt idx="6">
                  <c:v>2395.3000000000002</c:v>
                </c:pt>
                <c:pt idx="7">
                  <c:v>1908.58</c:v>
                </c:pt>
                <c:pt idx="8">
                  <c:v>2334.4</c:v>
                </c:pt>
                <c:pt idx="9">
                  <c:v>3340.54</c:v>
                </c:pt>
                <c:pt idx="10">
                  <c:v>2854.99</c:v>
                </c:pt>
                <c:pt idx="11">
                  <c:v>3083.33</c:v>
                </c:pt>
                <c:pt idx="12">
                  <c:v>2748.19</c:v>
                </c:pt>
                <c:pt idx="13">
                  <c:v>2327.46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21C-41E3-A5A8-05E9917601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06347471"/>
        <c:axId val="486967535"/>
      </c:scatterChart>
      <c:valAx>
        <c:axId val="15063474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6967535"/>
        <c:crosses val="autoZero"/>
        <c:crossBetween val="midCat"/>
      </c:valAx>
      <c:valAx>
        <c:axId val="486967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Ba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6347471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1.AS Cores Mn vs Li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C vs R'!$C$207,'Ms C vs R'!$C$210,'Ms C vs R'!$C$225,'Ms C vs R'!$C$227,'Ms C vs R'!$C$249,'Ms C vs R'!$C$252,'Ms C vs R'!$C$254,'Ms C vs R'!$C$256,'Ms C vs R'!$C$263:$C$264,'Ms C vs R'!$C$267)</c:f>
                <c:numCache>
                  <c:formatCode>General</c:formatCode>
                  <c:ptCount val="11"/>
                  <c:pt idx="0">
                    <c:v>5.9336099999999998</c:v>
                  </c:pt>
                  <c:pt idx="1">
                    <c:v>7.01267</c:v>
                  </c:pt>
                  <c:pt idx="2">
                    <c:v>8.6663399999999999</c:v>
                  </c:pt>
                  <c:pt idx="3">
                    <c:v>8.2565500000000007</c:v>
                  </c:pt>
                  <c:pt idx="4">
                    <c:v>9.1833600000000004</c:v>
                  </c:pt>
                  <c:pt idx="5">
                    <c:v>7.0014900000000004</c:v>
                  </c:pt>
                  <c:pt idx="6">
                    <c:v>6.6721500000000002</c:v>
                  </c:pt>
                  <c:pt idx="7">
                    <c:v>11.3512</c:v>
                  </c:pt>
                  <c:pt idx="8">
                    <c:v>7.4977400000000003</c:v>
                  </c:pt>
                  <c:pt idx="9">
                    <c:v>7.8621499999999997</c:v>
                  </c:pt>
                  <c:pt idx="10">
                    <c:v>12.3527</c:v>
                  </c:pt>
                </c:numCache>
              </c:numRef>
            </c:plus>
            <c:minus>
              <c:numRef>
                <c:f>('Ms C vs R'!$C$207,'Ms C vs R'!$C$210,'Ms C vs R'!$C$225,'Ms C vs R'!$C$227,'Ms C vs R'!$C$249,'Ms C vs R'!$C$252,'Ms C vs R'!$C$254,'Ms C vs R'!$C$256,'Ms C vs R'!$C$263:$C$264,'Ms C vs R'!$C$267)</c:f>
                <c:numCache>
                  <c:formatCode>General</c:formatCode>
                  <c:ptCount val="11"/>
                  <c:pt idx="0">
                    <c:v>5.9336099999999998</c:v>
                  </c:pt>
                  <c:pt idx="1">
                    <c:v>7.01267</c:v>
                  </c:pt>
                  <c:pt idx="2">
                    <c:v>8.6663399999999999</c:v>
                  </c:pt>
                  <c:pt idx="3">
                    <c:v>8.2565500000000007</c:v>
                  </c:pt>
                  <c:pt idx="4">
                    <c:v>9.1833600000000004</c:v>
                  </c:pt>
                  <c:pt idx="5">
                    <c:v>7.0014900000000004</c:v>
                  </c:pt>
                  <c:pt idx="6">
                    <c:v>6.6721500000000002</c:v>
                  </c:pt>
                  <c:pt idx="7">
                    <c:v>11.3512</c:v>
                  </c:pt>
                  <c:pt idx="8">
                    <c:v>7.4977400000000003</c:v>
                  </c:pt>
                  <c:pt idx="9">
                    <c:v>7.8621499999999997</c:v>
                  </c:pt>
                  <c:pt idx="10">
                    <c:v>12.3527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C vs R'!$L$207,'Ms C vs R'!$L$210,'Ms C vs R'!$L$225,'Ms C vs R'!$L$227,'Ms C vs R'!$L$249,'Ms C vs R'!$L$252,'Ms C vs R'!$L$254,'Ms C vs R'!$L$256,'Ms C vs R'!$L$263:$L$264,'Ms C vs R'!$L$267)</c:f>
                <c:numCache>
                  <c:formatCode>General</c:formatCode>
                  <c:ptCount val="11"/>
                  <c:pt idx="0">
                    <c:v>15.6914</c:v>
                  </c:pt>
                  <c:pt idx="1">
                    <c:v>15.4849</c:v>
                  </c:pt>
                  <c:pt idx="2">
                    <c:v>11.8652</c:v>
                  </c:pt>
                  <c:pt idx="3">
                    <c:v>13.1075</c:v>
                  </c:pt>
                  <c:pt idx="4">
                    <c:v>20.9344</c:v>
                  </c:pt>
                  <c:pt idx="5">
                    <c:v>20.699100000000001</c:v>
                  </c:pt>
                  <c:pt idx="6">
                    <c:v>16.654800000000002</c:v>
                  </c:pt>
                  <c:pt idx="7">
                    <c:v>22.1694</c:v>
                  </c:pt>
                  <c:pt idx="8">
                    <c:v>18.2395</c:v>
                  </c:pt>
                  <c:pt idx="9">
                    <c:v>16.2941</c:v>
                  </c:pt>
                  <c:pt idx="10">
                    <c:v>15.157500000000001</c:v>
                  </c:pt>
                </c:numCache>
              </c:numRef>
            </c:plus>
            <c:minus>
              <c:numRef>
                <c:f>('Ms C vs R'!$L$207,'Ms C vs R'!$L$210,'Ms C vs R'!$L$225,'Ms C vs R'!$L$227,'Ms C vs R'!$L$249,'Ms C vs R'!$L$252,'Ms C vs R'!$L$254,'Ms C vs R'!$L$256,'Ms C vs R'!$L$263:$L$264,'Ms C vs R'!$L$267)</c:f>
                <c:numCache>
                  <c:formatCode>General</c:formatCode>
                  <c:ptCount val="11"/>
                  <c:pt idx="0">
                    <c:v>15.6914</c:v>
                  </c:pt>
                  <c:pt idx="1">
                    <c:v>15.4849</c:v>
                  </c:pt>
                  <c:pt idx="2">
                    <c:v>11.8652</c:v>
                  </c:pt>
                  <c:pt idx="3">
                    <c:v>13.1075</c:v>
                  </c:pt>
                  <c:pt idx="4">
                    <c:v>20.9344</c:v>
                  </c:pt>
                  <c:pt idx="5">
                    <c:v>20.699100000000001</c:v>
                  </c:pt>
                  <c:pt idx="6">
                    <c:v>16.654800000000002</c:v>
                  </c:pt>
                  <c:pt idx="7">
                    <c:v>22.1694</c:v>
                  </c:pt>
                  <c:pt idx="8">
                    <c:v>18.2395</c:v>
                  </c:pt>
                  <c:pt idx="9">
                    <c:v>16.2941</c:v>
                  </c:pt>
                  <c:pt idx="10">
                    <c:v>15.157500000000001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('Ms C vs R'!$K$4,'Ms C vs R'!$K$7,'Ms C vs R'!$K$22,'Ms C vs R'!$K$24,'Ms C vs R'!$K$26,'Ms C vs R'!$K$29,'Ms C vs R'!$K$31,'Ms C vs R'!$K$33,'Ms C vs R'!$K$39:$K$40,'Ms C vs R'!$K$43)</c:f>
              <c:numCache>
                <c:formatCode>General</c:formatCode>
                <c:ptCount val="11"/>
                <c:pt idx="0">
                  <c:v>109.27500000000001</c:v>
                </c:pt>
                <c:pt idx="1">
                  <c:v>129.35499999999999</c:v>
                </c:pt>
                <c:pt idx="2">
                  <c:v>101.529</c:v>
                </c:pt>
                <c:pt idx="3">
                  <c:v>113.898</c:v>
                </c:pt>
                <c:pt idx="4">
                  <c:v>149.30000000000001</c:v>
                </c:pt>
                <c:pt idx="5">
                  <c:v>135.28899999999999</c:v>
                </c:pt>
                <c:pt idx="6">
                  <c:v>111.95</c:v>
                </c:pt>
                <c:pt idx="7">
                  <c:v>150.25899999999999</c:v>
                </c:pt>
                <c:pt idx="8">
                  <c:v>113.524</c:v>
                </c:pt>
                <c:pt idx="9">
                  <c:v>134.828</c:v>
                </c:pt>
                <c:pt idx="10">
                  <c:v>123.79600000000001</c:v>
                </c:pt>
              </c:numCache>
            </c:numRef>
          </c:xVal>
          <c:yVal>
            <c:numRef>
              <c:f>('Ms C vs R'!$C$4,'Ms C vs R'!$C$7,'Ms C vs R'!$C$22,'Ms C vs R'!$C$24,'Ms C vs R'!$C$26,'Ms C vs R'!$C$29,'Ms C vs R'!$C$31,'Ms C vs R'!$C$33,'Ms C vs R'!$C$39:$C$40,'Ms C vs R'!$C$43)</c:f>
              <c:numCache>
                <c:formatCode>General</c:formatCode>
                <c:ptCount val="11"/>
                <c:pt idx="0">
                  <c:v>36.603700000000003</c:v>
                </c:pt>
                <c:pt idx="1">
                  <c:v>41.6419</c:v>
                </c:pt>
                <c:pt idx="2">
                  <c:v>40.886699999999998</c:v>
                </c:pt>
                <c:pt idx="3">
                  <c:v>44.851399999999998</c:v>
                </c:pt>
                <c:pt idx="4">
                  <c:v>49.152500000000003</c:v>
                </c:pt>
                <c:pt idx="5">
                  <c:v>43.3157</c:v>
                </c:pt>
                <c:pt idx="6">
                  <c:v>38.158499999999997</c:v>
                </c:pt>
                <c:pt idx="7">
                  <c:v>53.146500000000003</c:v>
                </c:pt>
                <c:pt idx="8">
                  <c:v>42.192599999999999</c:v>
                </c:pt>
                <c:pt idx="9">
                  <c:v>45.502499999999998</c:v>
                </c:pt>
                <c:pt idx="10">
                  <c:v>45.497399999999999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DAC-47BB-9785-1E5D66E41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6522143"/>
        <c:axId val="710366447"/>
      </c:scatterChart>
      <c:valAx>
        <c:axId val="8565221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0366447"/>
        <c:crosses val="autoZero"/>
        <c:crossBetween val="midCat"/>
      </c:valAx>
      <c:valAx>
        <c:axId val="7103664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65221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1.AS Rims Mn vs Li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C vs R'!$C$208,'Ms C vs R'!$C$211,'Ms C vs R'!$C$226,'Ms C vs R'!$C$228,'Ms C vs R'!$C$250,'Ms C vs R'!$C$253,'Ms C vs R'!$C$255,'Ms C vs R'!$C$257,'Ms C vs R'!$C$260:$C$262,'Ms C vs R'!$C$265,'Ms C vs R'!$C$266,'Ms C vs R'!$C$268)</c:f>
                <c:numCache>
                  <c:formatCode>General</c:formatCode>
                  <c:ptCount val="14"/>
                  <c:pt idx="0">
                    <c:v>3.8236300000000001</c:v>
                  </c:pt>
                  <c:pt idx="1">
                    <c:v>8.3305500000000006</c:v>
                  </c:pt>
                  <c:pt idx="2">
                    <c:v>7.9513199999999999</c:v>
                  </c:pt>
                  <c:pt idx="3">
                    <c:v>7.8345900000000004</c:v>
                  </c:pt>
                  <c:pt idx="4">
                    <c:v>9.0914199999999994</c:v>
                  </c:pt>
                  <c:pt idx="5">
                    <c:v>6.0931699999999998</c:v>
                  </c:pt>
                  <c:pt idx="6">
                    <c:v>5.0055699999999996</c:v>
                  </c:pt>
                  <c:pt idx="7">
                    <c:v>10.5342</c:v>
                  </c:pt>
                  <c:pt idx="8">
                    <c:v>11.0053</c:v>
                  </c:pt>
                  <c:pt idx="9">
                    <c:v>10.4238</c:v>
                  </c:pt>
                  <c:pt idx="10">
                    <c:v>8.8518000000000008</c:v>
                  </c:pt>
                  <c:pt idx="11">
                    <c:v>9.9736200000000004</c:v>
                  </c:pt>
                  <c:pt idx="12">
                    <c:v>8.8705200000000008</c:v>
                  </c:pt>
                  <c:pt idx="13">
                    <c:v>7.5012299999999996</c:v>
                  </c:pt>
                </c:numCache>
              </c:numRef>
            </c:plus>
            <c:minus>
              <c:numRef>
                <c:f>('Ms C vs R'!$C$208,'Ms C vs R'!$C$211,'Ms C vs R'!$C$226,'Ms C vs R'!$C$228,'Ms C vs R'!$C$250,'Ms C vs R'!$C$253,'Ms C vs R'!$C$255,'Ms C vs R'!$C$257,'Ms C vs R'!$C$260:$C$262,'Ms C vs R'!$C$265,'Ms C vs R'!$C$266,'Ms C vs R'!$C$268)</c:f>
                <c:numCache>
                  <c:formatCode>General</c:formatCode>
                  <c:ptCount val="14"/>
                  <c:pt idx="0">
                    <c:v>3.8236300000000001</c:v>
                  </c:pt>
                  <c:pt idx="1">
                    <c:v>8.3305500000000006</c:v>
                  </c:pt>
                  <c:pt idx="2">
                    <c:v>7.9513199999999999</c:v>
                  </c:pt>
                  <c:pt idx="3">
                    <c:v>7.8345900000000004</c:v>
                  </c:pt>
                  <c:pt idx="4">
                    <c:v>9.0914199999999994</c:v>
                  </c:pt>
                  <c:pt idx="5">
                    <c:v>6.0931699999999998</c:v>
                  </c:pt>
                  <c:pt idx="6">
                    <c:v>5.0055699999999996</c:v>
                  </c:pt>
                  <c:pt idx="7">
                    <c:v>10.5342</c:v>
                  </c:pt>
                  <c:pt idx="8">
                    <c:v>11.0053</c:v>
                  </c:pt>
                  <c:pt idx="9">
                    <c:v>10.4238</c:v>
                  </c:pt>
                  <c:pt idx="10">
                    <c:v>8.8518000000000008</c:v>
                  </c:pt>
                  <c:pt idx="11">
                    <c:v>9.9736200000000004</c:v>
                  </c:pt>
                  <c:pt idx="12">
                    <c:v>8.8705200000000008</c:v>
                  </c:pt>
                  <c:pt idx="13">
                    <c:v>7.5012299999999996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C vs R'!$L$208,'Ms C vs R'!$L$211,'Ms C vs R'!$L$226,'Ms C vs R'!$L$228,'Ms C vs R'!$L$250,'Ms C vs R'!$L$253,'Ms C vs R'!$L$255,'Ms C vs R'!$L$257,'Ms C vs R'!$L$260:$L$262,'Ms C vs R'!$L$265:$L$266,'Ms C vs R'!$L$268)</c:f>
                <c:numCache>
                  <c:formatCode>General</c:formatCode>
                  <c:ptCount val="14"/>
                  <c:pt idx="0">
                    <c:v>18.902000000000001</c:v>
                  </c:pt>
                  <c:pt idx="1">
                    <c:v>20.033999999999999</c:v>
                  </c:pt>
                  <c:pt idx="2">
                    <c:v>18.0002</c:v>
                  </c:pt>
                  <c:pt idx="3">
                    <c:v>20.7224</c:v>
                  </c:pt>
                  <c:pt idx="4">
                    <c:v>17.791</c:v>
                  </c:pt>
                  <c:pt idx="5">
                    <c:v>17.321100000000001</c:v>
                  </c:pt>
                  <c:pt idx="6">
                    <c:v>15.9033</c:v>
                  </c:pt>
                  <c:pt idx="7">
                    <c:v>14.241199999999999</c:v>
                  </c:pt>
                  <c:pt idx="8">
                    <c:v>18.5398</c:v>
                  </c:pt>
                  <c:pt idx="9">
                    <c:v>21.338899999999999</c:v>
                  </c:pt>
                  <c:pt idx="10">
                    <c:v>22.168299999999999</c:v>
                  </c:pt>
                  <c:pt idx="11">
                    <c:v>12.2134</c:v>
                  </c:pt>
                  <c:pt idx="12">
                    <c:v>19.813199999999998</c:v>
                  </c:pt>
                  <c:pt idx="13">
                    <c:v>15.394500000000001</c:v>
                  </c:pt>
                </c:numCache>
              </c:numRef>
            </c:plus>
            <c:minus>
              <c:numRef>
                <c:f>('Ms C vs R'!$L$208,'Ms C vs R'!$L$211,'Ms C vs R'!$L$226,'Ms C vs R'!$L$228,'Ms C vs R'!$L$250,'Ms C vs R'!$L$253,'Ms C vs R'!$L$255,'Ms C vs R'!$L$257,'Ms C vs R'!$L$260:$L$262,'Ms C vs R'!$L$265:$L$266,'Ms C vs R'!$L$268)</c:f>
                <c:numCache>
                  <c:formatCode>General</c:formatCode>
                  <c:ptCount val="14"/>
                  <c:pt idx="0">
                    <c:v>18.902000000000001</c:v>
                  </c:pt>
                  <c:pt idx="1">
                    <c:v>20.033999999999999</c:v>
                  </c:pt>
                  <c:pt idx="2">
                    <c:v>18.0002</c:v>
                  </c:pt>
                  <c:pt idx="3">
                    <c:v>20.7224</c:v>
                  </c:pt>
                  <c:pt idx="4">
                    <c:v>17.791</c:v>
                  </c:pt>
                  <c:pt idx="5">
                    <c:v>17.321100000000001</c:v>
                  </c:pt>
                  <c:pt idx="6">
                    <c:v>15.9033</c:v>
                  </c:pt>
                  <c:pt idx="7">
                    <c:v>14.241199999999999</c:v>
                  </c:pt>
                  <c:pt idx="8">
                    <c:v>18.5398</c:v>
                  </c:pt>
                  <c:pt idx="9">
                    <c:v>21.338899999999999</c:v>
                  </c:pt>
                  <c:pt idx="10">
                    <c:v>22.168299999999999</c:v>
                  </c:pt>
                  <c:pt idx="11">
                    <c:v>12.2134</c:v>
                  </c:pt>
                  <c:pt idx="12">
                    <c:v>19.813199999999998</c:v>
                  </c:pt>
                  <c:pt idx="13">
                    <c:v>15.394500000000001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('Ms C vs R'!$K$5,'Ms C vs R'!$K$8,'Ms C vs R'!$K$23,'Ms C vs R'!$K$25,'Ms C vs R'!$K$27,'Ms C vs R'!$K$30,'Ms C vs R'!$K$32,'Ms C vs R'!$K$34,'Ms C vs R'!$K$36:$K$38,'Ms C vs R'!$K$41:$K$42,'Ms C vs R'!$K$45)</c:f>
              <c:numCache>
                <c:formatCode>General</c:formatCode>
                <c:ptCount val="14"/>
                <c:pt idx="0">
                  <c:v>137.37899999999999</c:v>
                </c:pt>
                <c:pt idx="1">
                  <c:v>162.82400000000001</c:v>
                </c:pt>
                <c:pt idx="2">
                  <c:v>156.25</c:v>
                </c:pt>
                <c:pt idx="3">
                  <c:v>146.28200000000001</c:v>
                </c:pt>
                <c:pt idx="4">
                  <c:v>125.983</c:v>
                </c:pt>
                <c:pt idx="5">
                  <c:v>138.87200000000001</c:v>
                </c:pt>
                <c:pt idx="6">
                  <c:v>125.357</c:v>
                </c:pt>
                <c:pt idx="7">
                  <c:v>129.91</c:v>
                </c:pt>
                <c:pt idx="8">
                  <c:v>132.797</c:v>
                </c:pt>
                <c:pt idx="9">
                  <c:v>192.678</c:v>
                </c:pt>
                <c:pt idx="10">
                  <c:v>134.053</c:v>
                </c:pt>
                <c:pt idx="11">
                  <c:v>147.351</c:v>
                </c:pt>
                <c:pt idx="12">
                  <c:v>130.04300000000001</c:v>
                </c:pt>
                <c:pt idx="13">
                  <c:v>89.810100000000006</c:v>
                </c:pt>
              </c:numCache>
            </c:numRef>
          </c:xVal>
          <c:yVal>
            <c:numRef>
              <c:f>('Ms C vs R'!$C$5,'Ms C vs R'!$C$8,'Ms C vs R'!$C$23,'Ms C vs R'!$C$25,'Ms C vs R'!$C$27,'Ms C vs R'!$C$30,'Ms C vs R'!$C$32,'Ms C vs R'!$C$34,'Ms C vs R'!$C$36,'Ms C vs R'!$C$37,'Ms C vs R'!$C$38,'Ms C vs R'!$C$41,'Ms C vs R'!$C$42,'Ms C vs R'!$C$45)</c:f>
              <c:numCache>
                <c:formatCode>General</c:formatCode>
                <c:ptCount val="14"/>
                <c:pt idx="0">
                  <c:v>40.7729</c:v>
                </c:pt>
                <c:pt idx="1">
                  <c:v>50.973500000000001</c:v>
                </c:pt>
                <c:pt idx="2">
                  <c:v>52.256999999999998</c:v>
                </c:pt>
                <c:pt idx="3">
                  <c:v>48.526699999999998</c:v>
                </c:pt>
                <c:pt idx="4">
                  <c:v>44.0242</c:v>
                </c:pt>
                <c:pt idx="5">
                  <c:v>47.6813</c:v>
                </c:pt>
                <c:pt idx="6">
                  <c:v>37.473700000000001</c:v>
                </c:pt>
                <c:pt idx="7">
                  <c:v>50.301600000000001</c:v>
                </c:pt>
                <c:pt idx="8">
                  <c:v>50.4908</c:v>
                </c:pt>
                <c:pt idx="9">
                  <c:v>51.421100000000003</c:v>
                </c:pt>
                <c:pt idx="10">
                  <c:v>45.295999999999999</c:v>
                </c:pt>
                <c:pt idx="11">
                  <c:v>57.115099999999998</c:v>
                </c:pt>
                <c:pt idx="12">
                  <c:v>52.729500000000002</c:v>
                </c:pt>
                <c:pt idx="13">
                  <c:v>45.9803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590-42D5-B48D-0D9FFC299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1760703"/>
        <c:axId val="710339567"/>
      </c:scatterChart>
      <c:valAx>
        <c:axId val="71176070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0339567"/>
        <c:crosses val="autoZero"/>
        <c:crossBetween val="midCat"/>
      </c:valAx>
      <c:valAx>
        <c:axId val="710339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176070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1.AS Cores vs Rims Mn vs Li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1.AS Rims Mn vs Li</c:v>
          </c:tx>
          <c:spPr>
            <a:ln>
              <a:noFill/>
            </a:ln>
          </c:spPr>
          <c:xVal>
            <c:numRef>
              <c:f>('Ms C vs R'!$K$5,'Ms C vs R'!$K$8,'Ms C vs R'!$K$23,'Ms C vs R'!$K$25,'Ms C vs R'!$K$27,'Ms C vs R'!$K$30,'Ms C vs R'!$K$32,'Ms C vs R'!$K$34,'Ms C vs R'!$K$36:$K$38,'Ms C vs R'!$K$41:$K$42,'Ms C vs R'!$K$45)</c:f>
              <c:numCache>
                <c:formatCode>General</c:formatCode>
                <c:ptCount val="14"/>
                <c:pt idx="0">
                  <c:v>137.37899999999999</c:v>
                </c:pt>
                <c:pt idx="1">
                  <c:v>162.82400000000001</c:v>
                </c:pt>
                <c:pt idx="2">
                  <c:v>156.25</c:v>
                </c:pt>
                <c:pt idx="3">
                  <c:v>146.28200000000001</c:v>
                </c:pt>
                <c:pt idx="4">
                  <c:v>125.983</c:v>
                </c:pt>
                <c:pt idx="5">
                  <c:v>138.87200000000001</c:v>
                </c:pt>
                <c:pt idx="6">
                  <c:v>125.357</c:v>
                </c:pt>
                <c:pt idx="7">
                  <c:v>129.91</c:v>
                </c:pt>
                <c:pt idx="8">
                  <c:v>132.797</c:v>
                </c:pt>
                <c:pt idx="9">
                  <c:v>192.678</c:v>
                </c:pt>
                <c:pt idx="10">
                  <c:v>134.053</c:v>
                </c:pt>
                <c:pt idx="11">
                  <c:v>147.351</c:v>
                </c:pt>
                <c:pt idx="12">
                  <c:v>130.04300000000001</c:v>
                </c:pt>
                <c:pt idx="13">
                  <c:v>89.810100000000006</c:v>
                </c:pt>
              </c:numCache>
            </c:numRef>
          </c:xVal>
          <c:yVal>
            <c:numRef>
              <c:f>('Ms C vs R'!$C$5,'Ms C vs R'!$C$8,'Ms C vs R'!$C$23,'Ms C vs R'!$C$25,'Ms C vs R'!$C$27,'Ms C vs R'!$C$30,'Ms C vs R'!$C$32,'Ms C vs R'!$C$34,'Ms C vs R'!$C$36,'Ms C vs R'!$C$37,'Ms C vs R'!$C$38,'Ms C vs R'!$C$41,'Ms C vs R'!$C$42,'Ms C vs R'!$C$45)</c:f>
              <c:numCache>
                <c:formatCode>General</c:formatCode>
                <c:ptCount val="14"/>
                <c:pt idx="0">
                  <c:v>40.7729</c:v>
                </c:pt>
                <c:pt idx="1">
                  <c:v>50.973500000000001</c:v>
                </c:pt>
                <c:pt idx="2">
                  <c:v>52.256999999999998</c:v>
                </c:pt>
                <c:pt idx="3">
                  <c:v>48.526699999999998</c:v>
                </c:pt>
                <c:pt idx="4">
                  <c:v>44.0242</c:v>
                </c:pt>
                <c:pt idx="5">
                  <c:v>47.6813</c:v>
                </c:pt>
                <c:pt idx="6">
                  <c:v>37.473700000000001</c:v>
                </c:pt>
                <c:pt idx="7">
                  <c:v>50.301600000000001</c:v>
                </c:pt>
                <c:pt idx="8">
                  <c:v>50.4908</c:v>
                </c:pt>
                <c:pt idx="9">
                  <c:v>51.421100000000003</c:v>
                </c:pt>
                <c:pt idx="10">
                  <c:v>45.295999999999999</c:v>
                </c:pt>
                <c:pt idx="11">
                  <c:v>57.115099999999998</c:v>
                </c:pt>
                <c:pt idx="12">
                  <c:v>52.729500000000002</c:v>
                </c:pt>
                <c:pt idx="13">
                  <c:v>45.9803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971-4468-AC9C-6084317A1495}"/>
            </c:ext>
          </c:extLst>
        </c:ser>
        <c:ser>
          <c:idx val="0"/>
          <c:order val="1"/>
          <c:tx>
            <c:v>1.AS Cores Mn vs Li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('Ms C vs R'!$K$4,'Ms C vs R'!$K$7,'Ms C vs R'!$K$22,'Ms C vs R'!$K$24,'Ms C vs R'!$K$26,'Ms C vs R'!$K$29,'Ms C vs R'!$K$31,'Ms C vs R'!$K$33,'Ms C vs R'!$K$39:$K$40,'Ms C vs R'!$K$43)</c:f>
              <c:numCache>
                <c:formatCode>General</c:formatCode>
                <c:ptCount val="11"/>
                <c:pt idx="0">
                  <c:v>109.27500000000001</c:v>
                </c:pt>
                <c:pt idx="1">
                  <c:v>129.35499999999999</c:v>
                </c:pt>
                <c:pt idx="2">
                  <c:v>101.529</c:v>
                </c:pt>
                <c:pt idx="3">
                  <c:v>113.898</c:v>
                </c:pt>
                <c:pt idx="4">
                  <c:v>149.30000000000001</c:v>
                </c:pt>
                <c:pt idx="5">
                  <c:v>135.28899999999999</c:v>
                </c:pt>
                <c:pt idx="6">
                  <c:v>111.95</c:v>
                </c:pt>
                <c:pt idx="7">
                  <c:v>150.25899999999999</c:v>
                </c:pt>
                <c:pt idx="8">
                  <c:v>113.524</c:v>
                </c:pt>
                <c:pt idx="9">
                  <c:v>134.828</c:v>
                </c:pt>
                <c:pt idx="10">
                  <c:v>123.79600000000001</c:v>
                </c:pt>
              </c:numCache>
            </c:numRef>
          </c:xVal>
          <c:yVal>
            <c:numRef>
              <c:f>('Ms C vs R'!$C$4,'Ms C vs R'!$C$7,'Ms C vs R'!$C$22,'Ms C vs R'!$C$24,'Ms C vs R'!$C$26,'Ms C vs R'!$C$29,'Ms C vs R'!$C$31,'Ms C vs R'!$C$33,'Ms C vs R'!$C$39:$C$40,'Ms C vs R'!$C$43)</c:f>
              <c:numCache>
                <c:formatCode>General</c:formatCode>
                <c:ptCount val="11"/>
                <c:pt idx="0">
                  <c:v>36.603700000000003</c:v>
                </c:pt>
                <c:pt idx="1">
                  <c:v>41.6419</c:v>
                </c:pt>
                <c:pt idx="2">
                  <c:v>40.886699999999998</c:v>
                </c:pt>
                <c:pt idx="3">
                  <c:v>44.851399999999998</c:v>
                </c:pt>
                <c:pt idx="4">
                  <c:v>49.152500000000003</c:v>
                </c:pt>
                <c:pt idx="5">
                  <c:v>43.3157</c:v>
                </c:pt>
                <c:pt idx="6">
                  <c:v>38.158499999999997</c:v>
                </c:pt>
                <c:pt idx="7">
                  <c:v>53.146500000000003</c:v>
                </c:pt>
                <c:pt idx="8">
                  <c:v>42.192599999999999</c:v>
                </c:pt>
                <c:pt idx="9">
                  <c:v>45.502499999999998</c:v>
                </c:pt>
                <c:pt idx="10">
                  <c:v>45.497399999999999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971-4468-AC9C-6084317A14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6522143"/>
        <c:axId val="710366447"/>
      </c:scatterChart>
      <c:valAx>
        <c:axId val="8565221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0366447"/>
        <c:crosses val="autoZero"/>
        <c:crossBetween val="midCat"/>
      </c:valAx>
      <c:valAx>
        <c:axId val="7103664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6522143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Average</a:t>
            </a:r>
            <a:r>
              <a:rPr lang="en-GB" baseline="0"/>
              <a:t> 1.AS Cores vs Rims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1.AS Cores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'Ms C vs R'!$C$114:$AB$114</c:f>
              <c:strCache>
                <c:ptCount val="26"/>
                <c:pt idx="0">
                  <c:v>Li7_ppm_mean</c:v>
                </c:pt>
                <c:pt idx="1">
                  <c:v>Si29_ppm_mean</c:v>
                </c:pt>
                <c:pt idx="2">
                  <c:v>Ca43_ppm_mean</c:v>
                </c:pt>
                <c:pt idx="3">
                  <c:v>Ca44_ppm_mean</c:v>
                </c:pt>
                <c:pt idx="4">
                  <c:v>Sc45_ppm_mean</c:v>
                </c:pt>
                <c:pt idx="5">
                  <c:v>Ti48_ppm_mean</c:v>
                </c:pt>
                <c:pt idx="6">
                  <c:v>V51_ppm_mean</c:v>
                </c:pt>
                <c:pt idx="7">
                  <c:v>Cr52_ppm_mean</c:v>
                </c:pt>
                <c:pt idx="8">
                  <c:v>Mn55_ppm_mean</c:v>
                </c:pt>
                <c:pt idx="9">
                  <c:v>Co59_ppm_mean</c:v>
                </c:pt>
                <c:pt idx="10">
                  <c:v>Zn66_ppm_mean</c:v>
                </c:pt>
                <c:pt idx="11">
                  <c:v>Zn67_ppm_mean</c:v>
                </c:pt>
                <c:pt idx="12">
                  <c:v>Ga71_ppm_mean</c:v>
                </c:pt>
                <c:pt idx="13">
                  <c:v>Rb85_ppm_mean</c:v>
                </c:pt>
                <c:pt idx="14">
                  <c:v>Sr86_ppm_mean</c:v>
                </c:pt>
                <c:pt idx="15">
                  <c:v>Sr88_ppm_mean</c:v>
                </c:pt>
                <c:pt idx="16">
                  <c:v>Y89_ppm_mean</c:v>
                </c:pt>
                <c:pt idx="17">
                  <c:v>Zr90_ppm_mean</c:v>
                </c:pt>
                <c:pt idx="18">
                  <c:v>Nb93_ppm_mean</c:v>
                </c:pt>
                <c:pt idx="19">
                  <c:v>Cs133_ppm_mean</c:v>
                </c:pt>
                <c:pt idx="20">
                  <c:v>Ba137_ppm_mean</c:v>
                </c:pt>
                <c:pt idx="21">
                  <c:v>La139_ppm_mean</c:v>
                </c:pt>
                <c:pt idx="22">
                  <c:v>Ce140_ppm_mean</c:v>
                </c:pt>
                <c:pt idx="23">
                  <c:v>Pr141_ppm_mean</c:v>
                </c:pt>
                <c:pt idx="24">
                  <c:v>Yb172_ppm_mean</c:v>
                </c:pt>
                <c:pt idx="25">
                  <c:v>Pb208_ppm_mean</c:v>
                </c:pt>
              </c:strCache>
            </c:strRef>
          </c:cat>
          <c:val>
            <c:numRef>
              <c:f>'Ms C vs R'!$C$115:$AB$115</c:f>
              <c:numCache>
                <c:formatCode>General</c:formatCode>
                <c:ptCount val="26"/>
                <c:pt idx="0">
                  <c:v>43.722672727272737</c:v>
                </c:pt>
                <c:pt idx="1">
                  <c:v>212264.45454545456</c:v>
                </c:pt>
                <c:pt idx="2">
                  <c:v>426.86972727272735</c:v>
                </c:pt>
                <c:pt idx="3">
                  <c:v>193.19599090909094</c:v>
                </c:pt>
                <c:pt idx="4">
                  <c:v>56.916490909090903</c:v>
                </c:pt>
                <c:pt idx="5">
                  <c:v>3483.5781818181817</c:v>
                </c:pt>
                <c:pt idx="6">
                  <c:v>307.11281818181811</c:v>
                </c:pt>
                <c:pt idx="7">
                  <c:v>173.93600000000004</c:v>
                </c:pt>
                <c:pt idx="8">
                  <c:v>124.81845454545454</c:v>
                </c:pt>
                <c:pt idx="9">
                  <c:v>2.2626272727272725</c:v>
                </c:pt>
                <c:pt idx="10">
                  <c:v>31.055427272727275</c:v>
                </c:pt>
                <c:pt idx="11">
                  <c:v>70.301972727272727</c:v>
                </c:pt>
                <c:pt idx="12">
                  <c:v>64.07110909090909</c:v>
                </c:pt>
                <c:pt idx="13">
                  <c:v>262.66590909090905</c:v>
                </c:pt>
                <c:pt idx="14">
                  <c:v>24.268245454545454</c:v>
                </c:pt>
                <c:pt idx="15">
                  <c:v>26.439636363636364</c:v>
                </c:pt>
                <c:pt idx="16">
                  <c:v>5.9697772727272731E-2</c:v>
                </c:pt>
                <c:pt idx="17">
                  <c:v>1.8599888181818185</c:v>
                </c:pt>
                <c:pt idx="18">
                  <c:v>35.005945454545454</c:v>
                </c:pt>
                <c:pt idx="19">
                  <c:v>2.9902099999999994</c:v>
                </c:pt>
                <c:pt idx="20">
                  <c:v>2349.7900000000004</c:v>
                </c:pt>
                <c:pt idx="21">
                  <c:v>1.6966255054545454E-2</c:v>
                </c:pt>
                <c:pt idx="22">
                  <c:v>3.4277681818181433E-6</c:v>
                </c:pt>
                <c:pt idx="23">
                  <c:v>-1.3964210027272727E-3</c:v>
                </c:pt>
                <c:pt idx="24">
                  <c:v>6.6712881818181802E-2</c:v>
                </c:pt>
                <c:pt idx="25">
                  <c:v>7.2217354545454535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7F-4981-8343-914D339E1649}"/>
            </c:ext>
          </c:extLst>
        </c:ser>
        <c:ser>
          <c:idx val="1"/>
          <c:order val="1"/>
          <c:tx>
            <c:v>1.AS Rims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'Ms C vs R'!$C$114:$AB$114</c:f>
              <c:strCache>
                <c:ptCount val="26"/>
                <c:pt idx="0">
                  <c:v>Li7_ppm_mean</c:v>
                </c:pt>
                <c:pt idx="1">
                  <c:v>Si29_ppm_mean</c:v>
                </c:pt>
                <c:pt idx="2">
                  <c:v>Ca43_ppm_mean</c:v>
                </c:pt>
                <c:pt idx="3">
                  <c:v>Ca44_ppm_mean</c:v>
                </c:pt>
                <c:pt idx="4">
                  <c:v>Sc45_ppm_mean</c:v>
                </c:pt>
                <c:pt idx="5">
                  <c:v>Ti48_ppm_mean</c:v>
                </c:pt>
                <c:pt idx="6">
                  <c:v>V51_ppm_mean</c:v>
                </c:pt>
                <c:pt idx="7">
                  <c:v>Cr52_ppm_mean</c:v>
                </c:pt>
                <c:pt idx="8">
                  <c:v>Mn55_ppm_mean</c:v>
                </c:pt>
                <c:pt idx="9">
                  <c:v>Co59_ppm_mean</c:v>
                </c:pt>
                <c:pt idx="10">
                  <c:v>Zn66_ppm_mean</c:v>
                </c:pt>
                <c:pt idx="11">
                  <c:v>Zn67_ppm_mean</c:v>
                </c:pt>
                <c:pt idx="12">
                  <c:v>Ga71_ppm_mean</c:v>
                </c:pt>
                <c:pt idx="13">
                  <c:v>Rb85_ppm_mean</c:v>
                </c:pt>
                <c:pt idx="14">
                  <c:v>Sr86_ppm_mean</c:v>
                </c:pt>
                <c:pt idx="15">
                  <c:v>Sr88_ppm_mean</c:v>
                </c:pt>
                <c:pt idx="16">
                  <c:v>Y89_ppm_mean</c:v>
                </c:pt>
                <c:pt idx="17">
                  <c:v>Zr90_ppm_mean</c:v>
                </c:pt>
                <c:pt idx="18">
                  <c:v>Nb93_ppm_mean</c:v>
                </c:pt>
                <c:pt idx="19">
                  <c:v>Cs133_ppm_mean</c:v>
                </c:pt>
                <c:pt idx="20">
                  <c:v>Ba137_ppm_mean</c:v>
                </c:pt>
                <c:pt idx="21">
                  <c:v>La139_ppm_mean</c:v>
                </c:pt>
                <c:pt idx="22">
                  <c:v>Ce140_ppm_mean</c:v>
                </c:pt>
                <c:pt idx="23">
                  <c:v>Pr141_ppm_mean</c:v>
                </c:pt>
                <c:pt idx="24">
                  <c:v>Yb172_ppm_mean</c:v>
                </c:pt>
                <c:pt idx="25">
                  <c:v>Pb208_ppm_mean</c:v>
                </c:pt>
              </c:strCache>
            </c:strRef>
          </c:cat>
          <c:val>
            <c:numRef>
              <c:f>'Ms C vs R'!$C$125:$AB$125</c:f>
              <c:numCache>
                <c:formatCode>General</c:formatCode>
                <c:ptCount val="26"/>
                <c:pt idx="0">
                  <c:v>48.217407142857155</c:v>
                </c:pt>
                <c:pt idx="1">
                  <c:v>208895.28571428571</c:v>
                </c:pt>
                <c:pt idx="2">
                  <c:v>696.29527857142864</c:v>
                </c:pt>
                <c:pt idx="3">
                  <c:v>71.361500000000007</c:v>
                </c:pt>
                <c:pt idx="4">
                  <c:v>57.569950000000006</c:v>
                </c:pt>
                <c:pt idx="5">
                  <c:v>3285.1607142857138</c:v>
                </c:pt>
                <c:pt idx="6">
                  <c:v>308.97442857142863</c:v>
                </c:pt>
                <c:pt idx="7">
                  <c:v>162.79764285714285</c:v>
                </c:pt>
                <c:pt idx="8">
                  <c:v>139.25636428571431</c:v>
                </c:pt>
                <c:pt idx="9">
                  <c:v>2.6117757142857143</c:v>
                </c:pt>
                <c:pt idx="10">
                  <c:v>37.713892857142859</c:v>
                </c:pt>
                <c:pt idx="11">
                  <c:v>83.524992857142863</c:v>
                </c:pt>
                <c:pt idx="12">
                  <c:v>64.881299999999996</c:v>
                </c:pt>
                <c:pt idx="13">
                  <c:v>253.68328571428574</c:v>
                </c:pt>
                <c:pt idx="14">
                  <c:v>25.085828571428575</c:v>
                </c:pt>
                <c:pt idx="15">
                  <c:v>27.440249999999999</c:v>
                </c:pt>
                <c:pt idx="16">
                  <c:v>6.3399923928571439E-2</c:v>
                </c:pt>
                <c:pt idx="17">
                  <c:v>1.2118748571428573</c:v>
                </c:pt>
                <c:pt idx="18">
                  <c:v>32.564978571428576</c:v>
                </c:pt>
                <c:pt idx="19">
                  <c:v>2.607192142857143</c:v>
                </c:pt>
                <c:pt idx="20">
                  <c:v>2513.261428571429</c:v>
                </c:pt>
                <c:pt idx="21">
                  <c:v>1.6468163571428572E-2</c:v>
                </c:pt>
                <c:pt idx="22">
                  <c:v>-6.261398178571431E-5</c:v>
                </c:pt>
                <c:pt idx="23">
                  <c:v>-1.9826225285714287E-3</c:v>
                </c:pt>
                <c:pt idx="24">
                  <c:v>3.8807393049999993E-2</c:v>
                </c:pt>
                <c:pt idx="25">
                  <c:v>7.6567928571428565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7F-4981-8343-914D339E1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6549519"/>
        <c:axId val="810197503"/>
      </c:lineChart>
      <c:catAx>
        <c:axId val="8565495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0197503"/>
        <c:crosses val="autoZero"/>
        <c:auto val="1"/>
        <c:lblAlgn val="ctr"/>
        <c:lblOffset val="100"/>
        <c:noMultiLvlLbl val="0"/>
      </c:catAx>
      <c:valAx>
        <c:axId val="8101975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65495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1(B)MP: Distribution of Li (ppm) in Muscovites (including</a:t>
            </a:r>
            <a:r>
              <a:rPr lang="en-US" baseline="0"/>
              <a:t> outliers)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'Bar Charts'!$I$48</c:f>
              <c:strCache>
                <c:ptCount val="1"/>
                <c:pt idx="0">
                  <c:v>Frequency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'Bar Charts'!$H$49:$H$56</c:f>
              <c:strCache>
                <c:ptCount val="8"/>
                <c:pt idx="0">
                  <c:v>0&lt;x≤10</c:v>
                </c:pt>
                <c:pt idx="1">
                  <c:v>10&lt;x≤20</c:v>
                </c:pt>
                <c:pt idx="2">
                  <c:v>20&lt;x≤30</c:v>
                </c:pt>
                <c:pt idx="3">
                  <c:v>30&lt;x≤40</c:v>
                </c:pt>
                <c:pt idx="4">
                  <c:v>40&lt;x≤50</c:v>
                </c:pt>
                <c:pt idx="5">
                  <c:v>50&lt;x≤60</c:v>
                </c:pt>
                <c:pt idx="6">
                  <c:v>60&lt;x≤70</c:v>
                </c:pt>
                <c:pt idx="7">
                  <c:v>70&lt;x≤80</c:v>
                </c:pt>
              </c:strCache>
            </c:strRef>
          </c:cat>
          <c:val>
            <c:numRef>
              <c:f>'Bar Charts'!$I$49:$I$56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20</c:v>
                </c:pt>
                <c:pt idx="4">
                  <c:v>23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A1-4B7C-9A58-9D9C7B2CA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4286128"/>
        <c:axId val="1254597776"/>
      </c:barChart>
      <c:catAx>
        <c:axId val="4442861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Li(ppm)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4597776"/>
        <c:crosses val="autoZero"/>
        <c:auto val="1"/>
        <c:lblAlgn val="ctr"/>
        <c:lblOffset val="100"/>
        <c:noMultiLvlLbl val="0"/>
      </c:catAx>
      <c:valAx>
        <c:axId val="1254597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No. of</a:t>
                </a:r>
                <a:r>
                  <a:rPr lang="en-GB" baseline="0"/>
                  <a:t> Crystals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2861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Average 1.AS Cores vs Rims (Si removed)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('Ms C vs R'!$C$114,'Ms C vs R'!$E$114:$AB$114)</c:f>
              <c:strCache>
                <c:ptCount val="25"/>
                <c:pt idx="0">
                  <c:v>Li7_ppm_mean</c:v>
                </c:pt>
                <c:pt idx="1">
                  <c:v>Ca43_ppm_mean</c:v>
                </c:pt>
                <c:pt idx="2">
                  <c:v>Ca44_ppm_mean</c:v>
                </c:pt>
                <c:pt idx="3">
                  <c:v>Sc45_ppm_mean</c:v>
                </c:pt>
                <c:pt idx="4">
                  <c:v>Ti48_ppm_mean</c:v>
                </c:pt>
                <c:pt idx="5">
                  <c:v>V51_ppm_mean</c:v>
                </c:pt>
                <c:pt idx="6">
                  <c:v>Cr52_ppm_mean</c:v>
                </c:pt>
                <c:pt idx="7">
                  <c:v>Mn55_ppm_mean</c:v>
                </c:pt>
                <c:pt idx="8">
                  <c:v>Co59_ppm_mean</c:v>
                </c:pt>
                <c:pt idx="9">
                  <c:v>Zn66_ppm_mean</c:v>
                </c:pt>
                <c:pt idx="10">
                  <c:v>Zn67_ppm_mean</c:v>
                </c:pt>
                <c:pt idx="11">
                  <c:v>Ga71_ppm_mean</c:v>
                </c:pt>
                <c:pt idx="12">
                  <c:v>Rb85_ppm_mean</c:v>
                </c:pt>
                <c:pt idx="13">
                  <c:v>Sr86_ppm_mean</c:v>
                </c:pt>
                <c:pt idx="14">
                  <c:v>Sr88_ppm_mean</c:v>
                </c:pt>
                <c:pt idx="15">
                  <c:v>Y89_ppm_mean</c:v>
                </c:pt>
                <c:pt idx="16">
                  <c:v>Zr90_ppm_mean</c:v>
                </c:pt>
                <c:pt idx="17">
                  <c:v>Nb93_ppm_mean</c:v>
                </c:pt>
                <c:pt idx="18">
                  <c:v>Cs133_ppm_mean</c:v>
                </c:pt>
                <c:pt idx="19">
                  <c:v>Ba137_ppm_mean</c:v>
                </c:pt>
                <c:pt idx="20">
                  <c:v>La139_ppm_mean</c:v>
                </c:pt>
                <c:pt idx="21">
                  <c:v>Ce140_ppm_mean</c:v>
                </c:pt>
                <c:pt idx="22">
                  <c:v>Pr141_ppm_mean</c:v>
                </c:pt>
                <c:pt idx="23">
                  <c:v>Yb172_ppm_mean</c:v>
                </c:pt>
                <c:pt idx="24">
                  <c:v>Pb208_ppm_mean</c:v>
                </c:pt>
              </c:strCache>
            </c:strRef>
          </c:cat>
          <c:val>
            <c:numRef>
              <c:f>('Ms C vs R'!$C$115,'Ms C vs R'!$E$115:$AB$115)</c:f>
              <c:numCache>
                <c:formatCode>General</c:formatCode>
                <c:ptCount val="25"/>
                <c:pt idx="0">
                  <c:v>43.722672727272737</c:v>
                </c:pt>
                <c:pt idx="1">
                  <c:v>426.86972727272735</c:v>
                </c:pt>
                <c:pt idx="2">
                  <c:v>193.19599090909094</c:v>
                </c:pt>
                <c:pt idx="3">
                  <c:v>56.916490909090903</c:v>
                </c:pt>
                <c:pt idx="4">
                  <c:v>3483.5781818181817</c:v>
                </c:pt>
                <c:pt idx="5">
                  <c:v>307.11281818181811</c:v>
                </c:pt>
                <c:pt idx="6">
                  <c:v>173.93600000000004</c:v>
                </c:pt>
                <c:pt idx="7">
                  <c:v>124.81845454545454</c:v>
                </c:pt>
                <c:pt idx="8">
                  <c:v>2.2626272727272725</c:v>
                </c:pt>
                <c:pt idx="9">
                  <c:v>31.055427272727275</c:v>
                </c:pt>
                <c:pt idx="10">
                  <c:v>70.301972727272727</c:v>
                </c:pt>
                <c:pt idx="11">
                  <c:v>64.07110909090909</c:v>
                </c:pt>
                <c:pt idx="12">
                  <c:v>262.66590909090905</c:v>
                </c:pt>
                <c:pt idx="13">
                  <c:v>24.268245454545454</c:v>
                </c:pt>
                <c:pt idx="14">
                  <c:v>26.439636363636364</c:v>
                </c:pt>
                <c:pt idx="15">
                  <c:v>5.9697772727272731E-2</c:v>
                </c:pt>
                <c:pt idx="16">
                  <c:v>1.8599888181818185</c:v>
                </c:pt>
                <c:pt idx="17">
                  <c:v>35.005945454545454</c:v>
                </c:pt>
                <c:pt idx="18">
                  <c:v>2.9902099999999994</c:v>
                </c:pt>
                <c:pt idx="19">
                  <c:v>2349.7900000000004</c:v>
                </c:pt>
                <c:pt idx="20">
                  <c:v>1.6966255054545454E-2</c:v>
                </c:pt>
                <c:pt idx="21">
                  <c:v>3.4277681818181433E-6</c:v>
                </c:pt>
                <c:pt idx="22">
                  <c:v>-1.3964210027272727E-3</c:v>
                </c:pt>
                <c:pt idx="23">
                  <c:v>6.6712881818181802E-2</c:v>
                </c:pt>
                <c:pt idx="24">
                  <c:v>7.2217354545454535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30-40B4-AA8C-C511E4B33216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('Ms C vs R'!$C$114,'Ms C vs R'!$E$114:$AB$114)</c:f>
              <c:strCache>
                <c:ptCount val="25"/>
                <c:pt idx="0">
                  <c:v>Li7_ppm_mean</c:v>
                </c:pt>
                <c:pt idx="1">
                  <c:v>Ca43_ppm_mean</c:v>
                </c:pt>
                <c:pt idx="2">
                  <c:v>Ca44_ppm_mean</c:v>
                </c:pt>
                <c:pt idx="3">
                  <c:v>Sc45_ppm_mean</c:v>
                </c:pt>
                <c:pt idx="4">
                  <c:v>Ti48_ppm_mean</c:v>
                </c:pt>
                <c:pt idx="5">
                  <c:v>V51_ppm_mean</c:v>
                </c:pt>
                <c:pt idx="6">
                  <c:v>Cr52_ppm_mean</c:v>
                </c:pt>
                <c:pt idx="7">
                  <c:v>Mn55_ppm_mean</c:v>
                </c:pt>
                <c:pt idx="8">
                  <c:v>Co59_ppm_mean</c:v>
                </c:pt>
                <c:pt idx="9">
                  <c:v>Zn66_ppm_mean</c:v>
                </c:pt>
                <c:pt idx="10">
                  <c:v>Zn67_ppm_mean</c:v>
                </c:pt>
                <c:pt idx="11">
                  <c:v>Ga71_ppm_mean</c:v>
                </c:pt>
                <c:pt idx="12">
                  <c:v>Rb85_ppm_mean</c:v>
                </c:pt>
                <c:pt idx="13">
                  <c:v>Sr86_ppm_mean</c:v>
                </c:pt>
                <c:pt idx="14">
                  <c:v>Sr88_ppm_mean</c:v>
                </c:pt>
                <c:pt idx="15">
                  <c:v>Y89_ppm_mean</c:v>
                </c:pt>
                <c:pt idx="16">
                  <c:v>Zr90_ppm_mean</c:v>
                </c:pt>
                <c:pt idx="17">
                  <c:v>Nb93_ppm_mean</c:v>
                </c:pt>
                <c:pt idx="18">
                  <c:v>Cs133_ppm_mean</c:v>
                </c:pt>
                <c:pt idx="19">
                  <c:v>Ba137_ppm_mean</c:v>
                </c:pt>
                <c:pt idx="20">
                  <c:v>La139_ppm_mean</c:v>
                </c:pt>
                <c:pt idx="21">
                  <c:v>Ce140_ppm_mean</c:v>
                </c:pt>
                <c:pt idx="22">
                  <c:v>Pr141_ppm_mean</c:v>
                </c:pt>
                <c:pt idx="23">
                  <c:v>Yb172_ppm_mean</c:v>
                </c:pt>
                <c:pt idx="24">
                  <c:v>Pb208_ppm_mean</c:v>
                </c:pt>
              </c:strCache>
            </c:strRef>
          </c:cat>
          <c:val>
            <c:numRef>
              <c:f>('Ms C vs R'!$C$125,'Ms C vs R'!$E$125:$AB$125)</c:f>
              <c:numCache>
                <c:formatCode>General</c:formatCode>
                <c:ptCount val="25"/>
                <c:pt idx="0">
                  <c:v>48.217407142857155</c:v>
                </c:pt>
                <c:pt idx="1">
                  <c:v>696.29527857142864</c:v>
                </c:pt>
                <c:pt idx="2">
                  <c:v>71.361500000000007</c:v>
                </c:pt>
                <c:pt idx="3">
                  <c:v>57.569950000000006</c:v>
                </c:pt>
                <c:pt idx="4">
                  <c:v>3285.1607142857138</c:v>
                </c:pt>
                <c:pt idx="5">
                  <c:v>308.97442857142863</c:v>
                </c:pt>
                <c:pt idx="6">
                  <c:v>162.79764285714285</c:v>
                </c:pt>
                <c:pt idx="7">
                  <c:v>139.25636428571431</c:v>
                </c:pt>
                <c:pt idx="8">
                  <c:v>2.6117757142857143</c:v>
                </c:pt>
                <c:pt idx="9">
                  <c:v>37.713892857142859</c:v>
                </c:pt>
                <c:pt idx="10">
                  <c:v>83.524992857142863</c:v>
                </c:pt>
                <c:pt idx="11">
                  <c:v>64.881299999999996</c:v>
                </c:pt>
                <c:pt idx="12">
                  <c:v>253.68328571428574</c:v>
                </c:pt>
                <c:pt idx="13">
                  <c:v>25.085828571428575</c:v>
                </c:pt>
                <c:pt idx="14">
                  <c:v>27.440249999999999</c:v>
                </c:pt>
                <c:pt idx="15">
                  <c:v>6.3399923928571439E-2</c:v>
                </c:pt>
                <c:pt idx="16">
                  <c:v>1.2118748571428573</c:v>
                </c:pt>
                <c:pt idx="17">
                  <c:v>32.564978571428576</c:v>
                </c:pt>
                <c:pt idx="18">
                  <c:v>2.607192142857143</c:v>
                </c:pt>
                <c:pt idx="19">
                  <c:v>2513.261428571429</c:v>
                </c:pt>
                <c:pt idx="20">
                  <c:v>1.6468163571428572E-2</c:v>
                </c:pt>
                <c:pt idx="21">
                  <c:v>-6.261398178571431E-5</c:v>
                </c:pt>
                <c:pt idx="22">
                  <c:v>-1.9826225285714287E-3</c:v>
                </c:pt>
                <c:pt idx="23">
                  <c:v>3.8807393049999993E-2</c:v>
                </c:pt>
                <c:pt idx="24">
                  <c:v>7.6567928571428565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30-40B4-AA8C-C511E4B33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292591"/>
        <c:axId val="810266623"/>
      </c:lineChart>
      <c:catAx>
        <c:axId val="1483292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0266623"/>
        <c:crosses val="autoZero"/>
        <c:auto val="1"/>
        <c:lblAlgn val="ctr"/>
        <c:lblOffset val="100"/>
        <c:noMultiLvlLbl val="0"/>
      </c:catAx>
      <c:valAx>
        <c:axId val="810266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32925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Average 1.AS</a:t>
            </a:r>
            <a:r>
              <a:rPr lang="en-GB" baseline="0"/>
              <a:t> Cores vs Rims (Si, Ti, Ba removed)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1.AS Cores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('Ms C vs R'!$C$114,'Ms C vs R'!$E$114:$G$114,'Ms C vs R'!$I$114:$V$114,'Ms C vs R'!$X$114:$AB$114)</c:f>
              <c:strCache>
                <c:ptCount val="23"/>
                <c:pt idx="0">
                  <c:v>Li7_ppm_mean</c:v>
                </c:pt>
                <c:pt idx="1">
                  <c:v>Ca43_ppm_mean</c:v>
                </c:pt>
                <c:pt idx="2">
                  <c:v>Ca44_ppm_mean</c:v>
                </c:pt>
                <c:pt idx="3">
                  <c:v>Sc45_ppm_mean</c:v>
                </c:pt>
                <c:pt idx="4">
                  <c:v>V51_ppm_mean</c:v>
                </c:pt>
                <c:pt idx="5">
                  <c:v>Cr52_ppm_mean</c:v>
                </c:pt>
                <c:pt idx="6">
                  <c:v>Mn55_ppm_mean</c:v>
                </c:pt>
                <c:pt idx="7">
                  <c:v>Co59_ppm_mean</c:v>
                </c:pt>
                <c:pt idx="8">
                  <c:v>Zn66_ppm_mean</c:v>
                </c:pt>
                <c:pt idx="9">
                  <c:v>Zn67_ppm_mean</c:v>
                </c:pt>
                <c:pt idx="10">
                  <c:v>Ga71_ppm_mean</c:v>
                </c:pt>
                <c:pt idx="11">
                  <c:v>Rb85_ppm_mean</c:v>
                </c:pt>
                <c:pt idx="12">
                  <c:v>Sr86_ppm_mean</c:v>
                </c:pt>
                <c:pt idx="13">
                  <c:v>Sr88_ppm_mean</c:v>
                </c:pt>
                <c:pt idx="14">
                  <c:v>Y89_ppm_mean</c:v>
                </c:pt>
                <c:pt idx="15">
                  <c:v>Zr90_ppm_mean</c:v>
                </c:pt>
                <c:pt idx="16">
                  <c:v>Nb93_ppm_mean</c:v>
                </c:pt>
                <c:pt idx="17">
                  <c:v>Cs133_ppm_mean</c:v>
                </c:pt>
                <c:pt idx="18">
                  <c:v>La139_ppm_mean</c:v>
                </c:pt>
                <c:pt idx="19">
                  <c:v>Ce140_ppm_mean</c:v>
                </c:pt>
                <c:pt idx="20">
                  <c:v>Pr141_ppm_mean</c:v>
                </c:pt>
                <c:pt idx="21">
                  <c:v>Yb172_ppm_mean</c:v>
                </c:pt>
                <c:pt idx="22">
                  <c:v>Pb208_ppm_mean</c:v>
                </c:pt>
              </c:strCache>
            </c:strRef>
          </c:cat>
          <c:val>
            <c:numRef>
              <c:f>('Ms C vs R'!$C$115,'Ms C vs R'!$E$115:$G$115,'Ms C vs R'!$I$115:$V$115,'Ms C vs R'!$X$115:$AB$115)</c:f>
              <c:numCache>
                <c:formatCode>General</c:formatCode>
                <c:ptCount val="23"/>
                <c:pt idx="0">
                  <c:v>43.722672727272737</c:v>
                </c:pt>
                <c:pt idx="1">
                  <c:v>426.86972727272735</c:v>
                </c:pt>
                <c:pt idx="2">
                  <c:v>193.19599090909094</c:v>
                </c:pt>
                <c:pt idx="3">
                  <c:v>56.916490909090903</c:v>
                </c:pt>
                <c:pt idx="4">
                  <c:v>307.11281818181811</c:v>
                </c:pt>
                <c:pt idx="5">
                  <c:v>173.93600000000004</c:v>
                </c:pt>
                <c:pt idx="6">
                  <c:v>124.81845454545454</c:v>
                </c:pt>
                <c:pt idx="7">
                  <c:v>2.2626272727272725</c:v>
                </c:pt>
                <c:pt idx="8">
                  <c:v>31.055427272727275</c:v>
                </c:pt>
                <c:pt idx="9">
                  <c:v>70.301972727272727</c:v>
                </c:pt>
                <c:pt idx="10">
                  <c:v>64.07110909090909</c:v>
                </c:pt>
                <c:pt idx="11">
                  <c:v>262.66590909090905</c:v>
                </c:pt>
                <c:pt idx="12">
                  <c:v>24.268245454545454</c:v>
                </c:pt>
                <c:pt idx="13">
                  <c:v>26.439636363636364</c:v>
                </c:pt>
                <c:pt idx="14">
                  <c:v>5.9697772727272731E-2</c:v>
                </c:pt>
                <c:pt idx="15">
                  <c:v>1.8599888181818185</c:v>
                </c:pt>
                <c:pt idx="16">
                  <c:v>35.005945454545454</c:v>
                </c:pt>
                <c:pt idx="17">
                  <c:v>2.9902099999999994</c:v>
                </c:pt>
                <c:pt idx="18">
                  <c:v>1.6966255054545454E-2</c:v>
                </c:pt>
                <c:pt idx="19">
                  <c:v>3.4277681818181433E-6</c:v>
                </c:pt>
                <c:pt idx="20">
                  <c:v>-1.3964210027272727E-3</c:v>
                </c:pt>
                <c:pt idx="21">
                  <c:v>6.6712881818181802E-2</c:v>
                </c:pt>
                <c:pt idx="22">
                  <c:v>7.2217354545454535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08-4323-A74F-EFBC281EF2CA}"/>
            </c:ext>
          </c:extLst>
        </c:ser>
        <c:ser>
          <c:idx val="1"/>
          <c:order val="1"/>
          <c:tx>
            <c:v>1.AS Rims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('Ms C vs R'!$C$114,'Ms C vs R'!$E$114:$G$114,'Ms C vs R'!$I$114:$V$114,'Ms C vs R'!$X$114:$AB$114)</c:f>
              <c:strCache>
                <c:ptCount val="23"/>
                <c:pt idx="0">
                  <c:v>Li7_ppm_mean</c:v>
                </c:pt>
                <c:pt idx="1">
                  <c:v>Ca43_ppm_mean</c:v>
                </c:pt>
                <c:pt idx="2">
                  <c:v>Ca44_ppm_mean</c:v>
                </c:pt>
                <c:pt idx="3">
                  <c:v>Sc45_ppm_mean</c:v>
                </c:pt>
                <c:pt idx="4">
                  <c:v>V51_ppm_mean</c:v>
                </c:pt>
                <c:pt idx="5">
                  <c:v>Cr52_ppm_mean</c:v>
                </c:pt>
                <c:pt idx="6">
                  <c:v>Mn55_ppm_mean</c:v>
                </c:pt>
                <c:pt idx="7">
                  <c:v>Co59_ppm_mean</c:v>
                </c:pt>
                <c:pt idx="8">
                  <c:v>Zn66_ppm_mean</c:v>
                </c:pt>
                <c:pt idx="9">
                  <c:v>Zn67_ppm_mean</c:v>
                </c:pt>
                <c:pt idx="10">
                  <c:v>Ga71_ppm_mean</c:v>
                </c:pt>
                <c:pt idx="11">
                  <c:v>Rb85_ppm_mean</c:v>
                </c:pt>
                <c:pt idx="12">
                  <c:v>Sr86_ppm_mean</c:v>
                </c:pt>
                <c:pt idx="13">
                  <c:v>Sr88_ppm_mean</c:v>
                </c:pt>
                <c:pt idx="14">
                  <c:v>Y89_ppm_mean</c:v>
                </c:pt>
                <c:pt idx="15">
                  <c:v>Zr90_ppm_mean</c:v>
                </c:pt>
                <c:pt idx="16">
                  <c:v>Nb93_ppm_mean</c:v>
                </c:pt>
                <c:pt idx="17">
                  <c:v>Cs133_ppm_mean</c:v>
                </c:pt>
                <c:pt idx="18">
                  <c:v>La139_ppm_mean</c:v>
                </c:pt>
                <c:pt idx="19">
                  <c:v>Ce140_ppm_mean</c:v>
                </c:pt>
                <c:pt idx="20">
                  <c:v>Pr141_ppm_mean</c:v>
                </c:pt>
                <c:pt idx="21">
                  <c:v>Yb172_ppm_mean</c:v>
                </c:pt>
                <c:pt idx="22">
                  <c:v>Pb208_ppm_mean</c:v>
                </c:pt>
              </c:strCache>
            </c:strRef>
          </c:cat>
          <c:val>
            <c:numRef>
              <c:f>('Ms C vs R'!$C$125,'Ms C vs R'!$E$125:$G$125,'Ms C vs R'!$I$125:$V$125,'Ms C vs R'!$X$125:$AB$125)</c:f>
              <c:numCache>
                <c:formatCode>General</c:formatCode>
                <c:ptCount val="23"/>
                <c:pt idx="0">
                  <c:v>48.217407142857155</c:v>
                </c:pt>
                <c:pt idx="1">
                  <c:v>696.29527857142864</c:v>
                </c:pt>
                <c:pt idx="2">
                  <c:v>71.361500000000007</c:v>
                </c:pt>
                <c:pt idx="3">
                  <c:v>57.569950000000006</c:v>
                </c:pt>
                <c:pt idx="4">
                  <c:v>308.97442857142863</c:v>
                </c:pt>
                <c:pt idx="5">
                  <c:v>162.79764285714285</c:v>
                </c:pt>
                <c:pt idx="6">
                  <c:v>139.25636428571431</c:v>
                </c:pt>
                <c:pt idx="7">
                  <c:v>2.6117757142857143</c:v>
                </c:pt>
                <c:pt idx="8">
                  <c:v>37.713892857142859</c:v>
                </c:pt>
                <c:pt idx="9">
                  <c:v>83.524992857142863</c:v>
                </c:pt>
                <c:pt idx="10">
                  <c:v>64.881299999999996</c:v>
                </c:pt>
                <c:pt idx="11">
                  <c:v>253.68328571428574</c:v>
                </c:pt>
                <c:pt idx="12">
                  <c:v>25.085828571428575</c:v>
                </c:pt>
                <c:pt idx="13">
                  <c:v>27.440249999999999</c:v>
                </c:pt>
                <c:pt idx="14">
                  <c:v>6.3399923928571439E-2</c:v>
                </c:pt>
                <c:pt idx="15">
                  <c:v>1.2118748571428573</c:v>
                </c:pt>
                <c:pt idx="16">
                  <c:v>32.564978571428576</c:v>
                </c:pt>
                <c:pt idx="17">
                  <c:v>2.607192142857143</c:v>
                </c:pt>
                <c:pt idx="18">
                  <c:v>1.6468163571428572E-2</c:v>
                </c:pt>
                <c:pt idx="19">
                  <c:v>-6.261398178571431E-5</c:v>
                </c:pt>
                <c:pt idx="20">
                  <c:v>-1.9826225285714287E-3</c:v>
                </c:pt>
                <c:pt idx="21">
                  <c:v>3.8807393049999993E-2</c:v>
                </c:pt>
                <c:pt idx="22">
                  <c:v>7.6567928571428565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08-4323-A74F-EFBC281EF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832783"/>
        <c:axId val="221920495"/>
      </c:lineChart>
      <c:catAx>
        <c:axId val="2278327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1920495"/>
        <c:crosses val="autoZero"/>
        <c:auto val="1"/>
        <c:lblAlgn val="ctr"/>
        <c:lblOffset val="100"/>
        <c:noMultiLvlLbl val="0"/>
      </c:catAx>
      <c:valAx>
        <c:axId val="2219204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8327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Average 1(B)MP Cores vs Rims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1(B)MP Cores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'Ms C vs R'!$C$146:$AB$146</c:f>
              <c:strCache>
                <c:ptCount val="26"/>
                <c:pt idx="0">
                  <c:v>Li7_ppm_mean</c:v>
                </c:pt>
                <c:pt idx="1">
                  <c:v>Si29_ppm_mean</c:v>
                </c:pt>
                <c:pt idx="2">
                  <c:v>Ca43_ppm_mean</c:v>
                </c:pt>
                <c:pt idx="3">
                  <c:v>Ca44_ppm_mean</c:v>
                </c:pt>
                <c:pt idx="4">
                  <c:v>Sc45_ppm_mean</c:v>
                </c:pt>
                <c:pt idx="5">
                  <c:v>Ti48_ppm_mean</c:v>
                </c:pt>
                <c:pt idx="6">
                  <c:v>V51_ppm_mean</c:v>
                </c:pt>
                <c:pt idx="7">
                  <c:v>Cr52_ppm_mean</c:v>
                </c:pt>
                <c:pt idx="8">
                  <c:v>Mn55_ppm_mean</c:v>
                </c:pt>
                <c:pt idx="9">
                  <c:v>Co59_ppm_mean</c:v>
                </c:pt>
                <c:pt idx="10">
                  <c:v>Zn66_ppm_mean</c:v>
                </c:pt>
                <c:pt idx="11">
                  <c:v>Zn67_ppm_mean</c:v>
                </c:pt>
                <c:pt idx="12">
                  <c:v>Ga71_ppm_mean</c:v>
                </c:pt>
                <c:pt idx="13">
                  <c:v>Rb85_ppm_mean</c:v>
                </c:pt>
                <c:pt idx="14">
                  <c:v>Sr86_ppm_mean</c:v>
                </c:pt>
                <c:pt idx="15">
                  <c:v>Sr88_ppm_mean</c:v>
                </c:pt>
                <c:pt idx="16">
                  <c:v>Y89_ppm_mean</c:v>
                </c:pt>
                <c:pt idx="17">
                  <c:v>Zr90_ppm_mean</c:v>
                </c:pt>
                <c:pt idx="18">
                  <c:v>Nb93_ppm_mean</c:v>
                </c:pt>
                <c:pt idx="19">
                  <c:v>Cs133_ppm_mean</c:v>
                </c:pt>
                <c:pt idx="20">
                  <c:v>Ba137_ppm_mean</c:v>
                </c:pt>
                <c:pt idx="21">
                  <c:v>La139_ppm_mean</c:v>
                </c:pt>
                <c:pt idx="22">
                  <c:v>Ce140_ppm_mean</c:v>
                </c:pt>
                <c:pt idx="23">
                  <c:v>Pr141_ppm_mean</c:v>
                </c:pt>
                <c:pt idx="24">
                  <c:v>Yb172_ppm_mean</c:v>
                </c:pt>
                <c:pt idx="25">
                  <c:v>Pb208_ppm_mean</c:v>
                </c:pt>
              </c:strCache>
            </c:strRef>
          </c:cat>
          <c:val>
            <c:numRef>
              <c:f>'Ms C vs R'!$C$147:$AB$147</c:f>
              <c:numCache>
                <c:formatCode>General</c:formatCode>
                <c:ptCount val="26"/>
                <c:pt idx="0">
                  <c:v>41.125721052631576</c:v>
                </c:pt>
                <c:pt idx="1">
                  <c:v>220398.68421052632</c:v>
                </c:pt>
                <c:pt idx="2">
                  <c:v>817.83955789473691</c:v>
                </c:pt>
                <c:pt idx="3">
                  <c:v>153.41314263157895</c:v>
                </c:pt>
                <c:pt idx="4">
                  <c:v>42.585915789473681</c:v>
                </c:pt>
                <c:pt idx="5">
                  <c:v>1134.7546842105264</c:v>
                </c:pt>
                <c:pt idx="6">
                  <c:v>0.44800605789473691</c:v>
                </c:pt>
                <c:pt idx="7">
                  <c:v>0.45929138947368414</c:v>
                </c:pt>
                <c:pt idx="8">
                  <c:v>105.04603157894736</c:v>
                </c:pt>
                <c:pt idx="9">
                  <c:v>1.0383517368421054</c:v>
                </c:pt>
                <c:pt idx="10">
                  <c:v>43.024005263157882</c:v>
                </c:pt>
                <c:pt idx="11">
                  <c:v>79.859073684210514</c:v>
                </c:pt>
                <c:pt idx="12">
                  <c:v>71.245110526315798</c:v>
                </c:pt>
                <c:pt idx="13">
                  <c:v>234.61257894736838</c:v>
                </c:pt>
                <c:pt idx="14">
                  <c:v>32.60884210526315</c:v>
                </c:pt>
                <c:pt idx="15">
                  <c:v>30.274494736842115</c:v>
                </c:pt>
                <c:pt idx="16">
                  <c:v>6.2056254473684215E-2</c:v>
                </c:pt>
                <c:pt idx="17">
                  <c:v>1.5859891578947367</c:v>
                </c:pt>
                <c:pt idx="18">
                  <c:v>28.437394736842101</c:v>
                </c:pt>
                <c:pt idx="19">
                  <c:v>0.59011991578947365</c:v>
                </c:pt>
                <c:pt idx="20">
                  <c:v>3111.0963157894739</c:v>
                </c:pt>
                <c:pt idx="21">
                  <c:v>6.4184694736842112E-3</c:v>
                </c:pt>
                <c:pt idx="22">
                  <c:v>-6.7939979999999997E-4</c:v>
                </c:pt>
                <c:pt idx="23">
                  <c:v>-7.8883293157894739E-4</c:v>
                </c:pt>
                <c:pt idx="24">
                  <c:v>1.3085138310526318E-2</c:v>
                </c:pt>
                <c:pt idx="25">
                  <c:v>3.384695789473684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4F-48B8-BEB3-D3A841F9CE7B}"/>
            </c:ext>
          </c:extLst>
        </c:ser>
        <c:ser>
          <c:idx val="1"/>
          <c:order val="1"/>
          <c:tx>
            <c:v>1(B)MP Rims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'Ms C vs R'!$C$146:$AB$146</c:f>
              <c:strCache>
                <c:ptCount val="26"/>
                <c:pt idx="0">
                  <c:v>Li7_ppm_mean</c:v>
                </c:pt>
                <c:pt idx="1">
                  <c:v>Si29_ppm_mean</c:v>
                </c:pt>
                <c:pt idx="2">
                  <c:v>Ca43_ppm_mean</c:v>
                </c:pt>
                <c:pt idx="3">
                  <c:v>Ca44_ppm_mean</c:v>
                </c:pt>
                <c:pt idx="4">
                  <c:v>Sc45_ppm_mean</c:v>
                </c:pt>
                <c:pt idx="5">
                  <c:v>Ti48_ppm_mean</c:v>
                </c:pt>
                <c:pt idx="6">
                  <c:v>V51_ppm_mean</c:v>
                </c:pt>
                <c:pt idx="7">
                  <c:v>Cr52_ppm_mean</c:v>
                </c:pt>
                <c:pt idx="8">
                  <c:v>Mn55_ppm_mean</c:v>
                </c:pt>
                <c:pt idx="9">
                  <c:v>Co59_ppm_mean</c:v>
                </c:pt>
                <c:pt idx="10">
                  <c:v>Zn66_ppm_mean</c:v>
                </c:pt>
                <c:pt idx="11">
                  <c:v>Zn67_ppm_mean</c:v>
                </c:pt>
                <c:pt idx="12">
                  <c:v>Ga71_ppm_mean</c:v>
                </c:pt>
                <c:pt idx="13">
                  <c:v>Rb85_ppm_mean</c:v>
                </c:pt>
                <c:pt idx="14">
                  <c:v>Sr86_ppm_mean</c:v>
                </c:pt>
                <c:pt idx="15">
                  <c:v>Sr88_ppm_mean</c:v>
                </c:pt>
                <c:pt idx="16">
                  <c:v>Y89_ppm_mean</c:v>
                </c:pt>
                <c:pt idx="17">
                  <c:v>Zr90_ppm_mean</c:v>
                </c:pt>
                <c:pt idx="18">
                  <c:v>Nb93_ppm_mean</c:v>
                </c:pt>
                <c:pt idx="19">
                  <c:v>Cs133_ppm_mean</c:v>
                </c:pt>
                <c:pt idx="20">
                  <c:v>Ba137_ppm_mean</c:v>
                </c:pt>
                <c:pt idx="21">
                  <c:v>La139_ppm_mean</c:v>
                </c:pt>
                <c:pt idx="22">
                  <c:v>Ce140_ppm_mean</c:v>
                </c:pt>
                <c:pt idx="23">
                  <c:v>Pr141_ppm_mean</c:v>
                </c:pt>
                <c:pt idx="24">
                  <c:v>Yb172_ppm_mean</c:v>
                </c:pt>
                <c:pt idx="25">
                  <c:v>Pb208_ppm_mean</c:v>
                </c:pt>
              </c:strCache>
            </c:strRef>
          </c:cat>
          <c:val>
            <c:numRef>
              <c:f>'Ms C vs R'!$C$157:$AB$157</c:f>
              <c:numCache>
                <c:formatCode>General</c:formatCode>
                <c:ptCount val="26"/>
                <c:pt idx="0">
                  <c:v>40.471482352941173</c:v>
                </c:pt>
                <c:pt idx="1">
                  <c:v>213082.70588235295</c:v>
                </c:pt>
                <c:pt idx="2">
                  <c:v>1199.1350588235293</c:v>
                </c:pt>
                <c:pt idx="3">
                  <c:v>149.36379529411764</c:v>
                </c:pt>
                <c:pt idx="4">
                  <c:v>42.29933529411764</c:v>
                </c:pt>
                <c:pt idx="5">
                  <c:v>1084.3781764705882</c:v>
                </c:pt>
                <c:pt idx="6">
                  <c:v>-0.22609041176470585</c:v>
                </c:pt>
                <c:pt idx="7">
                  <c:v>0.78751946470588241</c:v>
                </c:pt>
                <c:pt idx="8">
                  <c:v>115.35878823529413</c:v>
                </c:pt>
                <c:pt idx="9">
                  <c:v>1.0485354117647059</c:v>
                </c:pt>
                <c:pt idx="10">
                  <c:v>39.335429411764707</c:v>
                </c:pt>
                <c:pt idx="11">
                  <c:v>76.558723529411765</c:v>
                </c:pt>
                <c:pt idx="12">
                  <c:v>71.716188235294098</c:v>
                </c:pt>
                <c:pt idx="13">
                  <c:v>229.55664705882353</c:v>
                </c:pt>
                <c:pt idx="14">
                  <c:v>34.128641176470587</c:v>
                </c:pt>
                <c:pt idx="15">
                  <c:v>31.345664705882353</c:v>
                </c:pt>
                <c:pt idx="16">
                  <c:v>4.1102062941176465E-2</c:v>
                </c:pt>
                <c:pt idx="17">
                  <c:v>1.2566862352941175</c:v>
                </c:pt>
                <c:pt idx="18">
                  <c:v>30.008670588235294</c:v>
                </c:pt>
                <c:pt idx="19">
                  <c:v>0.97654664705882366</c:v>
                </c:pt>
                <c:pt idx="20">
                  <c:v>3055.6388235294112</c:v>
                </c:pt>
                <c:pt idx="21">
                  <c:v>-6.753923761764706E-2</c:v>
                </c:pt>
                <c:pt idx="22">
                  <c:v>-4.0000312882352966E-4</c:v>
                </c:pt>
                <c:pt idx="23">
                  <c:v>-1.5622150999999999E-3</c:v>
                </c:pt>
                <c:pt idx="24">
                  <c:v>1.225067905882353E-2</c:v>
                </c:pt>
                <c:pt idx="25">
                  <c:v>4.0671588235294118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4F-48B8-BEB3-D3A841F9C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7386271"/>
        <c:axId val="221880175"/>
      </c:lineChart>
      <c:catAx>
        <c:axId val="2067386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1880175"/>
        <c:crosses val="autoZero"/>
        <c:auto val="1"/>
        <c:lblAlgn val="ctr"/>
        <c:lblOffset val="100"/>
        <c:noMultiLvlLbl val="0"/>
      </c:catAx>
      <c:valAx>
        <c:axId val="221880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7386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Average 1(B)MP Cores vs Rims (Si removed)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1(B)MP Cores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('Ms C vs R'!$C$146,'Ms C vs R'!$E$146:$AB$146)</c:f>
              <c:strCache>
                <c:ptCount val="25"/>
                <c:pt idx="0">
                  <c:v>Li7_ppm_mean</c:v>
                </c:pt>
                <c:pt idx="1">
                  <c:v>Ca43_ppm_mean</c:v>
                </c:pt>
                <c:pt idx="2">
                  <c:v>Ca44_ppm_mean</c:v>
                </c:pt>
                <c:pt idx="3">
                  <c:v>Sc45_ppm_mean</c:v>
                </c:pt>
                <c:pt idx="4">
                  <c:v>Ti48_ppm_mean</c:v>
                </c:pt>
                <c:pt idx="5">
                  <c:v>V51_ppm_mean</c:v>
                </c:pt>
                <c:pt idx="6">
                  <c:v>Cr52_ppm_mean</c:v>
                </c:pt>
                <c:pt idx="7">
                  <c:v>Mn55_ppm_mean</c:v>
                </c:pt>
                <c:pt idx="8">
                  <c:v>Co59_ppm_mean</c:v>
                </c:pt>
                <c:pt idx="9">
                  <c:v>Zn66_ppm_mean</c:v>
                </c:pt>
                <c:pt idx="10">
                  <c:v>Zn67_ppm_mean</c:v>
                </c:pt>
                <c:pt idx="11">
                  <c:v>Ga71_ppm_mean</c:v>
                </c:pt>
                <c:pt idx="12">
                  <c:v>Rb85_ppm_mean</c:v>
                </c:pt>
                <c:pt idx="13">
                  <c:v>Sr86_ppm_mean</c:v>
                </c:pt>
                <c:pt idx="14">
                  <c:v>Sr88_ppm_mean</c:v>
                </c:pt>
                <c:pt idx="15">
                  <c:v>Y89_ppm_mean</c:v>
                </c:pt>
                <c:pt idx="16">
                  <c:v>Zr90_ppm_mean</c:v>
                </c:pt>
                <c:pt idx="17">
                  <c:v>Nb93_ppm_mean</c:v>
                </c:pt>
                <c:pt idx="18">
                  <c:v>Cs133_ppm_mean</c:v>
                </c:pt>
                <c:pt idx="19">
                  <c:v>Ba137_ppm_mean</c:v>
                </c:pt>
                <c:pt idx="20">
                  <c:v>La139_ppm_mean</c:v>
                </c:pt>
                <c:pt idx="21">
                  <c:v>Ce140_ppm_mean</c:v>
                </c:pt>
                <c:pt idx="22">
                  <c:v>Pr141_ppm_mean</c:v>
                </c:pt>
                <c:pt idx="23">
                  <c:v>Yb172_ppm_mean</c:v>
                </c:pt>
                <c:pt idx="24">
                  <c:v>Pb208_ppm_mean</c:v>
                </c:pt>
              </c:strCache>
            </c:strRef>
          </c:cat>
          <c:val>
            <c:numRef>
              <c:f>('Ms C vs R'!$C$147,'Ms C vs R'!$E$147:$AB$147)</c:f>
              <c:numCache>
                <c:formatCode>General</c:formatCode>
                <c:ptCount val="25"/>
                <c:pt idx="0">
                  <c:v>41.125721052631576</c:v>
                </c:pt>
                <c:pt idx="1">
                  <c:v>817.83955789473691</c:v>
                </c:pt>
                <c:pt idx="2">
                  <c:v>153.41314263157895</c:v>
                </c:pt>
                <c:pt idx="3">
                  <c:v>42.585915789473681</c:v>
                </c:pt>
                <c:pt idx="4">
                  <c:v>1134.7546842105264</c:v>
                </c:pt>
                <c:pt idx="5">
                  <c:v>0.44800605789473691</c:v>
                </c:pt>
                <c:pt idx="6">
                  <c:v>0.45929138947368414</c:v>
                </c:pt>
                <c:pt idx="7">
                  <c:v>105.04603157894736</c:v>
                </c:pt>
                <c:pt idx="8">
                  <c:v>1.0383517368421054</c:v>
                </c:pt>
                <c:pt idx="9">
                  <c:v>43.024005263157882</c:v>
                </c:pt>
                <c:pt idx="10">
                  <c:v>79.859073684210514</c:v>
                </c:pt>
                <c:pt idx="11">
                  <c:v>71.245110526315798</c:v>
                </c:pt>
                <c:pt idx="12">
                  <c:v>234.61257894736838</c:v>
                </c:pt>
                <c:pt idx="13">
                  <c:v>32.60884210526315</c:v>
                </c:pt>
                <c:pt idx="14">
                  <c:v>30.274494736842115</c:v>
                </c:pt>
                <c:pt idx="15">
                  <c:v>6.2056254473684215E-2</c:v>
                </c:pt>
                <c:pt idx="16">
                  <c:v>1.5859891578947367</c:v>
                </c:pt>
                <c:pt idx="17">
                  <c:v>28.437394736842101</c:v>
                </c:pt>
                <c:pt idx="18">
                  <c:v>0.59011991578947365</c:v>
                </c:pt>
                <c:pt idx="19">
                  <c:v>3111.0963157894739</c:v>
                </c:pt>
                <c:pt idx="20">
                  <c:v>6.4184694736842112E-3</c:v>
                </c:pt>
                <c:pt idx="21">
                  <c:v>-6.7939979999999997E-4</c:v>
                </c:pt>
                <c:pt idx="22">
                  <c:v>-7.8883293157894739E-4</c:v>
                </c:pt>
                <c:pt idx="23">
                  <c:v>1.3085138310526318E-2</c:v>
                </c:pt>
                <c:pt idx="24">
                  <c:v>3.384695789473684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DC-481C-BEA5-163F6103AF37}"/>
            </c:ext>
          </c:extLst>
        </c:ser>
        <c:ser>
          <c:idx val="1"/>
          <c:order val="1"/>
          <c:tx>
            <c:v>1(B)MP Rims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('Ms C vs R'!$C$146,'Ms C vs R'!$E$146:$AB$146)</c:f>
              <c:strCache>
                <c:ptCount val="25"/>
                <c:pt idx="0">
                  <c:v>Li7_ppm_mean</c:v>
                </c:pt>
                <c:pt idx="1">
                  <c:v>Ca43_ppm_mean</c:v>
                </c:pt>
                <c:pt idx="2">
                  <c:v>Ca44_ppm_mean</c:v>
                </c:pt>
                <c:pt idx="3">
                  <c:v>Sc45_ppm_mean</c:v>
                </c:pt>
                <c:pt idx="4">
                  <c:v>Ti48_ppm_mean</c:v>
                </c:pt>
                <c:pt idx="5">
                  <c:v>V51_ppm_mean</c:v>
                </c:pt>
                <c:pt idx="6">
                  <c:v>Cr52_ppm_mean</c:v>
                </c:pt>
                <c:pt idx="7">
                  <c:v>Mn55_ppm_mean</c:v>
                </c:pt>
                <c:pt idx="8">
                  <c:v>Co59_ppm_mean</c:v>
                </c:pt>
                <c:pt idx="9">
                  <c:v>Zn66_ppm_mean</c:v>
                </c:pt>
                <c:pt idx="10">
                  <c:v>Zn67_ppm_mean</c:v>
                </c:pt>
                <c:pt idx="11">
                  <c:v>Ga71_ppm_mean</c:v>
                </c:pt>
                <c:pt idx="12">
                  <c:v>Rb85_ppm_mean</c:v>
                </c:pt>
                <c:pt idx="13">
                  <c:v>Sr86_ppm_mean</c:v>
                </c:pt>
                <c:pt idx="14">
                  <c:v>Sr88_ppm_mean</c:v>
                </c:pt>
                <c:pt idx="15">
                  <c:v>Y89_ppm_mean</c:v>
                </c:pt>
                <c:pt idx="16">
                  <c:v>Zr90_ppm_mean</c:v>
                </c:pt>
                <c:pt idx="17">
                  <c:v>Nb93_ppm_mean</c:v>
                </c:pt>
                <c:pt idx="18">
                  <c:v>Cs133_ppm_mean</c:v>
                </c:pt>
                <c:pt idx="19">
                  <c:v>Ba137_ppm_mean</c:v>
                </c:pt>
                <c:pt idx="20">
                  <c:v>La139_ppm_mean</c:v>
                </c:pt>
                <c:pt idx="21">
                  <c:v>Ce140_ppm_mean</c:v>
                </c:pt>
                <c:pt idx="22">
                  <c:v>Pr141_ppm_mean</c:v>
                </c:pt>
                <c:pt idx="23">
                  <c:v>Yb172_ppm_mean</c:v>
                </c:pt>
                <c:pt idx="24">
                  <c:v>Pb208_ppm_mean</c:v>
                </c:pt>
              </c:strCache>
            </c:strRef>
          </c:cat>
          <c:val>
            <c:numRef>
              <c:f>('Ms C vs R'!$C$157,'Ms C vs R'!$E$157:$AB$157)</c:f>
              <c:numCache>
                <c:formatCode>General</c:formatCode>
                <c:ptCount val="25"/>
                <c:pt idx="0">
                  <c:v>40.471482352941173</c:v>
                </c:pt>
                <c:pt idx="1">
                  <c:v>1199.1350588235293</c:v>
                </c:pt>
                <c:pt idx="2">
                  <c:v>149.36379529411764</c:v>
                </c:pt>
                <c:pt idx="3">
                  <c:v>42.29933529411764</c:v>
                </c:pt>
                <c:pt idx="4">
                  <c:v>1084.3781764705882</c:v>
                </c:pt>
                <c:pt idx="5">
                  <c:v>-0.22609041176470585</c:v>
                </c:pt>
                <c:pt idx="6">
                  <c:v>0.78751946470588241</c:v>
                </c:pt>
                <c:pt idx="7">
                  <c:v>115.35878823529413</c:v>
                </c:pt>
                <c:pt idx="8">
                  <c:v>1.0485354117647059</c:v>
                </c:pt>
                <c:pt idx="9">
                  <c:v>39.335429411764707</c:v>
                </c:pt>
                <c:pt idx="10">
                  <c:v>76.558723529411765</c:v>
                </c:pt>
                <c:pt idx="11">
                  <c:v>71.716188235294098</c:v>
                </c:pt>
                <c:pt idx="12">
                  <c:v>229.55664705882353</c:v>
                </c:pt>
                <c:pt idx="13">
                  <c:v>34.128641176470587</c:v>
                </c:pt>
                <c:pt idx="14">
                  <c:v>31.345664705882353</c:v>
                </c:pt>
                <c:pt idx="15">
                  <c:v>4.1102062941176465E-2</c:v>
                </c:pt>
                <c:pt idx="16">
                  <c:v>1.2566862352941175</c:v>
                </c:pt>
                <c:pt idx="17">
                  <c:v>30.008670588235294</c:v>
                </c:pt>
                <c:pt idx="18">
                  <c:v>0.97654664705882366</c:v>
                </c:pt>
                <c:pt idx="19">
                  <c:v>3055.6388235294112</c:v>
                </c:pt>
                <c:pt idx="20">
                  <c:v>-6.753923761764706E-2</c:v>
                </c:pt>
                <c:pt idx="21">
                  <c:v>-4.0000312882352966E-4</c:v>
                </c:pt>
                <c:pt idx="22">
                  <c:v>-1.5622150999999999E-3</c:v>
                </c:pt>
                <c:pt idx="23">
                  <c:v>1.225067905882353E-2</c:v>
                </c:pt>
                <c:pt idx="24">
                  <c:v>4.0671588235294118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DC-481C-BEA5-163F6103A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62207"/>
        <c:axId val="1590038863"/>
      </c:lineChart>
      <c:catAx>
        <c:axId val="1997622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0038863"/>
        <c:crosses val="autoZero"/>
        <c:auto val="1"/>
        <c:lblAlgn val="ctr"/>
        <c:lblOffset val="100"/>
        <c:noMultiLvlLbl val="0"/>
      </c:catAx>
      <c:valAx>
        <c:axId val="15900388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7622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Average</a:t>
            </a:r>
            <a:r>
              <a:rPr lang="en-GB" baseline="0"/>
              <a:t> 1(B)MP Cores vs Rims (Si, Ca43, Ti, Ba removed)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('Ms C vs R'!$C$146,'Ms C vs R'!$F$146:$G$146,'Ms C vs R'!$I$146:$V$146,'Ms C vs R'!$X$146:$AB$146)</c:f>
              <c:strCache>
                <c:ptCount val="22"/>
                <c:pt idx="0">
                  <c:v>Li7_ppm_mean</c:v>
                </c:pt>
                <c:pt idx="1">
                  <c:v>Ca44_ppm_mean</c:v>
                </c:pt>
                <c:pt idx="2">
                  <c:v>Sc45_ppm_mean</c:v>
                </c:pt>
                <c:pt idx="3">
                  <c:v>V51_ppm_mean</c:v>
                </c:pt>
                <c:pt idx="4">
                  <c:v>Cr52_ppm_mean</c:v>
                </c:pt>
                <c:pt idx="5">
                  <c:v>Mn55_ppm_mean</c:v>
                </c:pt>
                <c:pt idx="6">
                  <c:v>Co59_ppm_mean</c:v>
                </c:pt>
                <c:pt idx="7">
                  <c:v>Zn66_ppm_mean</c:v>
                </c:pt>
                <c:pt idx="8">
                  <c:v>Zn67_ppm_mean</c:v>
                </c:pt>
                <c:pt idx="9">
                  <c:v>Ga71_ppm_mean</c:v>
                </c:pt>
                <c:pt idx="10">
                  <c:v>Rb85_ppm_mean</c:v>
                </c:pt>
                <c:pt idx="11">
                  <c:v>Sr86_ppm_mean</c:v>
                </c:pt>
                <c:pt idx="12">
                  <c:v>Sr88_ppm_mean</c:v>
                </c:pt>
                <c:pt idx="13">
                  <c:v>Y89_ppm_mean</c:v>
                </c:pt>
                <c:pt idx="14">
                  <c:v>Zr90_ppm_mean</c:v>
                </c:pt>
                <c:pt idx="15">
                  <c:v>Nb93_ppm_mean</c:v>
                </c:pt>
                <c:pt idx="16">
                  <c:v>Cs133_ppm_mean</c:v>
                </c:pt>
                <c:pt idx="17">
                  <c:v>La139_ppm_mean</c:v>
                </c:pt>
                <c:pt idx="18">
                  <c:v>Ce140_ppm_mean</c:v>
                </c:pt>
                <c:pt idx="19">
                  <c:v>Pr141_ppm_mean</c:v>
                </c:pt>
                <c:pt idx="20">
                  <c:v>Yb172_ppm_mean</c:v>
                </c:pt>
                <c:pt idx="21">
                  <c:v>Pb208_ppm_mean</c:v>
                </c:pt>
              </c:strCache>
            </c:strRef>
          </c:cat>
          <c:val>
            <c:numRef>
              <c:f>('Ms C vs R'!$C$147,'Ms C vs R'!$F$147:$G$147,'Ms C vs R'!$I$147:$V$147,'Ms C vs R'!$X$147:$AB$147)</c:f>
              <c:numCache>
                <c:formatCode>General</c:formatCode>
                <c:ptCount val="22"/>
                <c:pt idx="0">
                  <c:v>41.125721052631576</c:v>
                </c:pt>
                <c:pt idx="1">
                  <c:v>153.41314263157895</c:v>
                </c:pt>
                <c:pt idx="2">
                  <c:v>42.585915789473681</c:v>
                </c:pt>
                <c:pt idx="3">
                  <c:v>0.44800605789473691</c:v>
                </c:pt>
                <c:pt idx="4">
                  <c:v>0.45929138947368414</c:v>
                </c:pt>
                <c:pt idx="5">
                  <c:v>105.04603157894736</c:v>
                </c:pt>
                <c:pt idx="6">
                  <c:v>1.0383517368421054</c:v>
                </c:pt>
                <c:pt idx="7">
                  <c:v>43.024005263157882</c:v>
                </c:pt>
                <c:pt idx="8">
                  <c:v>79.859073684210514</c:v>
                </c:pt>
                <c:pt idx="9">
                  <c:v>71.245110526315798</c:v>
                </c:pt>
                <c:pt idx="10">
                  <c:v>234.61257894736838</c:v>
                </c:pt>
                <c:pt idx="11">
                  <c:v>32.60884210526315</c:v>
                </c:pt>
                <c:pt idx="12">
                  <c:v>30.274494736842115</c:v>
                </c:pt>
                <c:pt idx="13">
                  <c:v>6.2056254473684215E-2</c:v>
                </c:pt>
                <c:pt idx="14">
                  <c:v>1.5859891578947367</c:v>
                </c:pt>
                <c:pt idx="15">
                  <c:v>28.437394736842101</c:v>
                </c:pt>
                <c:pt idx="16">
                  <c:v>0.59011991578947365</c:v>
                </c:pt>
                <c:pt idx="17">
                  <c:v>6.4184694736842112E-3</c:v>
                </c:pt>
                <c:pt idx="18">
                  <c:v>-6.7939979999999997E-4</c:v>
                </c:pt>
                <c:pt idx="19">
                  <c:v>-7.8883293157894739E-4</c:v>
                </c:pt>
                <c:pt idx="20">
                  <c:v>1.3085138310526318E-2</c:v>
                </c:pt>
                <c:pt idx="21">
                  <c:v>3.384695789473684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FF-4674-BBBC-41CD54787978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('Ms C vs R'!$C$146,'Ms C vs R'!$F$146:$G$146,'Ms C vs R'!$I$146:$V$146,'Ms C vs R'!$X$146:$AB$146)</c:f>
              <c:strCache>
                <c:ptCount val="22"/>
                <c:pt idx="0">
                  <c:v>Li7_ppm_mean</c:v>
                </c:pt>
                <c:pt idx="1">
                  <c:v>Ca44_ppm_mean</c:v>
                </c:pt>
                <c:pt idx="2">
                  <c:v>Sc45_ppm_mean</c:v>
                </c:pt>
                <c:pt idx="3">
                  <c:v>V51_ppm_mean</c:v>
                </c:pt>
                <c:pt idx="4">
                  <c:v>Cr52_ppm_mean</c:v>
                </c:pt>
                <c:pt idx="5">
                  <c:v>Mn55_ppm_mean</c:v>
                </c:pt>
                <c:pt idx="6">
                  <c:v>Co59_ppm_mean</c:v>
                </c:pt>
                <c:pt idx="7">
                  <c:v>Zn66_ppm_mean</c:v>
                </c:pt>
                <c:pt idx="8">
                  <c:v>Zn67_ppm_mean</c:v>
                </c:pt>
                <c:pt idx="9">
                  <c:v>Ga71_ppm_mean</c:v>
                </c:pt>
                <c:pt idx="10">
                  <c:v>Rb85_ppm_mean</c:v>
                </c:pt>
                <c:pt idx="11">
                  <c:v>Sr86_ppm_mean</c:v>
                </c:pt>
                <c:pt idx="12">
                  <c:v>Sr88_ppm_mean</c:v>
                </c:pt>
                <c:pt idx="13">
                  <c:v>Y89_ppm_mean</c:v>
                </c:pt>
                <c:pt idx="14">
                  <c:v>Zr90_ppm_mean</c:v>
                </c:pt>
                <c:pt idx="15">
                  <c:v>Nb93_ppm_mean</c:v>
                </c:pt>
                <c:pt idx="16">
                  <c:v>Cs133_ppm_mean</c:v>
                </c:pt>
                <c:pt idx="17">
                  <c:v>La139_ppm_mean</c:v>
                </c:pt>
                <c:pt idx="18">
                  <c:v>Ce140_ppm_mean</c:v>
                </c:pt>
                <c:pt idx="19">
                  <c:v>Pr141_ppm_mean</c:v>
                </c:pt>
                <c:pt idx="20">
                  <c:v>Yb172_ppm_mean</c:v>
                </c:pt>
                <c:pt idx="21">
                  <c:v>Pb208_ppm_mean</c:v>
                </c:pt>
              </c:strCache>
            </c:strRef>
          </c:cat>
          <c:val>
            <c:numRef>
              <c:f>('Ms C vs R'!$C$157,'Ms C vs R'!$F$157:$G$157,'Ms C vs R'!$I$157:$V$157,'Ms C vs R'!$X$157:$AB$157)</c:f>
              <c:numCache>
                <c:formatCode>General</c:formatCode>
                <c:ptCount val="22"/>
                <c:pt idx="0">
                  <c:v>40.471482352941173</c:v>
                </c:pt>
                <c:pt idx="1">
                  <c:v>149.36379529411764</c:v>
                </c:pt>
                <c:pt idx="2">
                  <c:v>42.29933529411764</c:v>
                </c:pt>
                <c:pt idx="3">
                  <c:v>-0.22609041176470585</c:v>
                </c:pt>
                <c:pt idx="4">
                  <c:v>0.78751946470588241</c:v>
                </c:pt>
                <c:pt idx="5">
                  <c:v>115.35878823529413</c:v>
                </c:pt>
                <c:pt idx="6">
                  <c:v>1.0485354117647059</c:v>
                </c:pt>
                <c:pt idx="7">
                  <c:v>39.335429411764707</c:v>
                </c:pt>
                <c:pt idx="8">
                  <c:v>76.558723529411765</c:v>
                </c:pt>
                <c:pt idx="9">
                  <c:v>71.716188235294098</c:v>
                </c:pt>
                <c:pt idx="10">
                  <c:v>229.55664705882353</c:v>
                </c:pt>
                <c:pt idx="11">
                  <c:v>34.128641176470587</c:v>
                </c:pt>
                <c:pt idx="12">
                  <c:v>31.345664705882353</c:v>
                </c:pt>
                <c:pt idx="13">
                  <c:v>4.1102062941176465E-2</c:v>
                </c:pt>
                <c:pt idx="14">
                  <c:v>1.2566862352941175</c:v>
                </c:pt>
                <c:pt idx="15">
                  <c:v>30.008670588235294</c:v>
                </c:pt>
                <c:pt idx="16">
                  <c:v>0.97654664705882366</c:v>
                </c:pt>
                <c:pt idx="17">
                  <c:v>-6.753923761764706E-2</c:v>
                </c:pt>
                <c:pt idx="18">
                  <c:v>-4.0000312882352966E-4</c:v>
                </c:pt>
                <c:pt idx="19">
                  <c:v>-1.5622150999999999E-3</c:v>
                </c:pt>
                <c:pt idx="20">
                  <c:v>1.225067905882353E-2</c:v>
                </c:pt>
                <c:pt idx="21">
                  <c:v>4.0671588235294118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FF-4674-BBBC-41CD54787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2405071"/>
        <c:axId val="221911855"/>
      </c:lineChart>
      <c:catAx>
        <c:axId val="15924050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1911855"/>
        <c:crosses val="autoZero"/>
        <c:auto val="1"/>
        <c:lblAlgn val="ctr"/>
        <c:lblOffset val="100"/>
        <c:noMultiLvlLbl val="0"/>
      </c:catAx>
      <c:valAx>
        <c:axId val="22191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050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Average 1(B)MP Cores vs Rims (Si, Ti, Ba removed)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1(B)MP Cores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('Ms C vs R'!$C$146,'Ms C vs R'!$E$146:$G$146,'Ms C vs R'!$I$146:$V$146,'Ms C vs R'!$X$146:$AB$146)</c:f>
              <c:strCache>
                <c:ptCount val="23"/>
                <c:pt idx="0">
                  <c:v>Li7_ppm_mean</c:v>
                </c:pt>
                <c:pt idx="1">
                  <c:v>Ca43_ppm_mean</c:v>
                </c:pt>
                <c:pt idx="2">
                  <c:v>Ca44_ppm_mean</c:v>
                </c:pt>
                <c:pt idx="3">
                  <c:v>Sc45_ppm_mean</c:v>
                </c:pt>
                <c:pt idx="4">
                  <c:v>V51_ppm_mean</c:v>
                </c:pt>
                <c:pt idx="5">
                  <c:v>Cr52_ppm_mean</c:v>
                </c:pt>
                <c:pt idx="6">
                  <c:v>Mn55_ppm_mean</c:v>
                </c:pt>
                <c:pt idx="7">
                  <c:v>Co59_ppm_mean</c:v>
                </c:pt>
                <c:pt idx="8">
                  <c:v>Zn66_ppm_mean</c:v>
                </c:pt>
                <c:pt idx="9">
                  <c:v>Zn67_ppm_mean</c:v>
                </c:pt>
                <c:pt idx="10">
                  <c:v>Ga71_ppm_mean</c:v>
                </c:pt>
                <c:pt idx="11">
                  <c:v>Rb85_ppm_mean</c:v>
                </c:pt>
                <c:pt idx="12">
                  <c:v>Sr86_ppm_mean</c:v>
                </c:pt>
                <c:pt idx="13">
                  <c:v>Sr88_ppm_mean</c:v>
                </c:pt>
                <c:pt idx="14">
                  <c:v>Y89_ppm_mean</c:v>
                </c:pt>
                <c:pt idx="15">
                  <c:v>Zr90_ppm_mean</c:v>
                </c:pt>
                <c:pt idx="16">
                  <c:v>Nb93_ppm_mean</c:v>
                </c:pt>
                <c:pt idx="17">
                  <c:v>Cs133_ppm_mean</c:v>
                </c:pt>
                <c:pt idx="18">
                  <c:v>La139_ppm_mean</c:v>
                </c:pt>
                <c:pt idx="19">
                  <c:v>Ce140_ppm_mean</c:v>
                </c:pt>
                <c:pt idx="20">
                  <c:v>Pr141_ppm_mean</c:v>
                </c:pt>
                <c:pt idx="21">
                  <c:v>Yb172_ppm_mean</c:v>
                </c:pt>
                <c:pt idx="22">
                  <c:v>Pb208_ppm_mean</c:v>
                </c:pt>
              </c:strCache>
            </c:strRef>
          </c:cat>
          <c:val>
            <c:numRef>
              <c:f>('Ms C vs R'!$C$147,'Ms C vs R'!$E$147:$G$147,'Ms C vs R'!$I$147:$V$147,'Ms C vs R'!$X$147:$AB$147)</c:f>
              <c:numCache>
                <c:formatCode>General</c:formatCode>
                <c:ptCount val="23"/>
                <c:pt idx="0">
                  <c:v>41.125721052631576</c:v>
                </c:pt>
                <c:pt idx="1">
                  <c:v>817.83955789473691</c:v>
                </c:pt>
                <c:pt idx="2">
                  <c:v>153.41314263157895</c:v>
                </c:pt>
                <c:pt idx="3">
                  <c:v>42.585915789473681</c:v>
                </c:pt>
                <c:pt idx="4">
                  <c:v>0.44800605789473691</c:v>
                </c:pt>
                <c:pt idx="5">
                  <c:v>0.45929138947368414</c:v>
                </c:pt>
                <c:pt idx="6">
                  <c:v>105.04603157894736</c:v>
                </c:pt>
                <c:pt idx="7">
                  <c:v>1.0383517368421054</c:v>
                </c:pt>
                <c:pt idx="8">
                  <c:v>43.024005263157882</c:v>
                </c:pt>
                <c:pt idx="9">
                  <c:v>79.859073684210514</c:v>
                </c:pt>
                <c:pt idx="10">
                  <c:v>71.245110526315798</c:v>
                </c:pt>
                <c:pt idx="11">
                  <c:v>234.61257894736838</c:v>
                </c:pt>
                <c:pt idx="12">
                  <c:v>32.60884210526315</c:v>
                </c:pt>
                <c:pt idx="13">
                  <c:v>30.274494736842115</c:v>
                </c:pt>
                <c:pt idx="14">
                  <c:v>6.2056254473684215E-2</c:v>
                </c:pt>
                <c:pt idx="15">
                  <c:v>1.5859891578947367</c:v>
                </c:pt>
                <c:pt idx="16">
                  <c:v>28.437394736842101</c:v>
                </c:pt>
                <c:pt idx="17">
                  <c:v>0.59011991578947365</c:v>
                </c:pt>
                <c:pt idx="18">
                  <c:v>6.4184694736842112E-3</c:v>
                </c:pt>
                <c:pt idx="19">
                  <c:v>-6.7939979999999997E-4</c:v>
                </c:pt>
                <c:pt idx="20">
                  <c:v>-7.8883293157894739E-4</c:v>
                </c:pt>
                <c:pt idx="21">
                  <c:v>1.3085138310526318E-2</c:v>
                </c:pt>
                <c:pt idx="22">
                  <c:v>3.384695789473684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B3-4F3B-B3F4-71260BBBEDA3}"/>
            </c:ext>
          </c:extLst>
        </c:ser>
        <c:ser>
          <c:idx val="1"/>
          <c:order val="1"/>
          <c:tx>
            <c:v>1(B)MP Rims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('Ms C vs R'!$C$146,'Ms C vs R'!$E$146:$G$146,'Ms C vs R'!$I$146:$V$146,'Ms C vs R'!$X$146:$AB$146)</c:f>
              <c:strCache>
                <c:ptCount val="23"/>
                <c:pt idx="0">
                  <c:v>Li7_ppm_mean</c:v>
                </c:pt>
                <c:pt idx="1">
                  <c:v>Ca43_ppm_mean</c:v>
                </c:pt>
                <c:pt idx="2">
                  <c:v>Ca44_ppm_mean</c:v>
                </c:pt>
                <c:pt idx="3">
                  <c:v>Sc45_ppm_mean</c:v>
                </c:pt>
                <c:pt idx="4">
                  <c:v>V51_ppm_mean</c:v>
                </c:pt>
                <c:pt idx="5">
                  <c:v>Cr52_ppm_mean</c:v>
                </c:pt>
                <c:pt idx="6">
                  <c:v>Mn55_ppm_mean</c:v>
                </c:pt>
                <c:pt idx="7">
                  <c:v>Co59_ppm_mean</c:v>
                </c:pt>
                <c:pt idx="8">
                  <c:v>Zn66_ppm_mean</c:v>
                </c:pt>
                <c:pt idx="9">
                  <c:v>Zn67_ppm_mean</c:v>
                </c:pt>
                <c:pt idx="10">
                  <c:v>Ga71_ppm_mean</c:v>
                </c:pt>
                <c:pt idx="11">
                  <c:v>Rb85_ppm_mean</c:v>
                </c:pt>
                <c:pt idx="12">
                  <c:v>Sr86_ppm_mean</c:v>
                </c:pt>
                <c:pt idx="13">
                  <c:v>Sr88_ppm_mean</c:v>
                </c:pt>
                <c:pt idx="14">
                  <c:v>Y89_ppm_mean</c:v>
                </c:pt>
                <c:pt idx="15">
                  <c:v>Zr90_ppm_mean</c:v>
                </c:pt>
                <c:pt idx="16">
                  <c:v>Nb93_ppm_mean</c:v>
                </c:pt>
                <c:pt idx="17">
                  <c:v>Cs133_ppm_mean</c:v>
                </c:pt>
                <c:pt idx="18">
                  <c:v>La139_ppm_mean</c:v>
                </c:pt>
                <c:pt idx="19">
                  <c:v>Ce140_ppm_mean</c:v>
                </c:pt>
                <c:pt idx="20">
                  <c:v>Pr141_ppm_mean</c:v>
                </c:pt>
                <c:pt idx="21">
                  <c:v>Yb172_ppm_mean</c:v>
                </c:pt>
                <c:pt idx="22">
                  <c:v>Pb208_ppm_mean</c:v>
                </c:pt>
              </c:strCache>
            </c:strRef>
          </c:cat>
          <c:val>
            <c:numRef>
              <c:f>('Ms C vs R'!$C$157,'Ms C vs R'!$E$157:$G$157,'Ms C vs R'!$I$157:$V$157,'Ms C vs R'!$X$157:$AB$157)</c:f>
              <c:numCache>
                <c:formatCode>General</c:formatCode>
                <c:ptCount val="23"/>
                <c:pt idx="0">
                  <c:v>40.471482352941173</c:v>
                </c:pt>
                <c:pt idx="1">
                  <c:v>1199.1350588235293</c:v>
                </c:pt>
                <c:pt idx="2">
                  <c:v>149.36379529411764</c:v>
                </c:pt>
                <c:pt idx="3">
                  <c:v>42.29933529411764</c:v>
                </c:pt>
                <c:pt idx="4">
                  <c:v>-0.22609041176470585</c:v>
                </c:pt>
                <c:pt idx="5">
                  <c:v>0.78751946470588241</c:v>
                </c:pt>
                <c:pt idx="6">
                  <c:v>115.35878823529413</c:v>
                </c:pt>
                <c:pt idx="7">
                  <c:v>1.0485354117647059</c:v>
                </c:pt>
                <c:pt idx="8">
                  <c:v>39.335429411764707</c:v>
                </c:pt>
                <c:pt idx="9">
                  <c:v>76.558723529411765</c:v>
                </c:pt>
                <c:pt idx="10">
                  <c:v>71.716188235294098</c:v>
                </c:pt>
                <c:pt idx="11">
                  <c:v>229.55664705882353</c:v>
                </c:pt>
                <c:pt idx="12">
                  <c:v>34.128641176470587</c:v>
                </c:pt>
                <c:pt idx="13">
                  <c:v>31.345664705882353</c:v>
                </c:pt>
                <c:pt idx="14">
                  <c:v>4.1102062941176465E-2</c:v>
                </c:pt>
                <c:pt idx="15">
                  <c:v>1.2566862352941175</c:v>
                </c:pt>
                <c:pt idx="16">
                  <c:v>30.008670588235294</c:v>
                </c:pt>
                <c:pt idx="17">
                  <c:v>0.97654664705882366</c:v>
                </c:pt>
                <c:pt idx="18">
                  <c:v>-6.753923761764706E-2</c:v>
                </c:pt>
                <c:pt idx="19">
                  <c:v>-4.0000312882352966E-4</c:v>
                </c:pt>
                <c:pt idx="20">
                  <c:v>-1.5622150999999999E-3</c:v>
                </c:pt>
                <c:pt idx="21">
                  <c:v>1.225067905882353E-2</c:v>
                </c:pt>
                <c:pt idx="22">
                  <c:v>4.0671588235294118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B3-4F3B-B3F4-71260BBBE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530559"/>
        <c:axId val="235128911"/>
      </c:lineChart>
      <c:catAx>
        <c:axId val="220530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5128911"/>
        <c:crosses val="autoZero"/>
        <c:auto val="1"/>
        <c:lblAlgn val="ctr"/>
        <c:lblOffset val="100"/>
        <c:noMultiLvlLbl val="0"/>
      </c:catAx>
      <c:valAx>
        <c:axId val="2351289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0530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Average 1.AS vs 1(B)MP</a:t>
            </a:r>
            <a:r>
              <a:rPr lang="en-GB" baseline="0"/>
              <a:t> Cores vs Rims (Si, Ti, Ba removed)</a:t>
            </a:r>
            <a:endParaRPr lang="en-GB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1(B)MP Cores</c:v>
          </c:tx>
          <c:cat>
            <c:strRef>
              <c:f>('Ms C vs R'!$C$146,'Ms C vs R'!$E$146:$G$146,'Ms C vs R'!$I$146:$V$146,'Ms C vs R'!$X$146:$AB$146)</c:f>
              <c:strCache>
                <c:ptCount val="23"/>
                <c:pt idx="0">
                  <c:v>Li7_ppm_mean</c:v>
                </c:pt>
                <c:pt idx="1">
                  <c:v>Ca43_ppm_mean</c:v>
                </c:pt>
                <c:pt idx="2">
                  <c:v>Ca44_ppm_mean</c:v>
                </c:pt>
                <c:pt idx="3">
                  <c:v>Sc45_ppm_mean</c:v>
                </c:pt>
                <c:pt idx="4">
                  <c:v>V51_ppm_mean</c:v>
                </c:pt>
                <c:pt idx="5">
                  <c:v>Cr52_ppm_mean</c:v>
                </c:pt>
                <c:pt idx="6">
                  <c:v>Mn55_ppm_mean</c:v>
                </c:pt>
                <c:pt idx="7">
                  <c:v>Co59_ppm_mean</c:v>
                </c:pt>
                <c:pt idx="8">
                  <c:v>Zn66_ppm_mean</c:v>
                </c:pt>
                <c:pt idx="9">
                  <c:v>Zn67_ppm_mean</c:v>
                </c:pt>
                <c:pt idx="10">
                  <c:v>Ga71_ppm_mean</c:v>
                </c:pt>
                <c:pt idx="11">
                  <c:v>Rb85_ppm_mean</c:v>
                </c:pt>
                <c:pt idx="12">
                  <c:v>Sr86_ppm_mean</c:v>
                </c:pt>
                <c:pt idx="13">
                  <c:v>Sr88_ppm_mean</c:v>
                </c:pt>
                <c:pt idx="14">
                  <c:v>Y89_ppm_mean</c:v>
                </c:pt>
                <c:pt idx="15">
                  <c:v>Zr90_ppm_mean</c:v>
                </c:pt>
                <c:pt idx="16">
                  <c:v>Nb93_ppm_mean</c:v>
                </c:pt>
                <c:pt idx="17">
                  <c:v>Cs133_ppm_mean</c:v>
                </c:pt>
                <c:pt idx="18">
                  <c:v>La139_ppm_mean</c:v>
                </c:pt>
                <c:pt idx="19">
                  <c:v>Ce140_ppm_mean</c:v>
                </c:pt>
                <c:pt idx="20">
                  <c:v>Pr141_ppm_mean</c:v>
                </c:pt>
                <c:pt idx="21">
                  <c:v>Yb172_ppm_mean</c:v>
                </c:pt>
                <c:pt idx="22">
                  <c:v>Pb208_ppm_mean</c:v>
                </c:pt>
              </c:strCache>
            </c:strRef>
          </c:cat>
          <c:val>
            <c:numRef>
              <c:f>('Ms C vs R'!$C$147,'Ms C vs R'!$E$147:$G$147,'Ms C vs R'!$I$147:$V$147,'Ms C vs R'!$X$147:$AB$147)</c:f>
              <c:numCache>
                <c:formatCode>General</c:formatCode>
                <c:ptCount val="23"/>
                <c:pt idx="0">
                  <c:v>41.125721052631576</c:v>
                </c:pt>
                <c:pt idx="1">
                  <c:v>817.83955789473691</c:v>
                </c:pt>
                <c:pt idx="2">
                  <c:v>153.41314263157895</c:v>
                </c:pt>
                <c:pt idx="3">
                  <c:v>42.585915789473681</c:v>
                </c:pt>
                <c:pt idx="4">
                  <c:v>0.44800605789473691</c:v>
                </c:pt>
                <c:pt idx="5">
                  <c:v>0.45929138947368414</c:v>
                </c:pt>
                <c:pt idx="6">
                  <c:v>105.04603157894736</c:v>
                </c:pt>
                <c:pt idx="7">
                  <c:v>1.0383517368421054</c:v>
                </c:pt>
                <c:pt idx="8">
                  <c:v>43.024005263157882</c:v>
                </c:pt>
                <c:pt idx="9">
                  <c:v>79.859073684210514</c:v>
                </c:pt>
                <c:pt idx="10">
                  <c:v>71.245110526315798</c:v>
                </c:pt>
                <c:pt idx="11">
                  <c:v>234.61257894736838</c:v>
                </c:pt>
                <c:pt idx="12">
                  <c:v>32.60884210526315</c:v>
                </c:pt>
                <c:pt idx="13">
                  <c:v>30.274494736842115</c:v>
                </c:pt>
                <c:pt idx="14">
                  <c:v>6.2056254473684215E-2</c:v>
                </c:pt>
                <c:pt idx="15">
                  <c:v>1.5859891578947367</c:v>
                </c:pt>
                <c:pt idx="16">
                  <c:v>28.437394736842101</c:v>
                </c:pt>
                <c:pt idx="17">
                  <c:v>0.59011991578947365</c:v>
                </c:pt>
                <c:pt idx="18">
                  <c:v>6.4184694736842112E-3</c:v>
                </c:pt>
                <c:pt idx="19">
                  <c:v>-6.7939979999999997E-4</c:v>
                </c:pt>
                <c:pt idx="20">
                  <c:v>-7.8883293157894739E-4</c:v>
                </c:pt>
                <c:pt idx="21">
                  <c:v>1.3085138310526318E-2</c:v>
                </c:pt>
                <c:pt idx="22">
                  <c:v>3.384695789473684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416-46C7-B1F9-21D1A092FA82}"/>
            </c:ext>
          </c:extLst>
        </c:ser>
        <c:ser>
          <c:idx val="3"/>
          <c:order val="1"/>
          <c:tx>
            <c:v>1(B)MP Rims</c:v>
          </c:tx>
          <c:cat>
            <c:strRef>
              <c:f>('Ms C vs R'!$C$146,'Ms C vs R'!$E$146:$G$146,'Ms C vs R'!$I$146:$V$146,'Ms C vs R'!$X$146:$AB$146)</c:f>
              <c:strCache>
                <c:ptCount val="23"/>
                <c:pt idx="0">
                  <c:v>Li7_ppm_mean</c:v>
                </c:pt>
                <c:pt idx="1">
                  <c:v>Ca43_ppm_mean</c:v>
                </c:pt>
                <c:pt idx="2">
                  <c:v>Ca44_ppm_mean</c:v>
                </c:pt>
                <c:pt idx="3">
                  <c:v>Sc45_ppm_mean</c:v>
                </c:pt>
                <c:pt idx="4">
                  <c:v>V51_ppm_mean</c:v>
                </c:pt>
                <c:pt idx="5">
                  <c:v>Cr52_ppm_mean</c:v>
                </c:pt>
                <c:pt idx="6">
                  <c:v>Mn55_ppm_mean</c:v>
                </c:pt>
                <c:pt idx="7">
                  <c:v>Co59_ppm_mean</c:v>
                </c:pt>
                <c:pt idx="8">
                  <c:v>Zn66_ppm_mean</c:v>
                </c:pt>
                <c:pt idx="9">
                  <c:v>Zn67_ppm_mean</c:v>
                </c:pt>
                <c:pt idx="10">
                  <c:v>Ga71_ppm_mean</c:v>
                </c:pt>
                <c:pt idx="11">
                  <c:v>Rb85_ppm_mean</c:v>
                </c:pt>
                <c:pt idx="12">
                  <c:v>Sr86_ppm_mean</c:v>
                </c:pt>
                <c:pt idx="13">
                  <c:v>Sr88_ppm_mean</c:v>
                </c:pt>
                <c:pt idx="14">
                  <c:v>Y89_ppm_mean</c:v>
                </c:pt>
                <c:pt idx="15">
                  <c:v>Zr90_ppm_mean</c:v>
                </c:pt>
                <c:pt idx="16">
                  <c:v>Nb93_ppm_mean</c:v>
                </c:pt>
                <c:pt idx="17">
                  <c:v>Cs133_ppm_mean</c:v>
                </c:pt>
                <c:pt idx="18">
                  <c:v>La139_ppm_mean</c:v>
                </c:pt>
                <c:pt idx="19">
                  <c:v>Ce140_ppm_mean</c:v>
                </c:pt>
                <c:pt idx="20">
                  <c:v>Pr141_ppm_mean</c:v>
                </c:pt>
                <c:pt idx="21">
                  <c:v>Yb172_ppm_mean</c:v>
                </c:pt>
                <c:pt idx="22">
                  <c:v>Pb208_ppm_mean</c:v>
                </c:pt>
              </c:strCache>
            </c:strRef>
          </c:cat>
          <c:val>
            <c:numRef>
              <c:f>('Ms C vs R'!$C$157,'Ms C vs R'!$E$157:$G$157,'Ms C vs R'!$I$157:$V$157,'Ms C vs R'!$X$157:$AB$157)</c:f>
              <c:numCache>
                <c:formatCode>General</c:formatCode>
                <c:ptCount val="23"/>
                <c:pt idx="0">
                  <c:v>40.471482352941173</c:v>
                </c:pt>
                <c:pt idx="1">
                  <c:v>1199.1350588235293</c:v>
                </c:pt>
                <c:pt idx="2">
                  <c:v>149.36379529411764</c:v>
                </c:pt>
                <c:pt idx="3">
                  <c:v>42.29933529411764</c:v>
                </c:pt>
                <c:pt idx="4">
                  <c:v>-0.22609041176470585</c:v>
                </c:pt>
                <c:pt idx="5">
                  <c:v>0.78751946470588241</c:v>
                </c:pt>
                <c:pt idx="6">
                  <c:v>115.35878823529413</c:v>
                </c:pt>
                <c:pt idx="7">
                  <c:v>1.0485354117647059</c:v>
                </c:pt>
                <c:pt idx="8">
                  <c:v>39.335429411764707</c:v>
                </c:pt>
                <c:pt idx="9">
                  <c:v>76.558723529411765</c:v>
                </c:pt>
                <c:pt idx="10">
                  <c:v>71.716188235294098</c:v>
                </c:pt>
                <c:pt idx="11">
                  <c:v>229.55664705882353</c:v>
                </c:pt>
                <c:pt idx="12">
                  <c:v>34.128641176470587</c:v>
                </c:pt>
                <c:pt idx="13">
                  <c:v>31.345664705882353</c:v>
                </c:pt>
                <c:pt idx="14">
                  <c:v>4.1102062941176465E-2</c:v>
                </c:pt>
                <c:pt idx="15">
                  <c:v>1.2566862352941175</c:v>
                </c:pt>
                <c:pt idx="16">
                  <c:v>30.008670588235294</c:v>
                </c:pt>
                <c:pt idx="17">
                  <c:v>0.97654664705882366</c:v>
                </c:pt>
                <c:pt idx="18">
                  <c:v>-6.753923761764706E-2</c:v>
                </c:pt>
                <c:pt idx="19">
                  <c:v>-4.0000312882352966E-4</c:v>
                </c:pt>
                <c:pt idx="20">
                  <c:v>-1.5622150999999999E-3</c:v>
                </c:pt>
                <c:pt idx="21">
                  <c:v>1.225067905882353E-2</c:v>
                </c:pt>
                <c:pt idx="22">
                  <c:v>4.0671588235294118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416-46C7-B1F9-21D1A092FA82}"/>
            </c:ext>
          </c:extLst>
        </c:ser>
        <c:ser>
          <c:idx val="0"/>
          <c:order val="2"/>
          <c:tx>
            <c:v>1.AS Cores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('Ms C vs R'!$C$114,'Ms C vs R'!$E$114:$G$114,'Ms C vs R'!$I$114:$V$114,'Ms C vs R'!$X$114:$AB$114)</c:f>
              <c:strCache>
                <c:ptCount val="23"/>
                <c:pt idx="0">
                  <c:v>Li7_ppm_mean</c:v>
                </c:pt>
                <c:pt idx="1">
                  <c:v>Ca43_ppm_mean</c:v>
                </c:pt>
                <c:pt idx="2">
                  <c:v>Ca44_ppm_mean</c:v>
                </c:pt>
                <c:pt idx="3">
                  <c:v>Sc45_ppm_mean</c:v>
                </c:pt>
                <c:pt idx="4">
                  <c:v>V51_ppm_mean</c:v>
                </c:pt>
                <c:pt idx="5">
                  <c:v>Cr52_ppm_mean</c:v>
                </c:pt>
                <c:pt idx="6">
                  <c:v>Mn55_ppm_mean</c:v>
                </c:pt>
                <c:pt idx="7">
                  <c:v>Co59_ppm_mean</c:v>
                </c:pt>
                <c:pt idx="8">
                  <c:v>Zn66_ppm_mean</c:v>
                </c:pt>
                <c:pt idx="9">
                  <c:v>Zn67_ppm_mean</c:v>
                </c:pt>
                <c:pt idx="10">
                  <c:v>Ga71_ppm_mean</c:v>
                </c:pt>
                <c:pt idx="11">
                  <c:v>Rb85_ppm_mean</c:v>
                </c:pt>
                <c:pt idx="12">
                  <c:v>Sr86_ppm_mean</c:v>
                </c:pt>
                <c:pt idx="13">
                  <c:v>Sr88_ppm_mean</c:v>
                </c:pt>
                <c:pt idx="14">
                  <c:v>Y89_ppm_mean</c:v>
                </c:pt>
                <c:pt idx="15">
                  <c:v>Zr90_ppm_mean</c:v>
                </c:pt>
                <c:pt idx="16">
                  <c:v>Nb93_ppm_mean</c:v>
                </c:pt>
                <c:pt idx="17">
                  <c:v>Cs133_ppm_mean</c:v>
                </c:pt>
                <c:pt idx="18">
                  <c:v>La139_ppm_mean</c:v>
                </c:pt>
                <c:pt idx="19">
                  <c:v>Ce140_ppm_mean</c:v>
                </c:pt>
                <c:pt idx="20">
                  <c:v>Pr141_ppm_mean</c:v>
                </c:pt>
                <c:pt idx="21">
                  <c:v>Yb172_ppm_mean</c:v>
                </c:pt>
                <c:pt idx="22">
                  <c:v>Pb208_ppm_mean</c:v>
                </c:pt>
              </c:strCache>
            </c:strRef>
          </c:cat>
          <c:val>
            <c:numRef>
              <c:f>('Ms C vs R'!$C$115,'Ms C vs R'!$E$115:$G$115,'Ms C vs R'!$I$115:$V$115,'Ms C vs R'!$X$115:$AB$115)</c:f>
              <c:numCache>
                <c:formatCode>General</c:formatCode>
                <c:ptCount val="23"/>
                <c:pt idx="0">
                  <c:v>43.722672727272737</c:v>
                </c:pt>
                <c:pt idx="1">
                  <c:v>426.86972727272735</c:v>
                </c:pt>
                <c:pt idx="2">
                  <c:v>193.19599090909094</c:v>
                </c:pt>
                <c:pt idx="3">
                  <c:v>56.916490909090903</c:v>
                </c:pt>
                <c:pt idx="4">
                  <c:v>307.11281818181811</c:v>
                </c:pt>
                <c:pt idx="5">
                  <c:v>173.93600000000004</c:v>
                </c:pt>
                <c:pt idx="6">
                  <c:v>124.81845454545454</c:v>
                </c:pt>
                <c:pt idx="7">
                  <c:v>2.2626272727272725</c:v>
                </c:pt>
                <c:pt idx="8">
                  <c:v>31.055427272727275</c:v>
                </c:pt>
                <c:pt idx="9">
                  <c:v>70.301972727272727</c:v>
                </c:pt>
                <c:pt idx="10">
                  <c:v>64.07110909090909</c:v>
                </c:pt>
                <c:pt idx="11">
                  <c:v>262.66590909090905</c:v>
                </c:pt>
                <c:pt idx="12">
                  <c:v>24.268245454545454</c:v>
                </c:pt>
                <c:pt idx="13">
                  <c:v>26.439636363636364</c:v>
                </c:pt>
                <c:pt idx="14">
                  <c:v>5.9697772727272731E-2</c:v>
                </c:pt>
                <c:pt idx="15">
                  <c:v>1.8599888181818185</c:v>
                </c:pt>
                <c:pt idx="16">
                  <c:v>35.005945454545454</c:v>
                </c:pt>
                <c:pt idx="17">
                  <c:v>2.9902099999999994</c:v>
                </c:pt>
                <c:pt idx="18">
                  <c:v>1.6966255054545454E-2</c:v>
                </c:pt>
                <c:pt idx="19">
                  <c:v>3.4277681818181433E-6</c:v>
                </c:pt>
                <c:pt idx="20">
                  <c:v>-1.3964210027272727E-3</c:v>
                </c:pt>
                <c:pt idx="21">
                  <c:v>6.6712881818181802E-2</c:v>
                </c:pt>
                <c:pt idx="22">
                  <c:v>7.2217354545454535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416-46C7-B1F9-21D1A092FA82}"/>
            </c:ext>
          </c:extLst>
        </c:ser>
        <c:ser>
          <c:idx val="1"/>
          <c:order val="3"/>
          <c:tx>
            <c:v>1.AS Rims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('Ms C vs R'!$C$114,'Ms C vs R'!$E$114:$G$114,'Ms C vs R'!$I$114:$V$114,'Ms C vs R'!$X$114:$AB$114)</c:f>
              <c:strCache>
                <c:ptCount val="23"/>
                <c:pt idx="0">
                  <c:v>Li7_ppm_mean</c:v>
                </c:pt>
                <c:pt idx="1">
                  <c:v>Ca43_ppm_mean</c:v>
                </c:pt>
                <c:pt idx="2">
                  <c:v>Ca44_ppm_mean</c:v>
                </c:pt>
                <c:pt idx="3">
                  <c:v>Sc45_ppm_mean</c:v>
                </c:pt>
                <c:pt idx="4">
                  <c:v>V51_ppm_mean</c:v>
                </c:pt>
                <c:pt idx="5">
                  <c:v>Cr52_ppm_mean</c:v>
                </c:pt>
                <c:pt idx="6">
                  <c:v>Mn55_ppm_mean</c:v>
                </c:pt>
                <c:pt idx="7">
                  <c:v>Co59_ppm_mean</c:v>
                </c:pt>
                <c:pt idx="8">
                  <c:v>Zn66_ppm_mean</c:v>
                </c:pt>
                <c:pt idx="9">
                  <c:v>Zn67_ppm_mean</c:v>
                </c:pt>
                <c:pt idx="10">
                  <c:v>Ga71_ppm_mean</c:v>
                </c:pt>
                <c:pt idx="11">
                  <c:v>Rb85_ppm_mean</c:v>
                </c:pt>
                <c:pt idx="12">
                  <c:v>Sr86_ppm_mean</c:v>
                </c:pt>
                <c:pt idx="13">
                  <c:v>Sr88_ppm_mean</c:v>
                </c:pt>
                <c:pt idx="14">
                  <c:v>Y89_ppm_mean</c:v>
                </c:pt>
                <c:pt idx="15">
                  <c:v>Zr90_ppm_mean</c:v>
                </c:pt>
                <c:pt idx="16">
                  <c:v>Nb93_ppm_mean</c:v>
                </c:pt>
                <c:pt idx="17">
                  <c:v>Cs133_ppm_mean</c:v>
                </c:pt>
                <c:pt idx="18">
                  <c:v>La139_ppm_mean</c:v>
                </c:pt>
                <c:pt idx="19">
                  <c:v>Ce140_ppm_mean</c:v>
                </c:pt>
                <c:pt idx="20">
                  <c:v>Pr141_ppm_mean</c:v>
                </c:pt>
                <c:pt idx="21">
                  <c:v>Yb172_ppm_mean</c:v>
                </c:pt>
                <c:pt idx="22">
                  <c:v>Pb208_ppm_mean</c:v>
                </c:pt>
              </c:strCache>
            </c:strRef>
          </c:cat>
          <c:val>
            <c:numRef>
              <c:f>('Ms C vs R'!$C$125,'Ms C vs R'!$E$125:$G$125,'Ms C vs R'!$I$125:$V$125,'Ms C vs R'!$X$125:$AB$125)</c:f>
              <c:numCache>
                <c:formatCode>General</c:formatCode>
                <c:ptCount val="23"/>
                <c:pt idx="0">
                  <c:v>48.217407142857155</c:v>
                </c:pt>
                <c:pt idx="1">
                  <c:v>696.29527857142864</c:v>
                </c:pt>
                <c:pt idx="2">
                  <c:v>71.361500000000007</c:v>
                </c:pt>
                <c:pt idx="3">
                  <c:v>57.569950000000006</c:v>
                </c:pt>
                <c:pt idx="4">
                  <c:v>308.97442857142863</c:v>
                </c:pt>
                <c:pt idx="5">
                  <c:v>162.79764285714285</c:v>
                </c:pt>
                <c:pt idx="6">
                  <c:v>139.25636428571431</c:v>
                </c:pt>
                <c:pt idx="7">
                  <c:v>2.6117757142857143</c:v>
                </c:pt>
                <c:pt idx="8">
                  <c:v>37.713892857142859</c:v>
                </c:pt>
                <c:pt idx="9">
                  <c:v>83.524992857142863</c:v>
                </c:pt>
                <c:pt idx="10">
                  <c:v>64.881299999999996</c:v>
                </c:pt>
                <c:pt idx="11">
                  <c:v>253.68328571428574</c:v>
                </c:pt>
                <c:pt idx="12">
                  <c:v>25.085828571428575</c:v>
                </c:pt>
                <c:pt idx="13">
                  <c:v>27.440249999999999</c:v>
                </c:pt>
                <c:pt idx="14">
                  <c:v>6.3399923928571439E-2</c:v>
                </c:pt>
                <c:pt idx="15">
                  <c:v>1.2118748571428573</c:v>
                </c:pt>
                <c:pt idx="16">
                  <c:v>32.564978571428576</c:v>
                </c:pt>
                <c:pt idx="17">
                  <c:v>2.607192142857143</c:v>
                </c:pt>
                <c:pt idx="18">
                  <c:v>1.6468163571428572E-2</c:v>
                </c:pt>
                <c:pt idx="19">
                  <c:v>-6.261398178571431E-5</c:v>
                </c:pt>
                <c:pt idx="20">
                  <c:v>-1.9826225285714287E-3</c:v>
                </c:pt>
                <c:pt idx="21">
                  <c:v>3.8807393049999993E-2</c:v>
                </c:pt>
                <c:pt idx="22">
                  <c:v>7.6567928571428565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416-46C7-B1F9-21D1A092FA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832783"/>
        <c:axId val="221920495"/>
      </c:lineChart>
      <c:catAx>
        <c:axId val="2278327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1920495"/>
        <c:crosses val="autoZero"/>
        <c:auto val="1"/>
        <c:lblAlgn val="ctr"/>
        <c:lblOffset val="100"/>
        <c:noMultiLvlLbl val="0"/>
      </c:catAx>
      <c:valAx>
        <c:axId val="2219204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832783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Average 1.AS vs 1(B)MP Cores vs Rims (Si removed)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1.AS Cores</c:v>
          </c:tx>
          <c:cat>
            <c:strRef>
              <c:f>('Ms C vs R'!$C$114,'Ms C vs R'!$E$114:$AB$114)</c:f>
              <c:strCache>
                <c:ptCount val="25"/>
                <c:pt idx="0">
                  <c:v>Li7_ppm_mean</c:v>
                </c:pt>
                <c:pt idx="1">
                  <c:v>Ca43_ppm_mean</c:v>
                </c:pt>
                <c:pt idx="2">
                  <c:v>Ca44_ppm_mean</c:v>
                </c:pt>
                <c:pt idx="3">
                  <c:v>Sc45_ppm_mean</c:v>
                </c:pt>
                <c:pt idx="4">
                  <c:v>Ti48_ppm_mean</c:v>
                </c:pt>
                <c:pt idx="5">
                  <c:v>V51_ppm_mean</c:v>
                </c:pt>
                <c:pt idx="6">
                  <c:v>Cr52_ppm_mean</c:v>
                </c:pt>
                <c:pt idx="7">
                  <c:v>Mn55_ppm_mean</c:v>
                </c:pt>
                <c:pt idx="8">
                  <c:v>Co59_ppm_mean</c:v>
                </c:pt>
                <c:pt idx="9">
                  <c:v>Zn66_ppm_mean</c:v>
                </c:pt>
                <c:pt idx="10">
                  <c:v>Zn67_ppm_mean</c:v>
                </c:pt>
                <c:pt idx="11">
                  <c:v>Ga71_ppm_mean</c:v>
                </c:pt>
                <c:pt idx="12">
                  <c:v>Rb85_ppm_mean</c:v>
                </c:pt>
                <c:pt idx="13">
                  <c:v>Sr86_ppm_mean</c:v>
                </c:pt>
                <c:pt idx="14">
                  <c:v>Sr88_ppm_mean</c:v>
                </c:pt>
                <c:pt idx="15">
                  <c:v>Y89_ppm_mean</c:v>
                </c:pt>
                <c:pt idx="16">
                  <c:v>Zr90_ppm_mean</c:v>
                </c:pt>
                <c:pt idx="17">
                  <c:v>Nb93_ppm_mean</c:v>
                </c:pt>
                <c:pt idx="18">
                  <c:v>Cs133_ppm_mean</c:v>
                </c:pt>
                <c:pt idx="19">
                  <c:v>Ba137_ppm_mean</c:v>
                </c:pt>
                <c:pt idx="20">
                  <c:v>La139_ppm_mean</c:v>
                </c:pt>
                <c:pt idx="21">
                  <c:v>Ce140_ppm_mean</c:v>
                </c:pt>
                <c:pt idx="22">
                  <c:v>Pr141_ppm_mean</c:v>
                </c:pt>
                <c:pt idx="23">
                  <c:v>Yb172_ppm_mean</c:v>
                </c:pt>
                <c:pt idx="24">
                  <c:v>Pb208_ppm_mean</c:v>
                </c:pt>
              </c:strCache>
            </c:strRef>
          </c:cat>
          <c:val>
            <c:numRef>
              <c:f>('Ms C vs R'!$C$115,'Ms C vs R'!$E$115:$AB$115)</c:f>
              <c:numCache>
                <c:formatCode>General</c:formatCode>
                <c:ptCount val="25"/>
                <c:pt idx="0">
                  <c:v>43.722672727272737</c:v>
                </c:pt>
                <c:pt idx="1">
                  <c:v>426.86972727272735</c:v>
                </c:pt>
                <c:pt idx="2">
                  <c:v>193.19599090909094</c:v>
                </c:pt>
                <c:pt idx="3">
                  <c:v>56.916490909090903</c:v>
                </c:pt>
                <c:pt idx="4">
                  <c:v>3483.5781818181817</c:v>
                </c:pt>
                <c:pt idx="5">
                  <c:v>307.11281818181811</c:v>
                </c:pt>
                <c:pt idx="6">
                  <c:v>173.93600000000004</c:v>
                </c:pt>
                <c:pt idx="7">
                  <c:v>124.81845454545454</c:v>
                </c:pt>
                <c:pt idx="8">
                  <c:v>2.2626272727272725</c:v>
                </c:pt>
                <c:pt idx="9">
                  <c:v>31.055427272727275</c:v>
                </c:pt>
                <c:pt idx="10">
                  <c:v>70.301972727272727</c:v>
                </c:pt>
                <c:pt idx="11">
                  <c:v>64.07110909090909</c:v>
                </c:pt>
                <c:pt idx="12">
                  <c:v>262.66590909090905</c:v>
                </c:pt>
                <c:pt idx="13">
                  <c:v>24.268245454545454</c:v>
                </c:pt>
                <c:pt idx="14">
                  <c:v>26.439636363636364</c:v>
                </c:pt>
                <c:pt idx="15">
                  <c:v>5.9697772727272731E-2</c:v>
                </c:pt>
                <c:pt idx="16">
                  <c:v>1.8599888181818185</c:v>
                </c:pt>
                <c:pt idx="17">
                  <c:v>35.005945454545454</c:v>
                </c:pt>
                <c:pt idx="18">
                  <c:v>2.9902099999999994</c:v>
                </c:pt>
                <c:pt idx="19">
                  <c:v>2349.7900000000004</c:v>
                </c:pt>
                <c:pt idx="20">
                  <c:v>1.6966255054545454E-2</c:v>
                </c:pt>
                <c:pt idx="21">
                  <c:v>3.4277681818181433E-6</c:v>
                </c:pt>
                <c:pt idx="22">
                  <c:v>-1.3964210027272727E-3</c:v>
                </c:pt>
                <c:pt idx="23">
                  <c:v>6.6712881818181802E-2</c:v>
                </c:pt>
                <c:pt idx="24">
                  <c:v>7.2217354545454535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2B-49CA-9E70-E7961FF885EB}"/>
            </c:ext>
          </c:extLst>
        </c:ser>
        <c:ser>
          <c:idx val="3"/>
          <c:order val="1"/>
          <c:tx>
            <c:v>1.AS Rims</c:v>
          </c:tx>
          <c:cat>
            <c:strRef>
              <c:f>('Ms C vs R'!$C$114,'Ms C vs R'!$E$114:$AB$114)</c:f>
              <c:strCache>
                <c:ptCount val="25"/>
                <c:pt idx="0">
                  <c:v>Li7_ppm_mean</c:v>
                </c:pt>
                <c:pt idx="1">
                  <c:v>Ca43_ppm_mean</c:v>
                </c:pt>
                <c:pt idx="2">
                  <c:v>Ca44_ppm_mean</c:v>
                </c:pt>
                <c:pt idx="3">
                  <c:v>Sc45_ppm_mean</c:v>
                </c:pt>
                <c:pt idx="4">
                  <c:v>Ti48_ppm_mean</c:v>
                </c:pt>
                <c:pt idx="5">
                  <c:v>V51_ppm_mean</c:v>
                </c:pt>
                <c:pt idx="6">
                  <c:v>Cr52_ppm_mean</c:v>
                </c:pt>
                <c:pt idx="7">
                  <c:v>Mn55_ppm_mean</c:v>
                </c:pt>
                <c:pt idx="8">
                  <c:v>Co59_ppm_mean</c:v>
                </c:pt>
                <c:pt idx="9">
                  <c:v>Zn66_ppm_mean</c:v>
                </c:pt>
                <c:pt idx="10">
                  <c:v>Zn67_ppm_mean</c:v>
                </c:pt>
                <c:pt idx="11">
                  <c:v>Ga71_ppm_mean</c:v>
                </c:pt>
                <c:pt idx="12">
                  <c:v>Rb85_ppm_mean</c:v>
                </c:pt>
                <c:pt idx="13">
                  <c:v>Sr86_ppm_mean</c:v>
                </c:pt>
                <c:pt idx="14">
                  <c:v>Sr88_ppm_mean</c:v>
                </c:pt>
                <c:pt idx="15">
                  <c:v>Y89_ppm_mean</c:v>
                </c:pt>
                <c:pt idx="16">
                  <c:v>Zr90_ppm_mean</c:v>
                </c:pt>
                <c:pt idx="17">
                  <c:v>Nb93_ppm_mean</c:v>
                </c:pt>
                <c:pt idx="18">
                  <c:v>Cs133_ppm_mean</c:v>
                </c:pt>
                <c:pt idx="19">
                  <c:v>Ba137_ppm_mean</c:v>
                </c:pt>
                <c:pt idx="20">
                  <c:v>La139_ppm_mean</c:v>
                </c:pt>
                <c:pt idx="21">
                  <c:v>Ce140_ppm_mean</c:v>
                </c:pt>
                <c:pt idx="22">
                  <c:v>Pr141_ppm_mean</c:v>
                </c:pt>
                <c:pt idx="23">
                  <c:v>Yb172_ppm_mean</c:v>
                </c:pt>
                <c:pt idx="24">
                  <c:v>Pb208_ppm_mean</c:v>
                </c:pt>
              </c:strCache>
            </c:strRef>
          </c:cat>
          <c:val>
            <c:numRef>
              <c:f>('Ms C vs R'!$C$125,'Ms C vs R'!$E$125:$AB$125)</c:f>
              <c:numCache>
                <c:formatCode>General</c:formatCode>
                <c:ptCount val="25"/>
                <c:pt idx="0">
                  <c:v>48.217407142857155</c:v>
                </c:pt>
                <c:pt idx="1">
                  <c:v>696.29527857142864</c:v>
                </c:pt>
                <c:pt idx="2">
                  <c:v>71.361500000000007</c:v>
                </c:pt>
                <c:pt idx="3">
                  <c:v>57.569950000000006</c:v>
                </c:pt>
                <c:pt idx="4">
                  <c:v>3285.1607142857138</c:v>
                </c:pt>
                <c:pt idx="5">
                  <c:v>308.97442857142863</c:v>
                </c:pt>
                <c:pt idx="6">
                  <c:v>162.79764285714285</c:v>
                </c:pt>
                <c:pt idx="7">
                  <c:v>139.25636428571431</c:v>
                </c:pt>
                <c:pt idx="8">
                  <c:v>2.6117757142857143</c:v>
                </c:pt>
                <c:pt idx="9">
                  <c:v>37.713892857142859</c:v>
                </c:pt>
                <c:pt idx="10">
                  <c:v>83.524992857142863</c:v>
                </c:pt>
                <c:pt idx="11">
                  <c:v>64.881299999999996</c:v>
                </c:pt>
                <c:pt idx="12">
                  <c:v>253.68328571428574</c:v>
                </c:pt>
                <c:pt idx="13">
                  <c:v>25.085828571428575</c:v>
                </c:pt>
                <c:pt idx="14">
                  <c:v>27.440249999999999</c:v>
                </c:pt>
                <c:pt idx="15">
                  <c:v>6.3399923928571439E-2</c:v>
                </c:pt>
                <c:pt idx="16">
                  <c:v>1.2118748571428573</c:v>
                </c:pt>
                <c:pt idx="17">
                  <c:v>32.564978571428576</c:v>
                </c:pt>
                <c:pt idx="18">
                  <c:v>2.607192142857143</c:v>
                </c:pt>
                <c:pt idx="19">
                  <c:v>2513.261428571429</c:v>
                </c:pt>
                <c:pt idx="20">
                  <c:v>1.6468163571428572E-2</c:v>
                </c:pt>
                <c:pt idx="21">
                  <c:v>-6.261398178571431E-5</c:v>
                </c:pt>
                <c:pt idx="22">
                  <c:v>-1.9826225285714287E-3</c:v>
                </c:pt>
                <c:pt idx="23">
                  <c:v>3.8807393049999993E-2</c:v>
                </c:pt>
                <c:pt idx="24">
                  <c:v>7.6567928571428565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62B-49CA-9E70-E7961FF885EB}"/>
            </c:ext>
          </c:extLst>
        </c:ser>
        <c:ser>
          <c:idx val="0"/>
          <c:order val="2"/>
          <c:tx>
            <c:v>1(B)MP Cores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('Ms C vs R'!$C$146,'Ms C vs R'!$E$146:$AB$146)</c:f>
              <c:strCache>
                <c:ptCount val="25"/>
                <c:pt idx="0">
                  <c:v>Li7_ppm_mean</c:v>
                </c:pt>
                <c:pt idx="1">
                  <c:v>Ca43_ppm_mean</c:v>
                </c:pt>
                <c:pt idx="2">
                  <c:v>Ca44_ppm_mean</c:v>
                </c:pt>
                <c:pt idx="3">
                  <c:v>Sc45_ppm_mean</c:v>
                </c:pt>
                <c:pt idx="4">
                  <c:v>Ti48_ppm_mean</c:v>
                </c:pt>
                <c:pt idx="5">
                  <c:v>V51_ppm_mean</c:v>
                </c:pt>
                <c:pt idx="6">
                  <c:v>Cr52_ppm_mean</c:v>
                </c:pt>
                <c:pt idx="7">
                  <c:v>Mn55_ppm_mean</c:v>
                </c:pt>
                <c:pt idx="8">
                  <c:v>Co59_ppm_mean</c:v>
                </c:pt>
                <c:pt idx="9">
                  <c:v>Zn66_ppm_mean</c:v>
                </c:pt>
                <c:pt idx="10">
                  <c:v>Zn67_ppm_mean</c:v>
                </c:pt>
                <c:pt idx="11">
                  <c:v>Ga71_ppm_mean</c:v>
                </c:pt>
                <c:pt idx="12">
                  <c:v>Rb85_ppm_mean</c:v>
                </c:pt>
                <c:pt idx="13">
                  <c:v>Sr86_ppm_mean</c:v>
                </c:pt>
                <c:pt idx="14">
                  <c:v>Sr88_ppm_mean</c:v>
                </c:pt>
                <c:pt idx="15">
                  <c:v>Y89_ppm_mean</c:v>
                </c:pt>
                <c:pt idx="16">
                  <c:v>Zr90_ppm_mean</c:v>
                </c:pt>
                <c:pt idx="17">
                  <c:v>Nb93_ppm_mean</c:v>
                </c:pt>
                <c:pt idx="18">
                  <c:v>Cs133_ppm_mean</c:v>
                </c:pt>
                <c:pt idx="19">
                  <c:v>Ba137_ppm_mean</c:v>
                </c:pt>
                <c:pt idx="20">
                  <c:v>La139_ppm_mean</c:v>
                </c:pt>
                <c:pt idx="21">
                  <c:v>Ce140_ppm_mean</c:v>
                </c:pt>
                <c:pt idx="22">
                  <c:v>Pr141_ppm_mean</c:v>
                </c:pt>
                <c:pt idx="23">
                  <c:v>Yb172_ppm_mean</c:v>
                </c:pt>
                <c:pt idx="24">
                  <c:v>Pb208_ppm_mean</c:v>
                </c:pt>
              </c:strCache>
            </c:strRef>
          </c:cat>
          <c:val>
            <c:numRef>
              <c:f>('Ms C vs R'!$C$147,'Ms C vs R'!$E$147:$AB$147)</c:f>
              <c:numCache>
                <c:formatCode>General</c:formatCode>
                <c:ptCount val="25"/>
                <c:pt idx="0">
                  <c:v>41.125721052631576</c:v>
                </c:pt>
                <c:pt idx="1">
                  <c:v>817.83955789473691</c:v>
                </c:pt>
                <c:pt idx="2">
                  <c:v>153.41314263157895</c:v>
                </c:pt>
                <c:pt idx="3">
                  <c:v>42.585915789473681</c:v>
                </c:pt>
                <c:pt idx="4">
                  <c:v>1134.7546842105264</c:v>
                </c:pt>
                <c:pt idx="5">
                  <c:v>0.44800605789473691</c:v>
                </c:pt>
                <c:pt idx="6">
                  <c:v>0.45929138947368414</c:v>
                </c:pt>
                <c:pt idx="7">
                  <c:v>105.04603157894736</c:v>
                </c:pt>
                <c:pt idx="8">
                  <c:v>1.0383517368421054</c:v>
                </c:pt>
                <c:pt idx="9">
                  <c:v>43.024005263157882</c:v>
                </c:pt>
                <c:pt idx="10">
                  <c:v>79.859073684210514</c:v>
                </c:pt>
                <c:pt idx="11">
                  <c:v>71.245110526315798</c:v>
                </c:pt>
                <c:pt idx="12">
                  <c:v>234.61257894736838</c:v>
                </c:pt>
                <c:pt idx="13">
                  <c:v>32.60884210526315</c:v>
                </c:pt>
                <c:pt idx="14">
                  <c:v>30.274494736842115</c:v>
                </c:pt>
                <c:pt idx="15">
                  <c:v>6.2056254473684215E-2</c:v>
                </c:pt>
                <c:pt idx="16">
                  <c:v>1.5859891578947367</c:v>
                </c:pt>
                <c:pt idx="17">
                  <c:v>28.437394736842101</c:v>
                </c:pt>
                <c:pt idx="18">
                  <c:v>0.59011991578947365</c:v>
                </c:pt>
                <c:pt idx="19">
                  <c:v>3111.0963157894739</c:v>
                </c:pt>
                <c:pt idx="20">
                  <c:v>6.4184694736842112E-3</c:v>
                </c:pt>
                <c:pt idx="21">
                  <c:v>-6.7939979999999997E-4</c:v>
                </c:pt>
                <c:pt idx="22">
                  <c:v>-7.8883293157894739E-4</c:v>
                </c:pt>
                <c:pt idx="23">
                  <c:v>1.3085138310526318E-2</c:v>
                </c:pt>
                <c:pt idx="24">
                  <c:v>3.384695789473684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2B-49CA-9E70-E7961FF885EB}"/>
            </c:ext>
          </c:extLst>
        </c:ser>
        <c:ser>
          <c:idx val="1"/>
          <c:order val="3"/>
          <c:tx>
            <c:v>1(B)MP Rims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('Ms C vs R'!$C$146,'Ms C vs R'!$E$146:$AB$146)</c:f>
              <c:strCache>
                <c:ptCount val="25"/>
                <c:pt idx="0">
                  <c:v>Li7_ppm_mean</c:v>
                </c:pt>
                <c:pt idx="1">
                  <c:v>Ca43_ppm_mean</c:v>
                </c:pt>
                <c:pt idx="2">
                  <c:v>Ca44_ppm_mean</c:v>
                </c:pt>
                <c:pt idx="3">
                  <c:v>Sc45_ppm_mean</c:v>
                </c:pt>
                <c:pt idx="4">
                  <c:v>Ti48_ppm_mean</c:v>
                </c:pt>
                <c:pt idx="5">
                  <c:v>V51_ppm_mean</c:v>
                </c:pt>
                <c:pt idx="6">
                  <c:v>Cr52_ppm_mean</c:v>
                </c:pt>
                <c:pt idx="7">
                  <c:v>Mn55_ppm_mean</c:v>
                </c:pt>
                <c:pt idx="8">
                  <c:v>Co59_ppm_mean</c:v>
                </c:pt>
                <c:pt idx="9">
                  <c:v>Zn66_ppm_mean</c:v>
                </c:pt>
                <c:pt idx="10">
                  <c:v>Zn67_ppm_mean</c:v>
                </c:pt>
                <c:pt idx="11">
                  <c:v>Ga71_ppm_mean</c:v>
                </c:pt>
                <c:pt idx="12">
                  <c:v>Rb85_ppm_mean</c:v>
                </c:pt>
                <c:pt idx="13">
                  <c:v>Sr86_ppm_mean</c:v>
                </c:pt>
                <c:pt idx="14">
                  <c:v>Sr88_ppm_mean</c:v>
                </c:pt>
                <c:pt idx="15">
                  <c:v>Y89_ppm_mean</c:v>
                </c:pt>
                <c:pt idx="16">
                  <c:v>Zr90_ppm_mean</c:v>
                </c:pt>
                <c:pt idx="17">
                  <c:v>Nb93_ppm_mean</c:v>
                </c:pt>
                <c:pt idx="18">
                  <c:v>Cs133_ppm_mean</c:v>
                </c:pt>
                <c:pt idx="19">
                  <c:v>Ba137_ppm_mean</c:v>
                </c:pt>
                <c:pt idx="20">
                  <c:v>La139_ppm_mean</c:v>
                </c:pt>
                <c:pt idx="21">
                  <c:v>Ce140_ppm_mean</c:v>
                </c:pt>
                <c:pt idx="22">
                  <c:v>Pr141_ppm_mean</c:v>
                </c:pt>
                <c:pt idx="23">
                  <c:v>Yb172_ppm_mean</c:v>
                </c:pt>
                <c:pt idx="24">
                  <c:v>Pb208_ppm_mean</c:v>
                </c:pt>
              </c:strCache>
            </c:strRef>
          </c:cat>
          <c:val>
            <c:numRef>
              <c:f>('Ms C vs R'!$C$157,'Ms C vs R'!$E$157:$AB$157)</c:f>
              <c:numCache>
                <c:formatCode>General</c:formatCode>
                <c:ptCount val="25"/>
                <c:pt idx="0">
                  <c:v>40.471482352941173</c:v>
                </c:pt>
                <c:pt idx="1">
                  <c:v>1199.1350588235293</c:v>
                </c:pt>
                <c:pt idx="2">
                  <c:v>149.36379529411764</c:v>
                </c:pt>
                <c:pt idx="3">
                  <c:v>42.29933529411764</c:v>
                </c:pt>
                <c:pt idx="4">
                  <c:v>1084.3781764705882</c:v>
                </c:pt>
                <c:pt idx="5">
                  <c:v>-0.22609041176470585</c:v>
                </c:pt>
                <c:pt idx="6">
                  <c:v>0.78751946470588241</c:v>
                </c:pt>
                <c:pt idx="7">
                  <c:v>115.35878823529413</c:v>
                </c:pt>
                <c:pt idx="8">
                  <c:v>1.0485354117647059</c:v>
                </c:pt>
                <c:pt idx="9">
                  <c:v>39.335429411764707</c:v>
                </c:pt>
                <c:pt idx="10">
                  <c:v>76.558723529411765</c:v>
                </c:pt>
                <c:pt idx="11">
                  <c:v>71.716188235294098</c:v>
                </c:pt>
                <c:pt idx="12">
                  <c:v>229.55664705882353</c:v>
                </c:pt>
                <c:pt idx="13">
                  <c:v>34.128641176470587</c:v>
                </c:pt>
                <c:pt idx="14">
                  <c:v>31.345664705882353</c:v>
                </c:pt>
                <c:pt idx="15">
                  <c:v>4.1102062941176465E-2</c:v>
                </c:pt>
                <c:pt idx="16">
                  <c:v>1.2566862352941175</c:v>
                </c:pt>
                <c:pt idx="17">
                  <c:v>30.008670588235294</c:v>
                </c:pt>
                <c:pt idx="18">
                  <c:v>0.97654664705882366</c:v>
                </c:pt>
                <c:pt idx="19">
                  <c:v>3055.6388235294112</c:v>
                </c:pt>
                <c:pt idx="20">
                  <c:v>-6.753923761764706E-2</c:v>
                </c:pt>
                <c:pt idx="21">
                  <c:v>-4.0000312882352966E-4</c:v>
                </c:pt>
                <c:pt idx="22">
                  <c:v>-1.5622150999999999E-3</c:v>
                </c:pt>
                <c:pt idx="23">
                  <c:v>1.225067905882353E-2</c:v>
                </c:pt>
                <c:pt idx="24">
                  <c:v>4.0671588235294118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2B-49CA-9E70-E7961FF88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62207"/>
        <c:axId val="1590038863"/>
      </c:lineChart>
      <c:catAx>
        <c:axId val="1997622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0038863"/>
        <c:crosses val="autoZero"/>
        <c:auto val="1"/>
        <c:lblAlgn val="ctr"/>
        <c:lblOffset val="100"/>
        <c:noMultiLvlLbl val="0"/>
      </c:catAx>
      <c:valAx>
        <c:axId val="15900388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762207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Ba; 1.AS vs 1(B)MP;</a:t>
            </a:r>
            <a:r>
              <a:rPr lang="en-GB" baseline="0"/>
              <a:t> Cores vs Rims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1.AS Cores Ms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fixedVal"/>
            <c:noEndCap val="0"/>
            <c:val val="1"/>
            <c:spPr>
              <a:noFill/>
              <a:ln w="9525" cap="flat" cmpd="sng" algn="ctr">
                <a:noFill/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C vs R'!$X$207,'Ms C vs R'!$X$210,'Ms C vs R'!$X$225,'Ms C vs R'!$X$227,'Ms C vs R'!$X$249,'Ms C vs R'!$X$252,'Ms C vs R'!$X$254,'Ms C vs R'!$X$256,'Ms C vs R'!$X$263:$X$264,'Ms C vs R'!$X$267)</c:f>
                <c:numCache>
                  <c:formatCode>General</c:formatCode>
                  <c:ptCount val="11"/>
                  <c:pt idx="0">
                    <c:v>155.20699999999999</c:v>
                  </c:pt>
                  <c:pt idx="1">
                    <c:v>202.34</c:v>
                  </c:pt>
                  <c:pt idx="2">
                    <c:v>216.11500000000001</c:v>
                  </c:pt>
                  <c:pt idx="3">
                    <c:v>224.17699999999999</c:v>
                  </c:pt>
                  <c:pt idx="4">
                    <c:v>515.93399999999997</c:v>
                  </c:pt>
                  <c:pt idx="5">
                    <c:v>183.536</c:v>
                  </c:pt>
                  <c:pt idx="6">
                    <c:v>274.27999999999997</c:v>
                  </c:pt>
                  <c:pt idx="7">
                    <c:v>275.541</c:v>
                  </c:pt>
                  <c:pt idx="8">
                    <c:v>413.02499999999998</c:v>
                  </c:pt>
                  <c:pt idx="9">
                    <c:v>262.33999999999997</c:v>
                  </c:pt>
                  <c:pt idx="10">
                    <c:v>257.80099999999999</c:v>
                  </c:pt>
                </c:numCache>
              </c:numRef>
            </c:plus>
            <c:minus>
              <c:numRef>
                <c:f>('Ms C vs R'!$X$207,'Ms C vs R'!$X$210,'Ms C vs R'!$X$225,'Ms C vs R'!$X$227,'Ms C vs R'!$X$249,'Ms C vs R'!$X$252,'Ms C vs R'!$X$254,'Ms C vs R'!$X$256,'Ms C vs R'!$X$263:$X$264,'Ms C vs R'!$X$267)</c:f>
                <c:numCache>
                  <c:formatCode>General</c:formatCode>
                  <c:ptCount val="11"/>
                  <c:pt idx="0">
                    <c:v>155.20699999999999</c:v>
                  </c:pt>
                  <c:pt idx="1">
                    <c:v>202.34</c:v>
                  </c:pt>
                  <c:pt idx="2">
                    <c:v>216.11500000000001</c:v>
                  </c:pt>
                  <c:pt idx="3">
                    <c:v>224.17699999999999</c:v>
                  </c:pt>
                  <c:pt idx="4">
                    <c:v>515.93399999999997</c:v>
                  </c:pt>
                  <c:pt idx="5">
                    <c:v>183.536</c:v>
                  </c:pt>
                  <c:pt idx="6">
                    <c:v>274.27999999999997</c:v>
                  </c:pt>
                  <c:pt idx="7">
                    <c:v>275.541</c:v>
                  </c:pt>
                  <c:pt idx="8">
                    <c:v>413.02499999999998</c:v>
                  </c:pt>
                  <c:pt idx="9">
                    <c:v>262.33999999999997</c:v>
                  </c:pt>
                  <c:pt idx="10">
                    <c:v>257.80099999999999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('Ms C vs R'!$W$4,'Ms C vs R'!$W$7,'Ms C vs R'!$W$22,'Ms C vs R'!$W$24,'Ms C vs R'!$W$26,'Ms C vs R'!$W$29,'Ms C vs R'!$W$31,'Ms C vs R'!$W$33,'Ms C vs R'!$W$39:$W$40,'Ms C vs R'!$W$43)</c:f>
              <c:numCache>
                <c:formatCode>General</c:formatCode>
                <c:ptCount val="11"/>
                <c:pt idx="0">
                  <c:v>1365</c:v>
                </c:pt>
                <c:pt idx="1">
                  <c:v>1518.45</c:v>
                </c:pt>
                <c:pt idx="2">
                  <c:v>1989.98</c:v>
                </c:pt>
                <c:pt idx="3">
                  <c:v>2397.0300000000002</c:v>
                </c:pt>
                <c:pt idx="4">
                  <c:v>3743.77</c:v>
                </c:pt>
                <c:pt idx="5">
                  <c:v>2361.7800000000002</c:v>
                </c:pt>
                <c:pt idx="6">
                  <c:v>2328.04</c:v>
                </c:pt>
                <c:pt idx="7">
                  <c:v>2528.13</c:v>
                </c:pt>
                <c:pt idx="8">
                  <c:v>2681.85</c:v>
                </c:pt>
                <c:pt idx="9">
                  <c:v>2859.62</c:v>
                </c:pt>
                <c:pt idx="10">
                  <c:v>2074.04</c:v>
                </c:pt>
              </c:numCache>
            </c:numRef>
          </c:xVal>
          <c:yVal>
            <c:numRef>
              <c:f>('Ms C vs R'!$AO$4,'Ms C vs R'!$AO$7,'Ms C vs R'!$AO$22,'Ms C vs R'!$AO$24,'Ms C vs R'!$AO$26,'Ms C vs R'!$AO$29,'Ms C vs R'!$AO$31,'Ms C vs R'!$AO$33,'Ms C vs R'!$AO$39:$AO$40,'Ms C vs R'!$AO$43)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CC9-4560-A0B9-94C5B3CA3A2D}"/>
            </c:ext>
          </c:extLst>
        </c:ser>
        <c:ser>
          <c:idx val="1"/>
          <c:order val="1"/>
          <c:tx>
            <c:v>1.AS Rims Ms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fixedVal"/>
            <c:noEndCap val="0"/>
            <c:val val="1"/>
            <c:spPr>
              <a:noFill/>
              <a:ln w="9525" cap="flat" cmpd="sng" algn="ctr">
                <a:noFill/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C vs R'!$X$208,'Ms C vs R'!$X$211,'Ms C vs R'!$X$226,'Ms C vs R'!$X$228,'Ms C vs R'!$X$250,'Ms C vs R'!$X$253,'Ms C vs R'!$X$255,'Ms C vs R'!$X$257,'Ms C vs R'!$X$260:$X$262,'Ms C vs R'!$X$265:$X$266,'Ms C vs R'!$X$268)</c:f>
                <c:numCache>
                  <c:formatCode>General</c:formatCode>
                  <c:ptCount val="14"/>
                  <c:pt idx="0">
                    <c:v>154.22499999999999</c:v>
                  </c:pt>
                  <c:pt idx="1">
                    <c:v>277.63499999999999</c:v>
                  </c:pt>
                  <c:pt idx="2">
                    <c:v>323.64100000000002</c:v>
                  </c:pt>
                  <c:pt idx="3">
                    <c:v>413.72500000000002</c:v>
                  </c:pt>
                  <c:pt idx="4">
                    <c:v>269.048</c:v>
                  </c:pt>
                  <c:pt idx="5">
                    <c:v>375.99099999999999</c:v>
                  </c:pt>
                  <c:pt idx="6">
                    <c:v>254.858</c:v>
                  </c:pt>
                  <c:pt idx="7">
                    <c:v>253.482</c:v>
                  </c:pt>
                  <c:pt idx="8">
                    <c:v>286.77300000000002</c:v>
                  </c:pt>
                  <c:pt idx="9">
                    <c:v>498.18299999999999</c:v>
                  </c:pt>
                  <c:pt idx="10">
                    <c:v>377.524</c:v>
                  </c:pt>
                  <c:pt idx="11">
                    <c:v>443.779</c:v>
                  </c:pt>
                  <c:pt idx="12">
                    <c:v>359.92700000000002</c:v>
                  </c:pt>
                  <c:pt idx="13">
                    <c:v>358.947</c:v>
                  </c:pt>
                </c:numCache>
              </c:numRef>
            </c:plus>
            <c:minus>
              <c:numRef>
                <c:f>('Ms C vs R'!$X$208,'Ms C vs R'!$X$211,'Ms C vs R'!$X$226,'Ms C vs R'!$X$228,'Ms C vs R'!$X$250,'Ms C vs R'!$X$253,'Ms C vs R'!$X$255,'Ms C vs R'!$X$257,'Ms C vs R'!$X$260:$X$262,'Ms C vs R'!$X$265:$X$266,'Ms C vs R'!$X$268)</c:f>
                <c:numCache>
                  <c:formatCode>General</c:formatCode>
                  <c:ptCount val="14"/>
                  <c:pt idx="0">
                    <c:v>154.22499999999999</c:v>
                  </c:pt>
                  <c:pt idx="1">
                    <c:v>277.63499999999999</c:v>
                  </c:pt>
                  <c:pt idx="2">
                    <c:v>323.64100000000002</c:v>
                  </c:pt>
                  <c:pt idx="3">
                    <c:v>413.72500000000002</c:v>
                  </c:pt>
                  <c:pt idx="4">
                    <c:v>269.048</c:v>
                  </c:pt>
                  <c:pt idx="5">
                    <c:v>375.99099999999999</c:v>
                  </c:pt>
                  <c:pt idx="6">
                    <c:v>254.858</c:v>
                  </c:pt>
                  <c:pt idx="7">
                    <c:v>253.482</c:v>
                  </c:pt>
                  <c:pt idx="8">
                    <c:v>286.77300000000002</c:v>
                  </c:pt>
                  <c:pt idx="9">
                    <c:v>498.18299999999999</c:v>
                  </c:pt>
                  <c:pt idx="10">
                    <c:v>377.524</c:v>
                  </c:pt>
                  <c:pt idx="11">
                    <c:v>443.779</c:v>
                  </c:pt>
                  <c:pt idx="12">
                    <c:v>359.92700000000002</c:v>
                  </c:pt>
                  <c:pt idx="13">
                    <c:v>358.947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('Ms C vs R'!$W$5,'Ms C vs R'!$W$8,'Ms C vs R'!$W$23,'Ms C vs R'!$W$25,'Ms C vs R'!$W$27,'Ms C vs R'!$W$30,'Ms C vs R'!$W$32,'Ms C vs R'!$W$34,'Ms C vs R'!$W$36:$W$38,'Ms C vs R'!$W$41:$W$42,'Ms C vs R'!$W$45)</c:f>
              <c:numCache>
                <c:formatCode>General</c:formatCode>
                <c:ptCount val="14"/>
                <c:pt idx="0">
                  <c:v>1819.56</c:v>
                </c:pt>
                <c:pt idx="1">
                  <c:v>1949.48</c:v>
                </c:pt>
                <c:pt idx="2">
                  <c:v>2598.19</c:v>
                </c:pt>
                <c:pt idx="3">
                  <c:v>3007.46</c:v>
                </c:pt>
                <c:pt idx="4">
                  <c:v>2181.6999999999998</c:v>
                </c:pt>
                <c:pt idx="5">
                  <c:v>2636.48</c:v>
                </c:pt>
                <c:pt idx="6">
                  <c:v>2395.3000000000002</c:v>
                </c:pt>
                <c:pt idx="7">
                  <c:v>1908.58</c:v>
                </c:pt>
                <c:pt idx="8">
                  <c:v>2334.4</c:v>
                </c:pt>
                <c:pt idx="9">
                  <c:v>3340.54</c:v>
                </c:pt>
                <c:pt idx="10">
                  <c:v>2854.99</c:v>
                </c:pt>
                <c:pt idx="11">
                  <c:v>3083.33</c:v>
                </c:pt>
                <c:pt idx="12">
                  <c:v>2748.19</c:v>
                </c:pt>
                <c:pt idx="13">
                  <c:v>2327.46</c:v>
                </c:pt>
              </c:numCache>
            </c:numRef>
          </c:xVal>
          <c:yVal>
            <c:numRef>
              <c:f>('Ms C vs R'!$AO$5,'Ms C vs R'!$AO$8,'Ms C vs R'!$AO$23,'Ms C vs R'!$AO$25,'Ms C vs R'!$AO$27,'Ms C vs R'!$AO$30,'Ms C vs R'!$AO$32,'Ms C vs R'!$AO$34,'Ms C vs R'!$AO$36:$AO$38,'Ms C vs R'!$AO$41:$AO$42,'Ms C vs R'!$AO$45)</c:f>
              <c:numCache>
                <c:formatCode>General</c:formatCode>
                <c:ptCount val="14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CC9-4560-A0B9-94C5B3CA3A2D}"/>
            </c:ext>
          </c:extLst>
        </c:ser>
        <c:ser>
          <c:idx val="2"/>
          <c:order val="2"/>
          <c:tx>
            <c:v>1(B)MP Cores Ms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fixedVal"/>
            <c:noEndCap val="0"/>
            <c:val val="1"/>
            <c:spPr>
              <a:noFill/>
              <a:ln w="9525" cap="flat" cmpd="sng" algn="ctr">
                <a:noFill/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C vs R'!$X$298:$X$299,'Ms C vs R'!$X$302,'Ms C vs R'!$X$305,'Ms C vs R'!$X$308,'Ms C vs R'!$X$311,'Ms C vs R'!$X$314:$X$317,'Ms C vs R'!$X$320,'Ms C vs R'!$X$322:$X$323,'Ms C vs R'!$X$347:$X$352,'Ms C vs R'!$X$356)</c:f>
                <c:numCache>
                  <c:formatCode>General</c:formatCode>
                  <c:ptCount val="20"/>
                  <c:pt idx="0">
                    <c:v>405.90300000000002</c:v>
                  </c:pt>
                  <c:pt idx="1">
                    <c:v>409.899</c:v>
                  </c:pt>
                  <c:pt idx="2">
                    <c:v>209.77699999999999</c:v>
                  </c:pt>
                  <c:pt idx="3">
                    <c:v>279.94</c:v>
                  </c:pt>
                  <c:pt idx="4">
                    <c:v>223.09700000000001</c:v>
                  </c:pt>
                  <c:pt idx="5">
                    <c:v>342.96600000000001</c:v>
                  </c:pt>
                  <c:pt idx="6">
                    <c:v>361.06400000000002</c:v>
                  </c:pt>
                  <c:pt idx="7">
                    <c:v>498.315</c:v>
                  </c:pt>
                  <c:pt idx="8">
                    <c:v>316.65199999999999</c:v>
                  </c:pt>
                  <c:pt idx="9">
                    <c:v>307.45800000000003</c:v>
                  </c:pt>
                  <c:pt idx="10">
                    <c:v>484.041</c:v>
                  </c:pt>
                  <c:pt idx="11">
                    <c:v>572.18499999999995</c:v>
                  </c:pt>
                  <c:pt idx="12">
                    <c:v>398.47699999999998</c:v>
                  </c:pt>
                  <c:pt idx="13">
                    <c:v>365.86700000000002</c:v>
                  </c:pt>
                  <c:pt idx="14">
                    <c:v>348.39</c:v>
                  </c:pt>
                  <c:pt idx="15">
                    <c:v>553.58399999999995</c:v>
                  </c:pt>
                  <c:pt idx="16">
                    <c:v>468.54300000000001</c:v>
                  </c:pt>
                  <c:pt idx="17">
                    <c:v>328.55200000000002</c:v>
                  </c:pt>
                  <c:pt idx="18">
                    <c:v>299.298</c:v>
                  </c:pt>
                  <c:pt idx="19">
                    <c:v>464.32499999999999</c:v>
                  </c:pt>
                </c:numCache>
              </c:numRef>
            </c:plus>
            <c:minus>
              <c:numRef>
                <c:f>('Ms C vs R'!$X$298:$X$299,'Ms C vs R'!$X$302,'Ms C vs R'!$X$305,'Ms C vs R'!$X$308,'Ms C vs R'!$X$311,'Ms C vs R'!$X$314:$X$317,'Ms C vs R'!$X$320,'Ms C vs R'!$X$322:$X$323,'Ms C vs R'!$X$347:$X$352,'Ms C vs R'!$X$356)</c:f>
                <c:numCache>
                  <c:formatCode>General</c:formatCode>
                  <c:ptCount val="20"/>
                  <c:pt idx="0">
                    <c:v>405.90300000000002</c:v>
                  </c:pt>
                  <c:pt idx="1">
                    <c:v>409.899</c:v>
                  </c:pt>
                  <c:pt idx="2">
                    <c:v>209.77699999999999</c:v>
                  </c:pt>
                  <c:pt idx="3">
                    <c:v>279.94</c:v>
                  </c:pt>
                  <c:pt idx="4">
                    <c:v>223.09700000000001</c:v>
                  </c:pt>
                  <c:pt idx="5">
                    <c:v>342.96600000000001</c:v>
                  </c:pt>
                  <c:pt idx="6">
                    <c:v>361.06400000000002</c:v>
                  </c:pt>
                  <c:pt idx="7">
                    <c:v>498.315</c:v>
                  </c:pt>
                  <c:pt idx="8">
                    <c:v>316.65199999999999</c:v>
                  </c:pt>
                  <c:pt idx="9">
                    <c:v>307.45800000000003</c:v>
                  </c:pt>
                  <c:pt idx="10">
                    <c:v>484.041</c:v>
                  </c:pt>
                  <c:pt idx="11">
                    <c:v>572.18499999999995</c:v>
                  </c:pt>
                  <c:pt idx="12">
                    <c:v>398.47699999999998</c:v>
                  </c:pt>
                  <c:pt idx="13">
                    <c:v>365.86700000000002</c:v>
                  </c:pt>
                  <c:pt idx="14">
                    <c:v>348.39</c:v>
                  </c:pt>
                  <c:pt idx="15">
                    <c:v>553.58399999999995</c:v>
                  </c:pt>
                  <c:pt idx="16">
                    <c:v>468.54300000000001</c:v>
                  </c:pt>
                  <c:pt idx="17">
                    <c:v>328.55200000000002</c:v>
                  </c:pt>
                  <c:pt idx="18">
                    <c:v>299.298</c:v>
                  </c:pt>
                  <c:pt idx="19">
                    <c:v>464.32499999999999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('Ms C vs R'!$W$47:$W$48,'Ms C vs R'!$W$51,'Ms C vs R'!$W$54,'Ms C vs R'!$W$57,'Ms C vs R'!$W$60,'Ms C vs R'!$W$63:$W$66,'Ms C vs R'!$W$69,'Ms C vs R'!$W$71:$W$72,'Ms C vs R'!$W$79:$W$83,'Ms C vs R'!$W$88)</c:f>
              <c:numCache>
                <c:formatCode>General</c:formatCode>
                <c:ptCount val="19"/>
                <c:pt idx="0">
                  <c:v>2691.7</c:v>
                </c:pt>
                <c:pt idx="1">
                  <c:v>2612.58</c:v>
                </c:pt>
                <c:pt idx="2">
                  <c:v>2363.3200000000002</c:v>
                </c:pt>
                <c:pt idx="3">
                  <c:v>2177.8000000000002</c:v>
                </c:pt>
                <c:pt idx="4">
                  <c:v>2041.37</c:v>
                </c:pt>
                <c:pt idx="5">
                  <c:v>3039.46</c:v>
                </c:pt>
                <c:pt idx="6">
                  <c:v>2954.72</c:v>
                </c:pt>
                <c:pt idx="7">
                  <c:v>3656.91</c:v>
                </c:pt>
                <c:pt idx="8">
                  <c:v>3127.34</c:v>
                </c:pt>
                <c:pt idx="9">
                  <c:v>2840.77</c:v>
                </c:pt>
                <c:pt idx="10">
                  <c:v>3374.9</c:v>
                </c:pt>
                <c:pt idx="11">
                  <c:v>3958.79</c:v>
                </c:pt>
                <c:pt idx="12">
                  <c:v>3469.31</c:v>
                </c:pt>
                <c:pt idx="13">
                  <c:v>3491.04</c:v>
                </c:pt>
                <c:pt idx="14">
                  <c:v>3625.99</c:v>
                </c:pt>
                <c:pt idx="15">
                  <c:v>3553.48</c:v>
                </c:pt>
                <c:pt idx="16">
                  <c:v>3395.04</c:v>
                </c:pt>
                <c:pt idx="17">
                  <c:v>3325.42</c:v>
                </c:pt>
                <c:pt idx="18">
                  <c:v>3410.89</c:v>
                </c:pt>
              </c:numCache>
            </c:numRef>
          </c:xVal>
          <c:yVal>
            <c:numRef>
              <c:f>('Ms C vs R'!$AO$47,'Ms C vs R'!$AO$48,'Ms C vs R'!$AO$51,'Ms C vs R'!$AO$54,'Ms C vs R'!$AO$57,'Ms C vs R'!$AO$60,'Ms C vs R'!$AO$63:$AO$66,'Ms C vs R'!$AO$69,'Ms C vs R'!$AO$71:$AO$72,'Ms C vs R'!$AO$79:$AO$83,'Ms C vs R'!$AO$88)</c:f>
              <c:numCache>
                <c:formatCode>General</c:formatCode>
                <c:ptCount val="19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CC9-4560-A0B9-94C5B3CA3A2D}"/>
            </c:ext>
          </c:extLst>
        </c:ser>
        <c:ser>
          <c:idx val="3"/>
          <c:order val="3"/>
          <c:tx>
            <c:v>1(B)MP Rims Ms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errBars>
            <c:errDir val="y"/>
            <c:errBarType val="both"/>
            <c:errValType val="fixedVal"/>
            <c:noEndCap val="0"/>
            <c:val val="0"/>
            <c:spPr>
              <a:noFill/>
              <a:ln w="9525" cap="flat" cmpd="sng" algn="ctr">
                <a:noFill/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C vs R'!$X$300:$X$301,'Ms C vs R'!$X$303,'Ms C vs R'!$X$309:$X$310,'Ms C vs R'!$X$312:$X$313,'Ms C vs R'!$X$318:$X$319,'Ms C vs R'!$X$321,'Ms C vs R'!$X$324:$X$327,'Ms C vs R'!$X$345:$X$346,'Ms C vs R'!$X$357)</c:f>
                <c:numCache>
                  <c:formatCode>General</c:formatCode>
                  <c:ptCount val="17"/>
                  <c:pt idx="0">
                    <c:v>281.58800000000002</c:v>
                  </c:pt>
                  <c:pt idx="1">
                    <c:v>428.01100000000002</c:v>
                  </c:pt>
                  <c:pt idx="2">
                    <c:v>518.827</c:v>
                  </c:pt>
                  <c:pt idx="3">
                    <c:v>220.55799999999999</c:v>
                  </c:pt>
                  <c:pt idx="4">
                    <c:v>222.47499999999999</c:v>
                  </c:pt>
                  <c:pt idx="5">
                    <c:v>744.67</c:v>
                  </c:pt>
                  <c:pt idx="6">
                    <c:v>465.41</c:v>
                  </c:pt>
                  <c:pt idx="7">
                    <c:v>336.779</c:v>
                  </c:pt>
                  <c:pt idx="8">
                    <c:v>399.63900000000001</c:v>
                  </c:pt>
                  <c:pt idx="9">
                    <c:v>326.70699999999999</c:v>
                  </c:pt>
                  <c:pt idx="10">
                    <c:v>386.709</c:v>
                  </c:pt>
                  <c:pt idx="11">
                    <c:v>548.524</c:v>
                  </c:pt>
                  <c:pt idx="12">
                    <c:v>331.22699999999998</c:v>
                  </c:pt>
                  <c:pt idx="13">
                    <c:v>536.70699999999999</c:v>
                  </c:pt>
                  <c:pt idx="14">
                    <c:v>524.85500000000002</c:v>
                  </c:pt>
                  <c:pt idx="15">
                    <c:v>215.55199999999999</c:v>
                  </c:pt>
                  <c:pt idx="16">
                    <c:v>531.09400000000005</c:v>
                  </c:pt>
                </c:numCache>
              </c:numRef>
            </c:plus>
            <c:minus>
              <c:numRef>
                <c:f>('Ms C vs R'!$X$300:$X$301,'Ms C vs R'!$X$303,'Ms C vs R'!$X$309:$X$310,'Ms C vs R'!$X$312:$X$313,'Ms C vs R'!$X$318:$X$319,'Ms C vs R'!$X$321,'Ms C vs R'!$X$324:$X$327,'Ms C vs R'!$X$345:$X$346,'Ms C vs R'!$X$357)</c:f>
                <c:numCache>
                  <c:formatCode>General</c:formatCode>
                  <c:ptCount val="17"/>
                  <c:pt idx="0">
                    <c:v>281.58800000000002</c:v>
                  </c:pt>
                  <c:pt idx="1">
                    <c:v>428.01100000000002</c:v>
                  </c:pt>
                  <c:pt idx="2">
                    <c:v>518.827</c:v>
                  </c:pt>
                  <c:pt idx="3">
                    <c:v>220.55799999999999</c:v>
                  </c:pt>
                  <c:pt idx="4">
                    <c:v>222.47499999999999</c:v>
                  </c:pt>
                  <c:pt idx="5">
                    <c:v>744.67</c:v>
                  </c:pt>
                  <c:pt idx="6">
                    <c:v>465.41</c:v>
                  </c:pt>
                  <c:pt idx="7">
                    <c:v>336.779</c:v>
                  </c:pt>
                  <c:pt idx="8">
                    <c:v>399.63900000000001</c:v>
                  </c:pt>
                  <c:pt idx="9">
                    <c:v>326.70699999999999</c:v>
                  </c:pt>
                  <c:pt idx="10">
                    <c:v>386.709</c:v>
                  </c:pt>
                  <c:pt idx="11">
                    <c:v>548.524</c:v>
                  </c:pt>
                  <c:pt idx="12">
                    <c:v>331.22699999999998</c:v>
                  </c:pt>
                  <c:pt idx="13">
                    <c:v>536.70699999999999</c:v>
                  </c:pt>
                  <c:pt idx="14">
                    <c:v>524.85500000000002</c:v>
                  </c:pt>
                  <c:pt idx="15">
                    <c:v>215.55199999999999</c:v>
                  </c:pt>
                  <c:pt idx="16">
                    <c:v>531.09400000000005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('Ms C vs R'!$W$49:$W$50,'Ms C vs R'!$W$52,'Ms C vs R'!$W$58:$W$59,'Ms C vs R'!$W$61:$W$62,'Ms C vs R'!$W$67:$W$68,'Ms C vs R'!$W$70,'Ms C vs R'!$W$73:$W$78)</c:f>
              <c:numCache>
                <c:formatCode>General</c:formatCode>
                <c:ptCount val="16"/>
                <c:pt idx="0">
                  <c:v>1803.16</c:v>
                </c:pt>
                <c:pt idx="1">
                  <c:v>2901.26</c:v>
                </c:pt>
                <c:pt idx="2">
                  <c:v>3056.94</c:v>
                </c:pt>
                <c:pt idx="3">
                  <c:v>2579.4899999999998</c:v>
                </c:pt>
                <c:pt idx="4">
                  <c:v>2380.48</c:v>
                </c:pt>
                <c:pt idx="5">
                  <c:v>4657.41</c:v>
                </c:pt>
                <c:pt idx="6">
                  <c:v>3158.96</c:v>
                </c:pt>
                <c:pt idx="7">
                  <c:v>2704.31</c:v>
                </c:pt>
                <c:pt idx="8">
                  <c:v>3507.68</c:v>
                </c:pt>
                <c:pt idx="9">
                  <c:v>3844.18</c:v>
                </c:pt>
                <c:pt idx="10">
                  <c:v>3448</c:v>
                </c:pt>
                <c:pt idx="11">
                  <c:v>4252.71</c:v>
                </c:pt>
                <c:pt idx="12">
                  <c:v>1699.14</c:v>
                </c:pt>
                <c:pt idx="13">
                  <c:v>3642.01</c:v>
                </c:pt>
                <c:pt idx="14">
                  <c:v>2855.62</c:v>
                </c:pt>
                <c:pt idx="15">
                  <c:v>1979.02</c:v>
                </c:pt>
              </c:numCache>
            </c:numRef>
          </c:xVal>
          <c:yVal>
            <c:numRef>
              <c:f>('Ms C vs R'!$AO$49,'Ms C vs R'!$AO$50,'Ms C vs R'!$AO$52,'Ms C vs R'!$AO$58:$AO$59,'Ms C vs R'!$AO$61:$AO$62,'Ms C vs R'!$AO$67:$AO$68,'Ms C vs R'!$AO$70,'Ms C vs R'!$AO$73:$AO$78,'Ms C vs R'!$AO$89)</c:f>
              <c:numCache>
                <c:formatCode>General</c:formatCode>
                <c:ptCount val="17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CC9-4560-A0B9-94C5B3CA3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6557839"/>
        <c:axId val="235050191"/>
      </c:scatterChart>
      <c:valAx>
        <c:axId val="4665578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Ba ppm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5050191"/>
        <c:crosses val="autoZero"/>
        <c:crossBetween val="midCat"/>
      </c:valAx>
      <c:valAx>
        <c:axId val="235050191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6655783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Ti; 1.AS vs 1(B)MP; Cores vs Rims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1.AS Cores Ms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fixedVal"/>
            <c:noEndCap val="0"/>
            <c:val val="0"/>
            <c:spPr>
              <a:noFill/>
              <a:ln w="9525" cap="flat" cmpd="sng" algn="ctr">
                <a:noFill/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C vs R'!$I$207,'Ms C vs R'!$I$210,'Ms C vs R'!$I$225,'Ms C vs R'!$I$227,'Ms C vs R'!$I$249,'Ms C vs R'!$I$252,'Ms C vs R'!$I$254,'Ms C vs R'!$I$256,'Ms C vs R'!$I$263:$I$264,'Ms C vs R'!$I$267)</c:f>
                <c:numCache>
                  <c:formatCode>General</c:formatCode>
                  <c:ptCount val="11"/>
                  <c:pt idx="0">
                    <c:v>234.23599999999999</c:v>
                  </c:pt>
                  <c:pt idx="1">
                    <c:v>529.86900000000003</c:v>
                  </c:pt>
                  <c:pt idx="2">
                    <c:v>227.917</c:v>
                  </c:pt>
                  <c:pt idx="3">
                    <c:v>235.85300000000001</c:v>
                  </c:pt>
                  <c:pt idx="4">
                    <c:v>424.99799999999999</c:v>
                  </c:pt>
                  <c:pt idx="5">
                    <c:v>353.52600000000001</c:v>
                  </c:pt>
                  <c:pt idx="6">
                    <c:v>226.73099999999999</c:v>
                  </c:pt>
                  <c:pt idx="7">
                    <c:v>349.39100000000002</c:v>
                  </c:pt>
                  <c:pt idx="8">
                    <c:v>492.76</c:v>
                  </c:pt>
                  <c:pt idx="9">
                    <c:v>673.38900000000001</c:v>
                  </c:pt>
                  <c:pt idx="10">
                    <c:v>306.96499999999997</c:v>
                  </c:pt>
                </c:numCache>
              </c:numRef>
            </c:plus>
            <c:minus>
              <c:numRef>
                <c:f>('Ms C vs R'!$I$207,'Ms C vs R'!$I$210,'Ms C vs R'!$I$225,'Ms C vs R'!$I$227,'Ms C vs R'!$I$249,'Ms C vs R'!$I$252,'Ms C vs R'!$I$254,'Ms C vs R'!$I$256,'Ms C vs R'!$I$263:$I$264,'Ms C vs R'!$I$267)</c:f>
                <c:numCache>
                  <c:formatCode>General</c:formatCode>
                  <c:ptCount val="11"/>
                  <c:pt idx="0">
                    <c:v>234.23599999999999</c:v>
                  </c:pt>
                  <c:pt idx="1">
                    <c:v>529.86900000000003</c:v>
                  </c:pt>
                  <c:pt idx="2">
                    <c:v>227.917</c:v>
                  </c:pt>
                  <c:pt idx="3">
                    <c:v>235.85300000000001</c:v>
                  </c:pt>
                  <c:pt idx="4">
                    <c:v>424.99799999999999</c:v>
                  </c:pt>
                  <c:pt idx="5">
                    <c:v>353.52600000000001</c:v>
                  </c:pt>
                  <c:pt idx="6">
                    <c:v>226.73099999999999</c:v>
                  </c:pt>
                  <c:pt idx="7">
                    <c:v>349.39100000000002</c:v>
                  </c:pt>
                  <c:pt idx="8">
                    <c:v>492.76</c:v>
                  </c:pt>
                  <c:pt idx="9">
                    <c:v>673.38900000000001</c:v>
                  </c:pt>
                  <c:pt idx="10">
                    <c:v>306.96499999999997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('Ms C vs R'!$H$4,'Ms C vs R'!$H$7,'Ms C vs R'!$H$22,'Ms C vs R'!$H$24,'Ms C vs R'!$H$26,'Ms C vs R'!$H$29,'Ms C vs R'!$H$31,'Ms C vs R'!$H$33,'Ms C vs R'!$H$39:$H$40,'Ms C vs R'!$H$43)</c:f>
              <c:numCache>
                <c:formatCode>General</c:formatCode>
                <c:ptCount val="11"/>
                <c:pt idx="0">
                  <c:v>2883.73</c:v>
                </c:pt>
                <c:pt idx="1">
                  <c:v>4355.6400000000003</c:v>
                </c:pt>
                <c:pt idx="2">
                  <c:v>3249.51</c:v>
                </c:pt>
                <c:pt idx="3">
                  <c:v>2671.39</c:v>
                </c:pt>
                <c:pt idx="4">
                  <c:v>4014.16</c:v>
                </c:pt>
                <c:pt idx="5">
                  <c:v>3371.16</c:v>
                </c:pt>
                <c:pt idx="6">
                  <c:v>2947.71</c:v>
                </c:pt>
                <c:pt idx="7">
                  <c:v>3302.33</c:v>
                </c:pt>
                <c:pt idx="8">
                  <c:v>3756.93</c:v>
                </c:pt>
                <c:pt idx="9">
                  <c:v>4922.3</c:v>
                </c:pt>
                <c:pt idx="10">
                  <c:v>2844.5</c:v>
                </c:pt>
              </c:numCache>
            </c:numRef>
          </c:xVal>
          <c:yVal>
            <c:numRef>
              <c:f>('Ms C vs R'!$AO$4,'Ms C vs R'!$AO$7,'Ms C vs R'!$AO$22,'Ms C vs R'!$AO$24,'Ms C vs R'!$AO$26,'Ms C vs R'!$AO$29,'Ms C vs R'!$AO$31,'Ms C vs R'!$AO$33,'Ms C vs R'!$AO$39:$AO$40,'Ms C vs R'!$AO$43)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AD2-475F-B31E-3407CE4B5820}"/>
            </c:ext>
          </c:extLst>
        </c:ser>
        <c:ser>
          <c:idx val="1"/>
          <c:order val="1"/>
          <c:tx>
            <c:v>1.AS Rims Ms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fixedVal"/>
            <c:noEndCap val="0"/>
            <c:val val="0"/>
            <c:spPr>
              <a:noFill/>
              <a:ln w="9525" cap="flat" cmpd="sng" algn="ctr">
                <a:noFill/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C vs R'!$I$208,'Ms C vs R'!$I$211,'Ms C vs R'!$I$226,'Ms C vs R'!$I$228,'Ms C vs R'!$I$250,'Ms C vs R'!$I$253,'Ms C vs R'!$I$255,'Ms C vs R'!$I$257,'Ms C vs R'!$I$260:$I$262,'Ms C vs R'!$I$265:$I$266,'Ms C vs R'!$I$268)</c:f>
                <c:numCache>
                  <c:formatCode>General</c:formatCode>
                  <c:ptCount val="14"/>
                  <c:pt idx="0">
                    <c:v>362.04700000000003</c:v>
                  </c:pt>
                  <c:pt idx="1">
                    <c:v>457.01400000000001</c:v>
                  </c:pt>
                  <c:pt idx="2">
                    <c:v>759.61</c:v>
                  </c:pt>
                  <c:pt idx="3">
                    <c:v>380.55</c:v>
                  </c:pt>
                  <c:pt idx="4">
                    <c:v>292.24200000000002</c:v>
                  </c:pt>
                  <c:pt idx="5">
                    <c:v>281.86200000000002</c:v>
                  </c:pt>
                  <c:pt idx="6">
                    <c:v>267.07499999999999</c:v>
                  </c:pt>
                  <c:pt idx="7">
                    <c:v>374.54500000000002</c:v>
                  </c:pt>
                  <c:pt idx="8">
                    <c:v>362.38099999999997</c:v>
                  </c:pt>
                  <c:pt idx="9">
                    <c:v>257.25900000000001</c:v>
                  </c:pt>
                  <c:pt idx="10">
                    <c:v>316.71899999999999</c:v>
                  </c:pt>
                  <c:pt idx="11">
                    <c:v>383.59</c:v>
                  </c:pt>
                  <c:pt idx="12">
                    <c:v>392.60199999999998</c:v>
                  </c:pt>
                  <c:pt idx="13">
                    <c:v>394.505</c:v>
                  </c:pt>
                </c:numCache>
              </c:numRef>
            </c:plus>
            <c:minus>
              <c:numRef>
                <c:f>('Ms C vs R'!$I$208,'Ms C vs R'!$I$211,'Ms C vs R'!$I$226,'Ms C vs R'!$I$228,'Ms C vs R'!$I$250,'Ms C vs R'!$I$253,'Ms C vs R'!$I$255,'Ms C vs R'!$I$257,'Ms C vs R'!$I$260:$I$262,'Ms C vs R'!$I$265:$I$266,'Ms C vs R'!$I$268)</c:f>
                <c:numCache>
                  <c:formatCode>General</c:formatCode>
                  <c:ptCount val="14"/>
                  <c:pt idx="0">
                    <c:v>362.04700000000003</c:v>
                  </c:pt>
                  <c:pt idx="1">
                    <c:v>457.01400000000001</c:v>
                  </c:pt>
                  <c:pt idx="2">
                    <c:v>759.61</c:v>
                  </c:pt>
                  <c:pt idx="3">
                    <c:v>380.55</c:v>
                  </c:pt>
                  <c:pt idx="4">
                    <c:v>292.24200000000002</c:v>
                  </c:pt>
                  <c:pt idx="5">
                    <c:v>281.86200000000002</c:v>
                  </c:pt>
                  <c:pt idx="6">
                    <c:v>267.07499999999999</c:v>
                  </c:pt>
                  <c:pt idx="7">
                    <c:v>374.54500000000002</c:v>
                  </c:pt>
                  <c:pt idx="8">
                    <c:v>362.38099999999997</c:v>
                  </c:pt>
                  <c:pt idx="9">
                    <c:v>257.25900000000001</c:v>
                  </c:pt>
                  <c:pt idx="10">
                    <c:v>316.71899999999999</c:v>
                  </c:pt>
                  <c:pt idx="11">
                    <c:v>383.59</c:v>
                  </c:pt>
                  <c:pt idx="12">
                    <c:v>392.60199999999998</c:v>
                  </c:pt>
                  <c:pt idx="13">
                    <c:v>394.505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('Ms C vs R'!$H$5,'Ms C vs R'!$H$8,'Ms C vs R'!$H$23,'Ms C vs R'!$H$25,'Ms C vs R'!$H$27,'Ms C vs R'!$H$30,'Ms C vs R'!$H$32,'Ms C vs R'!$H$34,'Ms C vs R'!$H$36:$H$37,'Ms C vs R'!$H$38,'Ms C vs R'!$H$41:$H$42,'Ms C vs R'!$H$45)</c:f>
              <c:numCache>
                <c:formatCode>General</c:formatCode>
                <c:ptCount val="14"/>
                <c:pt idx="0">
                  <c:v>3157.49</c:v>
                </c:pt>
                <c:pt idx="1">
                  <c:v>3376.16</c:v>
                </c:pt>
                <c:pt idx="2">
                  <c:v>5901.17</c:v>
                </c:pt>
                <c:pt idx="3">
                  <c:v>2903.12</c:v>
                </c:pt>
                <c:pt idx="4">
                  <c:v>3201.59</c:v>
                </c:pt>
                <c:pt idx="5">
                  <c:v>2741.72</c:v>
                </c:pt>
                <c:pt idx="6">
                  <c:v>2640.72</c:v>
                </c:pt>
                <c:pt idx="7">
                  <c:v>3006.95</c:v>
                </c:pt>
                <c:pt idx="8">
                  <c:v>3240.69</c:v>
                </c:pt>
                <c:pt idx="9">
                  <c:v>3436.59</c:v>
                </c:pt>
                <c:pt idx="10">
                  <c:v>2931.06</c:v>
                </c:pt>
                <c:pt idx="11">
                  <c:v>2908.59</c:v>
                </c:pt>
                <c:pt idx="12">
                  <c:v>3629.28</c:v>
                </c:pt>
                <c:pt idx="13">
                  <c:v>2917.12</c:v>
                </c:pt>
              </c:numCache>
            </c:numRef>
          </c:xVal>
          <c:yVal>
            <c:numRef>
              <c:f>('Ms C vs R'!$AO$5,'Ms C vs R'!$AO$8,'Ms C vs R'!$AO$23,'Ms C vs R'!$AO$25,'Ms C vs R'!$AO$27,'Ms C vs R'!$AO$30,'Ms C vs R'!$AO$32,'Ms C vs R'!$AO$34,'Ms C vs R'!$AO$36:$AO$38,'Ms C vs R'!$AO$41:$AO$42,'Ms C vs R'!$AO$45)</c:f>
              <c:numCache>
                <c:formatCode>General</c:formatCode>
                <c:ptCount val="14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AD2-475F-B31E-3407CE4B5820}"/>
            </c:ext>
          </c:extLst>
        </c:ser>
        <c:ser>
          <c:idx val="2"/>
          <c:order val="2"/>
          <c:tx>
            <c:v>1(B)MP Cores MS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fixedVal"/>
            <c:noEndCap val="0"/>
            <c:val val="0"/>
            <c:spPr>
              <a:noFill/>
              <a:ln w="9525" cap="flat" cmpd="sng" algn="ctr">
                <a:noFill/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C vs R'!$I$298:$I$299,'Ms C vs R'!$I$302,'Ms C vs R'!$I$305,'Ms C vs R'!$I$308,'Ms C vs R'!$I$311,'Ms C vs R'!$I$314:$I$317,'Ms C vs R'!$I$320,'Ms C vs R'!$I$322:$I$323,'Ms C vs R'!$I$347:$I$351,'Ms C vs R'!$I$356)</c:f>
                <c:numCache>
                  <c:formatCode>General</c:formatCode>
                  <c:ptCount val="19"/>
                  <c:pt idx="0">
                    <c:v>168.399</c:v>
                  </c:pt>
                  <c:pt idx="1">
                    <c:v>123.258</c:v>
                  </c:pt>
                  <c:pt idx="2">
                    <c:v>129.47900000000001</c:v>
                  </c:pt>
                  <c:pt idx="3">
                    <c:v>137.98599999999999</c:v>
                  </c:pt>
                  <c:pt idx="4">
                    <c:v>49.267299999999999</c:v>
                  </c:pt>
                  <c:pt idx="5">
                    <c:v>81.026399999999995</c:v>
                  </c:pt>
                  <c:pt idx="6">
                    <c:v>134.86199999999999</c:v>
                  </c:pt>
                  <c:pt idx="7">
                    <c:v>136.803</c:v>
                  </c:pt>
                  <c:pt idx="8">
                    <c:v>80.106700000000004</c:v>
                  </c:pt>
                  <c:pt idx="9">
                    <c:v>97.795500000000004</c:v>
                  </c:pt>
                  <c:pt idx="10">
                    <c:v>101.173</c:v>
                  </c:pt>
                  <c:pt idx="11">
                    <c:v>180.416</c:v>
                  </c:pt>
                  <c:pt idx="12">
                    <c:v>160.46100000000001</c:v>
                  </c:pt>
                  <c:pt idx="13">
                    <c:v>109.203</c:v>
                  </c:pt>
                  <c:pt idx="14">
                    <c:v>107.77200000000001</c:v>
                  </c:pt>
                  <c:pt idx="15">
                    <c:v>148.25299999999999</c:v>
                  </c:pt>
                  <c:pt idx="16">
                    <c:v>126.496</c:v>
                  </c:pt>
                  <c:pt idx="17">
                    <c:v>94.822199999999995</c:v>
                  </c:pt>
                  <c:pt idx="18">
                    <c:v>123.753</c:v>
                  </c:pt>
                </c:numCache>
              </c:numRef>
            </c:plus>
            <c:minus>
              <c:numRef>
                <c:f>('Ms C vs R'!$I$298:$I$299,'Ms C vs R'!$I$302,'Ms C vs R'!$I$305,'Ms C vs R'!$I$308,'Ms C vs R'!$I$311,'Ms C vs R'!$I$314:$I$317,'Ms C vs R'!$I$320,'Ms C vs R'!$I$322:$I$323,'Ms C vs R'!$I$347:$I$351,'Ms C vs R'!$I$356)</c:f>
                <c:numCache>
                  <c:formatCode>General</c:formatCode>
                  <c:ptCount val="19"/>
                  <c:pt idx="0">
                    <c:v>168.399</c:v>
                  </c:pt>
                  <c:pt idx="1">
                    <c:v>123.258</c:v>
                  </c:pt>
                  <c:pt idx="2">
                    <c:v>129.47900000000001</c:v>
                  </c:pt>
                  <c:pt idx="3">
                    <c:v>137.98599999999999</c:v>
                  </c:pt>
                  <c:pt idx="4">
                    <c:v>49.267299999999999</c:v>
                  </c:pt>
                  <c:pt idx="5">
                    <c:v>81.026399999999995</c:v>
                  </c:pt>
                  <c:pt idx="6">
                    <c:v>134.86199999999999</c:v>
                  </c:pt>
                  <c:pt idx="7">
                    <c:v>136.803</c:v>
                  </c:pt>
                  <c:pt idx="8">
                    <c:v>80.106700000000004</c:v>
                  </c:pt>
                  <c:pt idx="9">
                    <c:v>97.795500000000004</c:v>
                  </c:pt>
                  <c:pt idx="10">
                    <c:v>101.173</c:v>
                  </c:pt>
                  <c:pt idx="11">
                    <c:v>180.416</c:v>
                  </c:pt>
                  <c:pt idx="12">
                    <c:v>160.46100000000001</c:v>
                  </c:pt>
                  <c:pt idx="13">
                    <c:v>109.203</c:v>
                  </c:pt>
                  <c:pt idx="14">
                    <c:v>107.77200000000001</c:v>
                  </c:pt>
                  <c:pt idx="15">
                    <c:v>148.25299999999999</c:v>
                  </c:pt>
                  <c:pt idx="16">
                    <c:v>126.496</c:v>
                  </c:pt>
                  <c:pt idx="17">
                    <c:v>94.822199999999995</c:v>
                  </c:pt>
                  <c:pt idx="18">
                    <c:v>123.753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('Ms C vs R'!$H$47:$H$48,'Ms C vs R'!$H$51,'Ms C vs R'!$H$54,'Ms C vs R'!$H$57,'Ms C vs R'!$H$60,'Ms C vs R'!$H$63:$H$66,'Ms C vs R'!$H$69,'Ms C vs R'!$H$71:$H$72,'Ms C vs R'!$H$79:$H$83,'Ms C vs R'!$H$88)</c:f>
              <c:numCache>
                <c:formatCode>General</c:formatCode>
                <c:ptCount val="19"/>
                <c:pt idx="0">
                  <c:v>1211.92</c:v>
                </c:pt>
                <c:pt idx="1">
                  <c:v>1000.61</c:v>
                </c:pt>
                <c:pt idx="2">
                  <c:v>1031.99</c:v>
                </c:pt>
                <c:pt idx="3">
                  <c:v>1246.95</c:v>
                </c:pt>
                <c:pt idx="4">
                  <c:v>900.524</c:v>
                </c:pt>
                <c:pt idx="5">
                  <c:v>926.62699999999995</c:v>
                </c:pt>
                <c:pt idx="6">
                  <c:v>1527.92</c:v>
                </c:pt>
                <c:pt idx="7">
                  <c:v>1051.3499999999999</c:v>
                </c:pt>
                <c:pt idx="8">
                  <c:v>1015.22</c:v>
                </c:pt>
                <c:pt idx="9">
                  <c:v>1118.99</c:v>
                </c:pt>
                <c:pt idx="10">
                  <c:v>1109.02</c:v>
                </c:pt>
                <c:pt idx="11">
                  <c:v>1239.24</c:v>
                </c:pt>
                <c:pt idx="12">
                  <c:v>999.36800000000005</c:v>
                </c:pt>
                <c:pt idx="13">
                  <c:v>1107.25</c:v>
                </c:pt>
                <c:pt idx="14">
                  <c:v>1287.6199999999999</c:v>
                </c:pt>
                <c:pt idx="15">
                  <c:v>1175.25</c:v>
                </c:pt>
                <c:pt idx="16">
                  <c:v>1189.5</c:v>
                </c:pt>
                <c:pt idx="17">
                  <c:v>1104.06</c:v>
                </c:pt>
                <c:pt idx="18">
                  <c:v>1316.93</c:v>
                </c:pt>
              </c:numCache>
            </c:numRef>
          </c:xVal>
          <c:yVal>
            <c:numRef>
              <c:f>('Ms C vs R'!$AO$47:$AO$48,'Ms C vs R'!$AO$51,'Ms C vs R'!$AO$54,'Ms C vs R'!$AO$57,'Ms C vs R'!$AO$60,'Ms C vs R'!$AO$63:$AO$66,'Ms C vs R'!$AO$69,'Ms C vs R'!$AO$71:$AO$72,'Ms C vs R'!$AO$79:$AO$83,'Ms C vs R'!$AO$88)</c:f>
              <c:numCache>
                <c:formatCode>General</c:formatCode>
                <c:ptCount val="19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AD2-475F-B31E-3407CE4B5820}"/>
            </c:ext>
          </c:extLst>
        </c:ser>
        <c:ser>
          <c:idx val="3"/>
          <c:order val="3"/>
          <c:tx>
            <c:v>1(B)MP Rims Ms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errBars>
            <c:errDir val="y"/>
            <c:errBarType val="both"/>
            <c:errValType val="fixedVal"/>
            <c:noEndCap val="0"/>
            <c:val val="0"/>
            <c:spPr>
              <a:noFill/>
              <a:ln w="9525" cap="flat" cmpd="sng" algn="ctr">
                <a:noFill/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C vs R'!$I$300:$I$301,'Ms C vs R'!$I$303,'Ms C vs R'!$I$309:$I$310,'Ms C vs R'!$I$312:$I$313,'Ms C vs R'!$I$318:$I$319,'Ms C vs R'!$I$321,'Ms C vs R'!$I$324:$I$327,'Ms C vs R'!$I$345:$I$346,'Ms C vs R'!$I$357)</c:f>
                <c:numCache>
                  <c:formatCode>General</c:formatCode>
                  <c:ptCount val="17"/>
                  <c:pt idx="0">
                    <c:v>52.0002</c:v>
                  </c:pt>
                  <c:pt idx="1">
                    <c:v>124.544</c:v>
                  </c:pt>
                  <c:pt idx="2">
                    <c:v>116.748</c:v>
                  </c:pt>
                  <c:pt idx="3">
                    <c:v>84.196200000000005</c:v>
                  </c:pt>
                  <c:pt idx="4">
                    <c:v>116.005</c:v>
                  </c:pt>
                  <c:pt idx="5">
                    <c:v>97.4636</c:v>
                  </c:pt>
                  <c:pt idx="6">
                    <c:v>116.77200000000001</c:v>
                  </c:pt>
                  <c:pt idx="7">
                    <c:v>189.345</c:v>
                  </c:pt>
                  <c:pt idx="8">
                    <c:v>111.27200000000001</c:v>
                  </c:pt>
                  <c:pt idx="9">
                    <c:v>146.989</c:v>
                  </c:pt>
                  <c:pt idx="10">
                    <c:v>121.108</c:v>
                  </c:pt>
                  <c:pt idx="11">
                    <c:v>92.097700000000003</c:v>
                  </c:pt>
                  <c:pt idx="12">
                    <c:v>147.16800000000001</c:v>
                  </c:pt>
                  <c:pt idx="13">
                    <c:v>101.35599999999999</c:v>
                  </c:pt>
                  <c:pt idx="14">
                    <c:v>111.336</c:v>
                  </c:pt>
                  <c:pt idx="15">
                    <c:v>98.455200000000005</c:v>
                  </c:pt>
                  <c:pt idx="16">
                    <c:v>156.36799999999999</c:v>
                  </c:pt>
                </c:numCache>
              </c:numRef>
            </c:plus>
            <c:minus>
              <c:numRef>
                <c:f>('Ms C vs R'!$I$300:$I$301,'Ms C vs R'!$I$303,'Ms C vs R'!$I$309:$I$310,'Ms C vs R'!$I$312:$I$313,'Ms C vs R'!$I$318:$I$319,'Ms C vs R'!$I$321,'Ms C vs R'!$I$324:$I$327,'Ms C vs R'!$I$345:$I$346,'Ms C vs R'!$I$357)</c:f>
                <c:numCache>
                  <c:formatCode>General</c:formatCode>
                  <c:ptCount val="17"/>
                  <c:pt idx="0">
                    <c:v>52.0002</c:v>
                  </c:pt>
                  <c:pt idx="1">
                    <c:v>124.544</c:v>
                  </c:pt>
                  <c:pt idx="2">
                    <c:v>116.748</c:v>
                  </c:pt>
                  <c:pt idx="3">
                    <c:v>84.196200000000005</c:v>
                  </c:pt>
                  <c:pt idx="4">
                    <c:v>116.005</c:v>
                  </c:pt>
                  <c:pt idx="5">
                    <c:v>97.4636</c:v>
                  </c:pt>
                  <c:pt idx="6">
                    <c:v>116.77200000000001</c:v>
                  </c:pt>
                  <c:pt idx="7">
                    <c:v>189.345</c:v>
                  </c:pt>
                  <c:pt idx="8">
                    <c:v>111.27200000000001</c:v>
                  </c:pt>
                  <c:pt idx="9">
                    <c:v>146.989</c:v>
                  </c:pt>
                  <c:pt idx="10">
                    <c:v>121.108</c:v>
                  </c:pt>
                  <c:pt idx="11">
                    <c:v>92.097700000000003</c:v>
                  </c:pt>
                  <c:pt idx="12">
                    <c:v>147.16800000000001</c:v>
                  </c:pt>
                  <c:pt idx="13">
                    <c:v>101.35599999999999</c:v>
                  </c:pt>
                  <c:pt idx="14">
                    <c:v>111.336</c:v>
                  </c:pt>
                  <c:pt idx="15">
                    <c:v>98.455200000000005</c:v>
                  </c:pt>
                  <c:pt idx="16">
                    <c:v>156.36799999999999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('Ms C vs R'!$H$49:$H$50,'Ms C vs R'!$H$52,'Ms C vs R'!$H$58:$H$59,'Ms C vs R'!$H$61:$H$62,'Ms C vs R'!$H$67:$H$68,'Ms C vs R'!$H$70,'Ms C vs R'!$H$73:$H$78,'Ms C vs R'!$H$89)</c:f>
              <c:numCache>
                <c:formatCode>General</c:formatCode>
                <c:ptCount val="17"/>
                <c:pt idx="0">
                  <c:v>567.529</c:v>
                </c:pt>
                <c:pt idx="1">
                  <c:v>1179.33</c:v>
                </c:pt>
                <c:pt idx="2">
                  <c:v>1008.51</c:v>
                </c:pt>
                <c:pt idx="3">
                  <c:v>998.40300000000002</c:v>
                </c:pt>
                <c:pt idx="4">
                  <c:v>1028.67</c:v>
                </c:pt>
                <c:pt idx="5">
                  <c:v>628.97500000000002</c:v>
                </c:pt>
                <c:pt idx="6">
                  <c:v>1152.53</c:v>
                </c:pt>
                <c:pt idx="7">
                  <c:v>1782.81</c:v>
                </c:pt>
                <c:pt idx="8">
                  <c:v>1064.8699999999999</c:v>
                </c:pt>
                <c:pt idx="9">
                  <c:v>1049.2</c:v>
                </c:pt>
                <c:pt idx="10">
                  <c:v>1196.24</c:v>
                </c:pt>
                <c:pt idx="11">
                  <c:v>1297.5899999999999</c:v>
                </c:pt>
                <c:pt idx="12">
                  <c:v>1037.22</c:v>
                </c:pt>
                <c:pt idx="13">
                  <c:v>912.18200000000002</c:v>
                </c:pt>
                <c:pt idx="14">
                  <c:v>1006.14</c:v>
                </c:pt>
                <c:pt idx="15">
                  <c:v>1143.54</c:v>
                </c:pt>
                <c:pt idx="16">
                  <c:v>1380.69</c:v>
                </c:pt>
              </c:numCache>
            </c:numRef>
          </c:xVal>
          <c:yVal>
            <c:numRef>
              <c:f>('Ms C vs R'!$AO$49:$AO$50,'Ms C vs R'!$AO$52,'Ms C vs R'!$AO$58:$AO$59,'Ms C vs R'!$AO$61:$AO$62,'Ms C vs R'!$AO$67:$AO$68,'Ms C vs R'!$AO$70,'Ms C vs R'!$AO$73:$AO$78,'Ms C vs R'!$AO$89)</c:f>
              <c:numCache>
                <c:formatCode>General</c:formatCode>
                <c:ptCount val="17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AD2-475F-B31E-3407CE4B5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8099679"/>
        <c:axId val="235161071"/>
      </c:scatterChart>
      <c:valAx>
        <c:axId val="19480996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Ti ppm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5161071"/>
        <c:crosses val="autoZero"/>
        <c:crossBetween val="midCat"/>
      </c:valAx>
      <c:valAx>
        <c:axId val="235161071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94809967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1.AS Mn vs 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Mn vs Li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Ref>
                <c:f>('Ms SEM+ICP Tidy'!$L$145:$L$168,'Ms SEM+ICP Tidy'!$L$189:$L$208)</c:f>
                <c:numCache>
                  <c:formatCode>General</c:formatCode>
                  <c:ptCount val="44"/>
                  <c:pt idx="0">
                    <c:v>14.3208</c:v>
                  </c:pt>
                  <c:pt idx="1">
                    <c:v>16.253</c:v>
                  </c:pt>
                  <c:pt idx="2">
                    <c:v>15.6914</c:v>
                  </c:pt>
                  <c:pt idx="3">
                    <c:v>18.902000000000001</c:v>
                  </c:pt>
                  <c:pt idx="4">
                    <c:v>12.5543</c:v>
                  </c:pt>
                  <c:pt idx="5">
                    <c:v>15.4849</c:v>
                  </c:pt>
                  <c:pt idx="6">
                    <c:v>20.033999999999999</c:v>
                  </c:pt>
                  <c:pt idx="7">
                    <c:v>15.372999999999999</c:v>
                  </c:pt>
                  <c:pt idx="8">
                    <c:v>16.389700000000001</c:v>
                  </c:pt>
                  <c:pt idx="9">
                    <c:v>20.540400000000002</c:v>
                  </c:pt>
                  <c:pt idx="10">
                    <c:v>18.203299999999999</c:v>
                  </c:pt>
                  <c:pt idx="11">
                    <c:v>13.595499999999999</c:v>
                  </c:pt>
                  <c:pt idx="12">
                    <c:v>28.520299999999999</c:v>
                  </c:pt>
                  <c:pt idx="13">
                    <c:v>15.4635</c:v>
                  </c:pt>
                  <c:pt idx="14">
                    <c:v>24.3718</c:v>
                  </c:pt>
                  <c:pt idx="15">
                    <c:v>10.802300000000001</c:v>
                  </c:pt>
                  <c:pt idx="16">
                    <c:v>16.352699999999999</c:v>
                  </c:pt>
                  <c:pt idx="17">
                    <c:v>10.7377</c:v>
                  </c:pt>
                  <c:pt idx="18">
                    <c:v>6.1315900000000001</c:v>
                  </c:pt>
                  <c:pt idx="19">
                    <c:v>8.50549</c:v>
                  </c:pt>
                  <c:pt idx="20">
                    <c:v>11.8652</c:v>
                  </c:pt>
                  <c:pt idx="21">
                    <c:v>18.0002</c:v>
                  </c:pt>
                  <c:pt idx="22">
                    <c:v>13.1075</c:v>
                  </c:pt>
                  <c:pt idx="23">
                    <c:v>20.7224</c:v>
                  </c:pt>
                  <c:pt idx="24">
                    <c:v>20.9344</c:v>
                  </c:pt>
                  <c:pt idx="25">
                    <c:v>17.791</c:v>
                  </c:pt>
                  <c:pt idx="26">
                    <c:v>8.7289399999999997</c:v>
                  </c:pt>
                  <c:pt idx="27">
                    <c:v>20.699100000000001</c:v>
                  </c:pt>
                  <c:pt idx="28">
                    <c:v>17.321100000000001</c:v>
                  </c:pt>
                  <c:pt idx="29">
                    <c:v>16.654800000000002</c:v>
                  </c:pt>
                  <c:pt idx="30">
                    <c:v>15.9033</c:v>
                  </c:pt>
                  <c:pt idx="31">
                    <c:v>22.1694</c:v>
                  </c:pt>
                  <c:pt idx="32">
                    <c:v>14.241199999999999</c:v>
                  </c:pt>
                  <c:pt idx="33">
                    <c:v>16.192499999999999</c:v>
                  </c:pt>
                  <c:pt idx="34">
                    <c:v>18.8094</c:v>
                  </c:pt>
                  <c:pt idx="35">
                    <c:v>18.5398</c:v>
                  </c:pt>
                  <c:pt idx="36">
                    <c:v>21.338899999999999</c:v>
                  </c:pt>
                  <c:pt idx="37">
                    <c:v>22.168299999999999</c:v>
                  </c:pt>
                  <c:pt idx="38">
                    <c:v>18.2395</c:v>
                  </c:pt>
                  <c:pt idx="39">
                    <c:v>16.2941</c:v>
                  </c:pt>
                  <c:pt idx="40">
                    <c:v>12.2134</c:v>
                  </c:pt>
                  <c:pt idx="41">
                    <c:v>19.813199999999998</c:v>
                  </c:pt>
                  <c:pt idx="42">
                    <c:v>15.157500000000001</c:v>
                  </c:pt>
                  <c:pt idx="43">
                    <c:v>15.394500000000001</c:v>
                  </c:pt>
                </c:numCache>
              </c:numRef>
            </c:plus>
            <c:minus>
              <c:numRef>
                <c:f>('Ms SEM+ICP Tidy'!$L$145:$L$168,'Ms SEM+ICP Tidy'!$L$189:$L$208)</c:f>
                <c:numCache>
                  <c:formatCode>General</c:formatCode>
                  <c:ptCount val="44"/>
                  <c:pt idx="0">
                    <c:v>14.3208</c:v>
                  </c:pt>
                  <c:pt idx="1">
                    <c:v>16.253</c:v>
                  </c:pt>
                  <c:pt idx="2">
                    <c:v>15.6914</c:v>
                  </c:pt>
                  <c:pt idx="3">
                    <c:v>18.902000000000001</c:v>
                  </c:pt>
                  <c:pt idx="4">
                    <c:v>12.5543</c:v>
                  </c:pt>
                  <c:pt idx="5">
                    <c:v>15.4849</c:v>
                  </c:pt>
                  <c:pt idx="6">
                    <c:v>20.033999999999999</c:v>
                  </c:pt>
                  <c:pt idx="7">
                    <c:v>15.372999999999999</c:v>
                  </c:pt>
                  <c:pt idx="8">
                    <c:v>16.389700000000001</c:v>
                  </c:pt>
                  <c:pt idx="9">
                    <c:v>20.540400000000002</c:v>
                  </c:pt>
                  <c:pt idx="10">
                    <c:v>18.203299999999999</c:v>
                  </c:pt>
                  <c:pt idx="11">
                    <c:v>13.595499999999999</c:v>
                  </c:pt>
                  <c:pt idx="12">
                    <c:v>28.520299999999999</c:v>
                  </c:pt>
                  <c:pt idx="13">
                    <c:v>15.4635</c:v>
                  </c:pt>
                  <c:pt idx="14">
                    <c:v>24.3718</c:v>
                  </c:pt>
                  <c:pt idx="15">
                    <c:v>10.802300000000001</c:v>
                  </c:pt>
                  <c:pt idx="16">
                    <c:v>16.352699999999999</c:v>
                  </c:pt>
                  <c:pt idx="17">
                    <c:v>10.7377</c:v>
                  </c:pt>
                  <c:pt idx="18">
                    <c:v>6.1315900000000001</c:v>
                  </c:pt>
                  <c:pt idx="19">
                    <c:v>8.50549</c:v>
                  </c:pt>
                  <c:pt idx="20">
                    <c:v>11.8652</c:v>
                  </c:pt>
                  <c:pt idx="21">
                    <c:v>18.0002</c:v>
                  </c:pt>
                  <c:pt idx="22">
                    <c:v>13.1075</c:v>
                  </c:pt>
                  <c:pt idx="23">
                    <c:v>20.7224</c:v>
                  </c:pt>
                  <c:pt idx="24">
                    <c:v>20.9344</c:v>
                  </c:pt>
                  <c:pt idx="25">
                    <c:v>17.791</c:v>
                  </c:pt>
                  <c:pt idx="26">
                    <c:v>8.7289399999999997</c:v>
                  </c:pt>
                  <c:pt idx="27">
                    <c:v>20.699100000000001</c:v>
                  </c:pt>
                  <c:pt idx="28">
                    <c:v>17.321100000000001</c:v>
                  </c:pt>
                  <c:pt idx="29">
                    <c:v>16.654800000000002</c:v>
                  </c:pt>
                  <c:pt idx="30">
                    <c:v>15.9033</c:v>
                  </c:pt>
                  <c:pt idx="31">
                    <c:v>22.1694</c:v>
                  </c:pt>
                  <c:pt idx="32">
                    <c:v>14.241199999999999</c:v>
                  </c:pt>
                  <c:pt idx="33">
                    <c:v>16.192499999999999</c:v>
                  </c:pt>
                  <c:pt idx="34">
                    <c:v>18.8094</c:v>
                  </c:pt>
                  <c:pt idx="35">
                    <c:v>18.5398</c:v>
                  </c:pt>
                  <c:pt idx="36">
                    <c:v>21.338899999999999</c:v>
                  </c:pt>
                  <c:pt idx="37">
                    <c:v>22.168299999999999</c:v>
                  </c:pt>
                  <c:pt idx="38">
                    <c:v>18.2395</c:v>
                  </c:pt>
                  <c:pt idx="39">
                    <c:v>16.2941</c:v>
                  </c:pt>
                  <c:pt idx="40">
                    <c:v>12.2134</c:v>
                  </c:pt>
                  <c:pt idx="41">
                    <c:v>19.813199999999998</c:v>
                  </c:pt>
                  <c:pt idx="42">
                    <c:v>15.157500000000001</c:v>
                  </c:pt>
                  <c:pt idx="43">
                    <c:v>15.394500000000001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('Ms SEM+ICP Tidy'!$C$145:$C$168,'Ms SEM+ICP Tidy'!$C$189:$C$208)</c:f>
                <c:numCache>
                  <c:formatCode>General</c:formatCode>
                  <c:ptCount val="44"/>
                  <c:pt idx="0">
                    <c:v>6.1985900000000003</c:v>
                  </c:pt>
                  <c:pt idx="1">
                    <c:v>5.4918899999999997</c:v>
                  </c:pt>
                  <c:pt idx="2">
                    <c:v>5.9336099999999998</c:v>
                  </c:pt>
                  <c:pt idx="3">
                    <c:v>3.8236300000000001</c:v>
                  </c:pt>
                  <c:pt idx="4">
                    <c:v>5.8784599999999996</c:v>
                  </c:pt>
                  <c:pt idx="5">
                    <c:v>7.01267</c:v>
                  </c:pt>
                  <c:pt idx="6">
                    <c:v>8.3305500000000006</c:v>
                  </c:pt>
                  <c:pt idx="7">
                    <c:v>5.8285299999999998</c:v>
                  </c:pt>
                  <c:pt idx="8">
                    <c:v>9.2691499999999998</c:v>
                  </c:pt>
                  <c:pt idx="9">
                    <c:v>6.8526899999999999</c:v>
                  </c:pt>
                  <c:pt idx="10">
                    <c:v>6.1776900000000001</c:v>
                  </c:pt>
                  <c:pt idx="11">
                    <c:v>5.8884499999999997</c:v>
                  </c:pt>
                  <c:pt idx="12">
                    <c:v>7.4471299999999996</c:v>
                  </c:pt>
                  <c:pt idx="13">
                    <c:v>8.8373299999999997</c:v>
                  </c:pt>
                  <c:pt idx="14">
                    <c:v>8.5287199999999999</c:v>
                  </c:pt>
                  <c:pt idx="15">
                    <c:v>5.3250799999999998</c:v>
                  </c:pt>
                  <c:pt idx="16">
                    <c:v>8.4974600000000002</c:v>
                  </c:pt>
                  <c:pt idx="17">
                    <c:v>6.0438200000000002</c:v>
                  </c:pt>
                  <c:pt idx="18">
                    <c:v>7.8830600000000004</c:v>
                  </c:pt>
                  <c:pt idx="19">
                    <c:v>5.2465099999999998</c:v>
                  </c:pt>
                  <c:pt idx="20">
                    <c:v>8.6663399999999999</c:v>
                  </c:pt>
                  <c:pt idx="21">
                    <c:v>7.9513199999999999</c:v>
                  </c:pt>
                  <c:pt idx="22">
                    <c:v>8.2565500000000007</c:v>
                  </c:pt>
                  <c:pt idx="23">
                    <c:v>7.8345900000000004</c:v>
                  </c:pt>
                  <c:pt idx="24">
                    <c:v>9.1833600000000004</c:v>
                  </c:pt>
                  <c:pt idx="25">
                    <c:v>9.0914199999999994</c:v>
                  </c:pt>
                  <c:pt idx="26">
                    <c:v>6.1939299999999999</c:v>
                  </c:pt>
                  <c:pt idx="27">
                    <c:v>7.0014900000000004</c:v>
                  </c:pt>
                  <c:pt idx="28">
                    <c:v>6.0931699999999998</c:v>
                  </c:pt>
                  <c:pt idx="29">
                    <c:v>6.6721500000000002</c:v>
                  </c:pt>
                  <c:pt idx="30">
                    <c:v>5.0055699999999996</c:v>
                  </c:pt>
                  <c:pt idx="31">
                    <c:v>11.3512</c:v>
                  </c:pt>
                  <c:pt idx="32">
                    <c:v>10.5342</c:v>
                  </c:pt>
                  <c:pt idx="33">
                    <c:v>8.2353100000000001</c:v>
                  </c:pt>
                  <c:pt idx="34">
                    <c:v>7.1706099999999999</c:v>
                  </c:pt>
                  <c:pt idx="35">
                    <c:v>11.0053</c:v>
                  </c:pt>
                  <c:pt idx="36">
                    <c:v>10.4238</c:v>
                  </c:pt>
                  <c:pt idx="37">
                    <c:v>8.8518000000000008</c:v>
                  </c:pt>
                  <c:pt idx="38">
                    <c:v>7.4977400000000003</c:v>
                  </c:pt>
                  <c:pt idx="39">
                    <c:v>7.8621499999999997</c:v>
                  </c:pt>
                  <c:pt idx="40">
                    <c:v>9.9736200000000004</c:v>
                  </c:pt>
                  <c:pt idx="41">
                    <c:v>8.8705200000000008</c:v>
                  </c:pt>
                  <c:pt idx="42">
                    <c:v>12.3527</c:v>
                  </c:pt>
                  <c:pt idx="43">
                    <c:v>7.5012299999999996</c:v>
                  </c:pt>
                </c:numCache>
              </c:numRef>
            </c:plus>
            <c:minus>
              <c:numRef>
                <c:f>('Ms SEM+ICP Tidy'!$C$145:$C$168,'Ms SEM+ICP Tidy'!$C$189:$C$208)</c:f>
                <c:numCache>
                  <c:formatCode>General</c:formatCode>
                  <c:ptCount val="44"/>
                  <c:pt idx="0">
                    <c:v>6.1985900000000003</c:v>
                  </c:pt>
                  <c:pt idx="1">
                    <c:v>5.4918899999999997</c:v>
                  </c:pt>
                  <c:pt idx="2">
                    <c:v>5.9336099999999998</c:v>
                  </c:pt>
                  <c:pt idx="3">
                    <c:v>3.8236300000000001</c:v>
                  </c:pt>
                  <c:pt idx="4">
                    <c:v>5.8784599999999996</c:v>
                  </c:pt>
                  <c:pt idx="5">
                    <c:v>7.01267</c:v>
                  </c:pt>
                  <c:pt idx="6">
                    <c:v>8.3305500000000006</c:v>
                  </c:pt>
                  <c:pt idx="7">
                    <c:v>5.8285299999999998</c:v>
                  </c:pt>
                  <c:pt idx="8">
                    <c:v>9.2691499999999998</c:v>
                  </c:pt>
                  <c:pt idx="9">
                    <c:v>6.8526899999999999</c:v>
                  </c:pt>
                  <c:pt idx="10">
                    <c:v>6.1776900000000001</c:v>
                  </c:pt>
                  <c:pt idx="11">
                    <c:v>5.8884499999999997</c:v>
                  </c:pt>
                  <c:pt idx="12">
                    <c:v>7.4471299999999996</c:v>
                  </c:pt>
                  <c:pt idx="13">
                    <c:v>8.8373299999999997</c:v>
                  </c:pt>
                  <c:pt idx="14">
                    <c:v>8.5287199999999999</c:v>
                  </c:pt>
                  <c:pt idx="15">
                    <c:v>5.3250799999999998</c:v>
                  </c:pt>
                  <c:pt idx="16">
                    <c:v>8.4974600000000002</c:v>
                  </c:pt>
                  <c:pt idx="17">
                    <c:v>6.0438200000000002</c:v>
                  </c:pt>
                  <c:pt idx="18">
                    <c:v>7.8830600000000004</c:v>
                  </c:pt>
                  <c:pt idx="19">
                    <c:v>5.2465099999999998</c:v>
                  </c:pt>
                  <c:pt idx="20">
                    <c:v>8.6663399999999999</c:v>
                  </c:pt>
                  <c:pt idx="21">
                    <c:v>7.9513199999999999</c:v>
                  </c:pt>
                  <c:pt idx="22">
                    <c:v>8.2565500000000007</c:v>
                  </c:pt>
                  <c:pt idx="23">
                    <c:v>7.8345900000000004</c:v>
                  </c:pt>
                  <c:pt idx="24">
                    <c:v>9.1833600000000004</c:v>
                  </c:pt>
                  <c:pt idx="25">
                    <c:v>9.0914199999999994</c:v>
                  </c:pt>
                  <c:pt idx="26">
                    <c:v>6.1939299999999999</c:v>
                  </c:pt>
                  <c:pt idx="27">
                    <c:v>7.0014900000000004</c:v>
                  </c:pt>
                  <c:pt idx="28">
                    <c:v>6.0931699999999998</c:v>
                  </c:pt>
                  <c:pt idx="29">
                    <c:v>6.6721500000000002</c:v>
                  </c:pt>
                  <c:pt idx="30">
                    <c:v>5.0055699999999996</c:v>
                  </c:pt>
                  <c:pt idx="31">
                    <c:v>11.3512</c:v>
                  </c:pt>
                  <c:pt idx="32">
                    <c:v>10.5342</c:v>
                  </c:pt>
                  <c:pt idx="33">
                    <c:v>8.2353100000000001</c:v>
                  </c:pt>
                  <c:pt idx="34">
                    <c:v>7.1706099999999999</c:v>
                  </c:pt>
                  <c:pt idx="35">
                    <c:v>11.0053</c:v>
                  </c:pt>
                  <c:pt idx="36">
                    <c:v>10.4238</c:v>
                  </c:pt>
                  <c:pt idx="37">
                    <c:v>8.8518000000000008</c:v>
                  </c:pt>
                  <c:pt idx="38">
                    <c:v>7.4977400000000003</c:v>
                  </c:pt>
                  <c:pt idx="39">
                    <c:v>7.8621499999999997</c:v>
                  </c:pt>
                  <c:pt idx="40">
                    <c:v>9.9736200000000004</c:v>
                  </c:pt>
                  <c:pt idx="41">
                    <c:v>8.8705200000000008</c:v>
                  </c:pt>
                  <c:pt idx="42">
                    <c:v>12.3527</c:v>
                  </c:pt>
                  <c:pt idx="43">
                    <c:v>7.5012299999999996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('Ms SEM+ICP Tidy'!$K$2:$K$3,'Ms SEM+ICP Tidy'!$K$4:$K$15,'Ms SEM+ICP Tidy'!$K$16:$K$25,'Ms SEM+ICP Tidy'!$K$26:$K$43,'Ms SEM+ICP Tidy'!$K$44:$K$45)</c:f>
              <c:numCache>
                <c:formatCode>General</c:formatCode>
                <c:ptCount val="44"/>
                <c:pt idx="0">
                  <c:v>100.27800000000001</c:v>
                </c:pt>
                <c:pt idx="1">
                  <c:v>128.33199999999999</c:v>
                </c:pt>
                <c:pt idx="2">
                  <c:v>109.27500000000001</c:v>
                </c:pt>
                <c:pt idx="3">
                  <c:v>137.37899999999999</c:v>
                </c:pt>
                <c:pt idx="4">
                  <c:v>119.78400000000001</c:v>
                </c:pt>
                <c:pt idx="5">
                  <c:v>129.35499999999999</c:v>
                </c:pt>
                <c:pt idx="6">
                  <c:v>162.82400000000001</c:v>
                </c:pt>
                <c:pt idx="7">
                  <c:v>109.742</c:v>
                </c:pt>
                <c:pt idx="8">
                  <c:v>181.316</c:v>
                </c:pt>
                <c:pt idx="9">
                  <c:v>122.23699999999999</c:v>
                </c:pt>
                <c:pt idx="10">
                  <c:v>162.98400000000001</c:v>
                </c:pt>
                <c:pt idx="11">
                  <c:v>150.066</c:v>
                </c:pt>
                <c:pt idx="12">
                  <c:v>252.637</c:v>
                </c:pt>
                <c:pt idx="13">
                  <c:v>156.63300000000001</c:v>
                </c:pt>
                <c:pt idx="14">
                  <c:v>152.16399999999999</c:v>
                </c:pt>
                <c:pt idx="15">
                  <c:v>125.26600000000001</c:v>
                </c:pt>
                <c:pt idx="16">
                  <c:v>147.66399999999999</c:v>
                </c:pt>
                <c:pt idx="17">
                  <c:v>127.48099999999999</c:v>
                </c:pt>
                <c:pt idx="18">
                  <c:v>129.81700000000001</c:v>
                </c:pt>
                <c:pt idx="19">
                  <c:v>110.226</c:v>
                </c:pt>
                <c:pt idx="20">
                  <c:v>101.529</c:v>
                </c:pt>
                <c:pt idx="21">
                  <c:v>156.25</c:v>
                </c:pt>
                <c:pt idx="22">
                  <c:v>113.898</c:v>
                </c:pt>
                <c:pt idx="23">
                  <c:v>146.28200000000001</c:v>
                </c:pt>
                <c:pt idx="24">
                  <c:v>149.30000000000001</c:v>
                </c:pt>
                <c:pt idx="25">
                  <c:v>125.983</c:v>
                </c:pt>
                <c:pt idx="26">
                  <c:v>112.52800000000001</c:v>
                </c:pt>
                <c:pt idx="27">
                  <c:v>135.28899999999999</c:v>
                </c:pt>
                <c:pt idx="28">
                  <c:v>138.87200000000001</c:v>
                </c:pt>
                <c:pt idx="29">
                  <c:v>111.95</c:v>
                </c:pt>
                <c:pt idx="30">
                  <c:v>125.357</c:v>
                </c:pt>
                <c:pt idx="31">
                  <c:v>150.25899999999999</c:v>
                </c:pt>
                <c:pt idx="32">
                  <c:v>129.91</c:v>
                </c:pt>
                <c:pt idx="33">
                  <c:v>144.774</c:v>
                </c:pt>
                <c:pt idx="34">
                  <c:v>132.797</c:v>
                </c:pt>
                <c:pt idx="35">
                  <c:v>192.678</c:v>
                </c:pt>
                <c:pt idx="36">
                  <c:v>134.053</c:v>
                </c:pt>
                <c:pt idx="37">
                  <c:v>113.524</c:v>
                </c:pt>
                <c:pt idx="38">
                  <c:v>134.828</c:v>
                </c:pt>
                <c:pt idx="39">
                  <c:v>147.351</c:v>
                </c:pt>
                <c:pt idx="40">
                  <c:v>130.04300000000001</c:v>
                </c:pt>
                <c:pt idx="41">
                  <c:v>123.79600000000001</c:v>
                </c:pt>
                <c:pt idx="42">
                  <c:v>135.91800000000001</c:v>
                </c:pt>
                <c:pt idx="43">
                  <c:v>89.810100000000006</c:v>
                </c:pt>
              </c:numCache>
            </c:numRef>
          </c:xVal>
          <c:yVal>
            <c:numRef>
              <c:f>('Ms SEM+ICP Tidy'!$C$2:$C$3,'Ms SEM+ICP Tidy'!$C$4:$C$15,'Ms SEM+ICP Tidy'!$C$16:$C$25,'Ms SEM+ICP Tidy'!$C$26:$C$43,'Ms SEM+ICP Tidy'!$C$44:$C$45)</c:f>
              <c:numCache>
                <c:formatCode>General</c:formatCode>
                <c:ptCount val="44"/>
                <c:pt idx="0">
                  <c:v>38.521999999999998</c:v>
                </c:pt>
                <c:pt idx="1">
                  <c:v>46.811700000000002</c:v>
                </c:pt>
                <c:pt idx="2">
                  <c:v>36.603700000000003</c:v>
                </c:pt>
                <c:pt idx="3">
                  <c:v>40.7729</c:v>
                </c:pt>
                <c:pt idx="4">
                  <c:v>44.405900000000003</c:v>
                </c:pt>
                <c:pt idx="5">
                  <c:v>41.6419</c:v>
                </c:pt>
                <c:pt idx="6">
                  <c:v>50.973500000000001</c:v>
                </c:pt>
                <c:pt idx="7">
                  <c:v>40.365400000000001</c:v>
                </c:pt>
                <c:pt idx="8">
                  <c:v>52.168599999999998</c:v>
                </c:pt>
                <c:pt idx="9">
                  <c:v>43.901899999999998</c:v>
                </c:pt>
                <c:pt idx="10">
                  <c:v>50.969799999999999</c:v>
                </c:pt>
                <c:pt idx="11">
                  <c:v>42.182000000000002</c:v>
                </c:pt>
                <c:pt idx="12">
                  <c:v>63.905900000000003</c:v>
                </c:pt>
                <c:pt idx="13">
                  <c:v>46.107599999999998</c:v>
                </c:pt>
                <c:pt idx="14">
                  <c:v>42.756700000000002</c:v>
                </c:pt>
                <c:pt idx="15">
                  <c:v>46.544400000000003</c:v>
                </c:pt>
                <c:pt idx="16">
                  <c:v>46.470399999999998</c:v>
                </c:pt>
                <c:pt idx="17">
                  <c:v>45.407200000000003</c:v>
                </c:pt>
                <c:pt idx="18">
                  <c:v>54.547199999999997</c:v>
                </c:pt>
                <c:pt idx="19">
                  <c:v>45.300400000000003</c:v>
                </c:pt>
                <c:pt idx="20">
                  <c:v>40.886699999999998</c:v>
                </c:pt>
                <c:pt idx="21">
                  <c:v>52.256999999999998</c:v>
                </c:pt>
                <c:pt idx="22">
                  <c:v>44.851399999999998</c:v>
                </c:pt>
                <c:pt idx="23">
                  <c:v>48.526699999999998</c:v>
                </c:pt>
                <c:pt idx="24">
                  <c:v>49.152500000000003</c:v>
                </c:pt>
                <c:pt idx="25">
                  <c:v>44.0242</c:v>
                </c:pt>
                <c:pt idx="26">
                  <c:v>38.470700000000001</c:v>
                </c:pt>
                <c:pt idx="27">
                  <c:v>43.3157</c:v>
                </c:pt>
                <c:pt idx="28">
                  <c:v>47.6813</c:v>
                </c:pt>
                <c:pt idx="29">
                  <c:v>38.158499999999997</c:v>
                </c:pt>
                <c:pt idx="30">
                  <c:v>37.473700000000001</c:v>
                </c:pt>
                <c:pt idx="31">
                  <c:v>53.146500000000003</c:v>
                </c:pt>
                <c:pt idx="32">
                  <c:v>50.301600000000001</c:v>
                </c:pt>
                <c:pt idx="33">
                  <c:v>45.171700000000001</c:v>
                </c:pt>
                <c:pt idx="34">
                  <c:v>50.4908</c:v>
                </c:pt>
                <c:pt idx="35">
                  <c:v>51.421100000000003</c:v>
                </c:pt>
                <c:pt idx="36">
                  <c:v>45.295999999999999</c:v>
                </c:pt>
                <c:pt idx="37">
                  <c:v>42.192599999999999</c:v>
                </c:pt>
                <c:pt idx="38">
                  <c:v>45.502499999999998</c:v>
                </c:pt>
                <c:pt idx="39">
                  <c:v>57.115099999999998</c:v>
                </c:pt>
                <c:pt idx="40">
                  <c:v>52.729500000000002</c:v>
                </c:pt>
                <c:pt idx="41">
                  <c:v>45.497399999999999</c:v>
                </c:pt>
                <c:pt idx="42">
                  <c:v>50.363599999999998</c:v>
                </c:pt>
                <c:pt idx="43">
                  <c:v>45.9803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8A4-4F94-8206-6BC068ED2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77798320"/>
        <c:axId val="1478265472"/>
      </c:scatterChart>
      <c:valAx>
        <c:axId val="1477798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Mn 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8265472"/>
        <c:crosses val="autoZero"/>
        <c:crossBetween val="midCat"/>
      </c:valAx>
      <c:valAx>
        <c:axId val="1478265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Li 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77983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1.AS Cores vs Rims Li Abundance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1.AS Rim Ms</c:v>
          </c:tx>
          <c:spPr>
            <a:ln>
              <a:noFill/>
            </a:ln>
          </c:spPr>
          <c:errBars>
            <c:errDir val="y"/>
            <c:errBarType val="both"/>
            <c:errValType val="fixedVal"/>
            <c:noEndCap val="0"/>
            <c:val val="0"/>
            <c:spPr>
              <a:ln>
                <a:noFill/>
              </a:ln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C vs R'!$C$208,'Ms C vs R'!$C$211,'Ms C vs R'!$C$226,'Ms C vs R'!$C$228,'Ms C vs R'!$C$250,'Ms C vs R'!$C$253,'Ms C vs R'!$C$255,'Ms C vs R'!$C$257,'Ms C vs R'!$C$260:$C$262,'Ms C vs R'!$C$265,'Ms C vs R'!$C$266,'Ms C vs R'!$C$268)</c:f>
                <c:numCache>
                  <c:formatCode>General</c:formatCode>
                  <c:ptCount val="14"/>
                  <c:pt idx="0">
                    <c:v>3.8236300000000001</c:v>
                  </c:pt>
                  <c:pt idx="1">
                    <c:v>8.3305500000000006</c:v>
                  </c:pt>
                  <c:pt idx="2">
                    <c:v>7.9513199999999999</c:v>
                  </c:pt>
                  <c:pt idx="3">
                    <c:v>7.8345900000000004</c:v>
                  </c:pt>
                  <c:pt idx="4">
                    <c:v>9.0914199999999994</c:v>
                  </c:pt>
                  <c:pt idx="5">
                    <c:v>6.0931699999999998</c:v>
                  </c:pt>
                  <c:pt idx="6">
                    <c:v>5.0055699999999996</c:v>
                  </c:pt>
                  <c:pt idx="7">
                    <c:v>10.5342</c:v>
                  </c:pt>
                  <c:pt idx="8">
                    <c:v>11.0053</c:v>
                  </c:pt>
                  <c:pt idx="9">
                    <c:v>10.4238</c:v>
                  </c:pt>
                  <c:pt idx="10">
                    <c:v>8.8518000000000008</c:v>
                  </c:pt>
                  <c:pt idx="11">
                    <c:v>9.9736200000000004</c:v>
                  </c:pt>
                  <c:pt idx="12">
                    <c:v>8.8705200000000008</c:v>
                  </c:pt>
                  <c:pt idx="13">
                    <c:v>7.5012299999999996</c:v>
                  </c:pt>
                </c:numCache>
              </c:numRef>
            </c:plus>
            <c:minus>
              <c:numRef>
                <c:f>('Ms C vs R'!$C$208,'Ms C vs R'!$C$211,'Ms C vs R'!$C$226,'Ms C vs R'!$C$228,'Ms C vs R'!$C$250,'Ms C vs R'!$C$253,'Ms C vs R'!$C$255,'Ms C vs R'!$C$257,'Ms C vs R'!$C$260:$C$262,'Ms C vs R'!$C$265:$C$266,'Ms C vs R'!$C$268)</c:f>
                <c:numCache>
                  <c:formatCode>General</c:formatCode>
                  <c:ptCount val="14"/>
                  <c:pt idx="0">
                    <c:v>3.8236300000000001</c:v>
                  </c:pt>
                  <c:pt idx="1">
                    <c:v>8.3305500000000006</c:v>
                  </c:pt>
                  <c:pt idx="2">
                    <c:v>7.9513199999999999</c:v>
                  </c:pt>
                  <c:pt idx="3">
                    <c:v>7.8345900000000004</c:v>
                  </c:pt>
                  <c:pt idx="4">
                    <c:v>9.0914199999999994</c:v>
                  </c:pt>
                  <c:pt idx="5">
                    <c:v>6.0931699999999998</c:v>
                  </c:pt>
                  <c:pt idx="6">
                    <c:v>5.0055699999999996</c:v>
                  </c:pt>
                  <c:pt idx="7">
                    <c:v>10.5342</c:v>
                  </c:pt>
                  <c:pt idx="8">
                    <c:v>11.0053</c:v>
                  </c:pt>
                  <c:pt idx="9">
                    <c:v>10.4238</c:v>
                  </c:pt>
                  <c:pt idx="10">
                    <c:v>8.8518000000000008</c:v>
                  </c:pt>
                  <c:pt idx="11">
                    <c:v>9.9736200000000004</c:v>
                  </c:pt>
                  <c:pt idx="12">
                    <c:v>8.8705200000000008</c:v>
                  </c:pt>
                  <c:pt idx="13">
                    <c:v>7.5012299999999996</c:v>
                  </c:pt>
                </c:numCache>
              </c:numRef>
            </c:minus>
          </c:errBars>
          <c:xVal>
            <c:numRef>
              <c:f>('Ms C vs R'!$C$5,'Ms C vs R'!$C$8,'Ms C vs R'!$C$23,'Ms C vs R'!$C$25,'Ms C vs R'!$C$27,'Ms C vs R'!$C$30,'Ms C vs R'!$C$32,'Ms C vs R'!$C$34,'Ms C vs R'!$C$36:$C$38,'Ms C vs R'!$C$41:$C$42,'Ms C vs R'!$C$45)</c:f>
              <c:numCache>
                <c:formatCode>General</c:formatCode>
                <c:ptCount val="14"/>
                <c:pt idx="0">
                  <c:v>40.7729</c:v>
                </c:pt>
                <c:pt idx="1">
                  <c:v>50.973500000000001</c:v>
                </c:pt>
                <c:pt idx="2">
                  <c:v>52.256999999999998</c:v>
                </c:pt>
                <c:pt idx="3">
                  <c:v>48.526699999999998</c:v>
                </c:pt>
                <c:pt idx="4">
                  <c:v>44.0242</c:v>
                </c:pt>
                <c:pt idx="5">
                  <c:v>47.6813</c:v>
                </c:pt>
                <c:pt idx="6">
                  <c:v>37.473700000000001</c:v>
                </c:pt>
                <c:pt idx="7">
                  <c:v>50.301600000000001</c:v>
                </c:pt>
                <c:pt idx="8">
                  <c:v>50.4908</c:v>
                </c:pt>
                <c:pt idx="9">
                  <c:v>51.421100000000003</c:v>
                </c:pt>
                <c:pt idx="10">
                  <c:v>45.295999999999999</c:v>
                </c:pt>
                <c:pt idx="11">
                  <c:v>57.115099999999998</c:v>
                </c:pt>
                <c:pt idx="12">
                  <c:v>52.729500000000002</c:v>
                </c:pt>
                <c:pt idx="13">
                  <c:v>45.9803</c:v>
                </c:pt>
              </c:numCache>
            </c:numRef>
          </c:xVal>
          <c:yVal>
            <c:numRef>
              <c:f>('Ms C vs R'!$AO$5,'Ms C vs R'!$AO$8,'Ms C vs R'!$AO$23,'Ms C vs R'!$AO$25,'Ms C vs R'!$AO$27,'Ms C vs R'!$AO$30,'Ms C vs R'!$AO$32,'Ms C vs R'!$AO$34,'Ms C vs R'!$AO$36:$AO$38,'Ms C vs R'!$AO$41:$AO$42,'Ms C vs R'!$AO$45)</c:f>
              <c:numCache>
                <c:formatCode>General</c:formatCode>
                <c:ptCount val="14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4A9-4B8F-BE39-1B9AB16BCB18}"/>
            </c:ext>
          </c:extLst>
        </c:ser>
        <c:ser>
          <c:idx val="0"/>
          <c:order val="1"/>
          <c:tx>
            <c:v>1.AS Cores Ms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fixedVal"/>
            <c:noEndCap val="0"/>
            <c:val val="0"/>
            <c:spPr>
              <a:noFill/>
              <a:ln w="9525" cap="flat" cmpd="sng" algn="ctr">
                <a:noFill/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C vs R'!$C$207,'Ms C vs R'!$C$210,'Ms C vs R'!$C$225,'Ms C vs R'!$C$227,'Ms C vs R'!$C$249,'Ms C vs R'!$C$252,'Ms C vs R'!$C$254,'Ms C vs R'!$C$256,'Ms C vs R'!$C$263:$C$264,'Ms C vs R'!$C$267)</c:f>
                <c:numCache>
                  <c:formatCode>General</c:formatCode>
                  <c:ptCount val="11"/>
                  <c:pt idx="0">
                    <c:v>5.9336099999999998</c:v>
                  </c:pt>
                  <c:pt idx="1">
                    <c:v>7.01267</c:v>
                  </c:pt>
                  <c:pt idx="2">
                    <c:v>8.6663399999999999</c:v>
                  </c:pt>
                  <c:pt idx="3">
                    <c:v>8.2565500000000007</c:v>
                  </c:pt>
                  <c:pt idx="4">
                    <c:v>9.1833600000000004</c:v>
                  </c:pt>
                  <c:pt idx="5">
                    <c:v>7.0014900000000004</c:v>
                  </c:pt>
                  <c:pt idx="6">
                    <c:v>6.6721500000000002</c:v>
                  </c:pt>
                  <c:pt idx="7">
                    <c:v>11.3512</c:v>
                  </c:pt>
                  <c:pt idx="8">
                    <c:v>7.4977400000000003</c:v>
                  </c:pt>
                  <c:pt idx="9">
                    <c:v>7.8621499999999997</c:v>
                  </c:pt>
                  <c:pt idx="10">
                    <c:v>12.3527</c:v>
                  </c:pt>
                </c:numCache>
              </c:numRef>
            </c:plus>
            <c:minus>
              <c:numRef>
                <c:f>('Ms C vs R'!$C$207,'Ms C vs R'!$C$210,'Ms C vs R'!$C$225,'Ms C vs R'!$C$227,'Ms C vs R'!$C$249,'Ms C vs R'!$C$252,'Ms C vs R'!$C$254,'Ms C vs R'!$C$256,'Ms C vs R'!$C$263:$C$264,'Ms C vs R'!$C$267)</c:f>
                <c:numCache>
                  <c:formatCode>General</c:formatCode>
                  <c:ptCount val="11"/>
                  <c:pt idx="0">
                    <c:v>5.9336099999999998</c:v>
                  </c:pt>
                  <c:pt idx="1">
                    <c:v>7.01267</c:v>
                  </c:pt>
                  <c:pt idx="2">
                    <c:v>8.6663399999999999</c:v>
                  </c:pt>
                  <c:pt idx="3">
                    <c:v>8.2565500000000007</c:v>
                  </c:pt>
                  <c:pt idx="4">
                    <c:v>9.1833600000000004</c:v>
                  </c:pt>
                  <c:pt idx="5">
                    <c:v>7.0014900000000004</c:v>
                  </c:pt>
                  <c:pt idx="6">
                    <c:v>6.6721500000000002</c:v>
                  </c:pt>
                  <c:pt idx="7">
                    <c:v>11.3512</c:v>
                  </c:pt>
                  <c:pt idx="8">
                    <c:v>7.4977400000000003</c:v>
                  </c:pt>
                  <c:pt idx="9">
                    <c:v>7.8621499999999997</c:v>
                  </c:pt>
                  <c:pt idx="10">
                    <c:v>12.3527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('Ms C vs R'!$C$4,'Ms C vs R'!$C$7,'Ms C vs R'!$C$22,'Ms C vs R'!$C$24,'Ms C vs R'!$C$26,'Ms C vs R'!$C$29,'Ms C vs R'!$C$31,'Ms C vs R'!$C$33,'Ms C vs R'!$C$39:$C$40,'Ms C vs R'!$C$43)</c:f>
              <c:numCache>
                <c:formatCode>General</c:formatCode>
                <c:ptCount val="11"/>
                <c:pt idx="0">
                  <c:v>36.603700000000003</c:v>
                </c:pt>
                <c:pt idx="1">
                  <c:v>41.6419</c:v>
                </c:pt>
                <c:pt idx="2">
                  <c:v>40.886699999999998</c:v>
                </c:pt>
                <c:pt idx="3">
                  <c:v>44.851399999999998</c:v>
                </c:pt>
                <c:pt idx="4">
                  <c:v>49.152500000000003</c:v>
                </c:pt>
                <c:pt idx="5">
                  <c:v>43.3157</c:v>
                </c:pt>
                <c:pt idx="6">
                  <c:v>38.158499999999997</c:v>
                </c:pt>
                <c:pt idx="7">
                  <c:v>53.146500000000003</c:v>
                </c:pt>
                <c:pt idx="8">
                  <c:v>42.192599999999999</c:v>
                </c:pt>
                <c:pt idx="9">
                  <c:v>45.502499999999998</c:v>
                </c:pt>
                <c:pt idx="10">
                  <c:v>45.497399999999999</c:v>
                </c:pt>
              </c:numCache>
            </c:numRef>
          </c:xVal>
          <c:yVal>
            <c:numRef>
              <c:f>('Ms C vs R'!$AO$4,'Ms C vs R'!$AO$7,'Ms C vs R'!$AO$22,'Ms C vs R'!$AO$24,'Ms C vs R'!$AO$26,'Ms C vs R'!$AO$29,'Ms C vs R'!$AO$31,'Ms C vs R'!$AO$33,'Ms C vs R'!$AO$39,'Ms C vs R'!$AO$40,'Ms C vs R'!$AO$43)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4A9-4B8F-BE39-1B9AB16BC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2198623"/>
        <c:axId val="494993567"/>
      </c:scatterChart>
      <c:valAx>
        <c:axId val="7121986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Li ppm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4993567"/>
        <c:crosses val="autoZero"/>
        <c:crossBetween val="midCat"/>
      </c:valAx>
      <c:valAx>
        <c:axId val="494993567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12198623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1.AS Cores vs Rims K vs Ba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1.AS Cores Ms K vs Ba</c:v>
          </c:tx>
          <c:spPr>
            <a:ln>
              <a:noFill/>
            </a:ln>
          </c:spPr>
          <c:errBars>
            <c:errDir val="y"/>
            <c:errBarType val="both"/>
            <c:errValType val="cust"/>
            <c:noEndCap val="0"/>
            <c:plus>
              <c:numRef>
                <c:f>('Ms C vs R'!$X$207,'Ms C vs R'!$X$210,'Ms C vs R'!$X$225,'Ms C vs R'!$X$227,'Ms C vs R'!$X$249,'Ms C vs R'!$X$252,'Ms C vs R'!$X$254,'Ms C vs R'!$X$256,'Ms C vs R'!$X$263:$X$264,'Ms C vs R'!$X$267)</c:f>
                <c:numCache>
                  <c:formatCode>General</c:formatCode>
                  <c:ptCount val="11"/>
                  <c:pt idx="0">
                    <c:v>155.20699999999999</c:v>
                  </c:pt>
                  <c:pt idx="1">
                    <c:v>202.34</c:v>
                  </c:pt>
                  <c:pt idx="2">
                    <c:v>216.11500000000001</c:v>
                  </c:pt>
                  <c:pt idx="3">
                    <c:v>224.17699999999999</c:v>
                  </c:pt>
                  <c:pt idx="4">
                    <c:v>515.93399999999997</c:v>
                  </c:pt>
                  <c:pt idx="5">
                    <c:v>183.536</c:v>
                  </c:pt>
                  <c:pt idx="6">
                    <c:v>274.27999999999997</c:v>
                  </c:pt>
                  <c:pt idx="7">
                    <c:v>275.541</c:v>
                  </c:pt>
                  <c:pt idx="8">
                    <c:v>413.02499999999998</c:v>
                  </c:pt>
                  <c:pt idx="9">
                    <c:v>262.33999999999997</c:v>
                  </c:pt>
                  <c:pt idx="10">
                    <c:v>257.80099999999999</c:v>
                  </c:pt>
                </c:numCache>
              </c:numRef>
            </c:plus>
            <c:minus>
              <c:numRef>
                <c:f>('Ms C vs R'!$X$207,'Ms C vs R'!$X$210,'Ms C vs R'!$X$225,'Ms C vs R'!$X$227,'Ms C vs R'!$X$249,'Ms C vs R'!$X$252,'Ms C vs R'!$X$254,'Ms C vs R'!$X$256,'Ms C vs R'!$X$263:$X$264,'Ms C vs R'!$X$267)</c:f>
                <c:numCache>
                  <c:formatCode>General</c:formatCode>
                  <c:ptCount val="11"/>
                  <c:pt idx="0">
                    <c:v>155.20699999999999</c:v>
                  </c:pt>
                  <c:pt idx="1">
                    <c:v>202.34</c:v>
                  </c:pt>
                  <c:pt idx="2">
                    <c:v>216.11500000000001</c:v>
                  </c:pt>
                  <c:pt idx="3">
                    <c:v>224.17699999999999</c:v>
                  </c:pt>
                  <c:pt idx="4">
                    <c:v>515.93399999999997</c:v>
                  </c:pt>
                  <c:pt idx="5">
                    <c:v>183.536</c:v>
                  </c:pt>
                  <c:pt idx="6">
                    <c:v>274.27999999999997</c:v>
                  </c:pt>
                  <c:pt idx="7">
                    <c:v>275.541</c:v>
                  </c:pt>
                  <c:pt idx="8">
                    <c:v>413.02499999999998</c:v>
                  </c:pt>
                  <c:pt idx="9">
                    <c:v>262.33999999999997</c:v>
                  </c:pt>
                  <c:pt idx="10">
                    <c:v>257.80099999999999</c:v>
                  </c:pt>
                </c:numCache>
              </c:numRef>
            </c:minus>
          </c:errBars>
          <c:errBars>
            <c:errDir val="x"/>
            <c:errBarType val="both"/>
            <c:errValType val="cust"/>
            <c:noEndCap val="0"/>
            <c:plus>
              <c:numRef>
                <c:f>('Ms C vs R'!$AH$207,'Ms C vs R'!$AH$210,'Ms C vs R'!$AH$225,'Ms C vs R'!$AH$227,'Ms C vs R'!$AH$249,'Ms C vs R'!$AH$252,'Ms C vs R'!$AH$254,'Ms C vs R'!$AH$256,'Ms C vs R'!$AH$263:$AH$264,'Ms C vs R'!$AH$267)</c:f>
                <c:numCache>
                  <c:formatCode>General</c:formatCode>
                  <c:ptCount val="11"/>
                  <c:pt idx="0">
                    <c:v>152.48000000000002</c:v>
                  </c:pt>
                  <c:pt idx="1">
                    <c:v>155.36000000000004</c:v>
                  </c:pt>
                  <c:pt idx="2">
                    <c:v>145.91999999999999</c:v>
                  </c:pt>
                  <c:pt idx="3">
                    <c:v>156.80000000000001</c:v>
                  </c:pt>
                  <c:pt idx="4">
                    <c:v>149.91999999999999</c:v>
                  </c:pt>
                  <c:pt idx="5">
                    <c:v>151.04000000000002</c:v>
                  </c:pt>
                  <c:pt idx="6">
                    <c:v>150.56</c:v>
                  </c:pt>
                  <c:pt idx="7">
                    <c:v>157.12</c:v>
                  </c:pt>
                  <c:pt idx="8">
                    <c:v>156.48000000000002</c:v>
                  </c:pt>
                  <c:pt idx="9">
                    <c:v>150.56</c:v>
                  </c:pt>
                  <c:pt idx="10">
                    <c:v>157.12</c:v>
                  </c:pt>
                </c:numCache>
              </c:numRef>
            </c:plus>
            <c:minus>
              <c:numRef>
                <c:f>('Ms C vs R'!$AH$207,'Ms C vs R'!$AH$210,'Ms C vs R'!$AH$225,'Ms C vs R'!$AH$227,'Ms C vs R'!$AH$249,'Ms C vs R'!$AH$252,'Ms C vs R'!$AH$254,'Ms C vs R'!$AH$256,'Ms C vs R'!$AH$263:$AH$264,'Ms C vs R'!$AH$267)</c:f>
                <c:numCache>
                  <c:formatCode>General</c:formatCode>
                  <c:ptCount val="11"/>
                  <c:pt idx="0">
                    <c:v>152.48000000000002</c:v>
                  </c:pt>
                  <c:pt idx="1">
                    <c:v>155.36000000000004</c:v>
                  </c:pt>
                  <c:pt idx="2">
                    <c:v>145.91999999999999</c:v>
                  </c:pt>
                  <c:pt idx="3">
                    <c:v>156.80000000000001</c:v>
                  </c:pt>
                  <c:pt idx="4">
                    <c:v>149.91999999999999</c:v>
                  </c:pt>
                  <c:pt idx="5">
                    <c:v>151.04000000000002</c:v>
                  </c:pt>
                  <c:pt idx="6">
                    <c:v>150.56</c:v>
                  </c:pt>
                  <c:pt idx="7">
                    <c:v>157.12</c:v>
                  </c:pt>
                  <c:pt idx="8">
                    <c:v>156.48000000000002</c:v>
                  </c:pt>
                  <c:pt idx="9">
                    <c:v>150.56</c:v>
                  </c:pt>
                  <c:pt idx="10">
                    <c:v>157.12</c:v>
                  </c:pt>
                </c:numCache>
              </c:numRef>
            </c:minus>
          </c:errBars>
          <c:xVal>
            <c:numRef>
              <c:f>('Ms C vs R'!$AH$4,'Ms C vs R'!$AH$7,'Ms C vs R'!$AH$22,'Ms C vs R'!$AH$24,'Ms C vs R'!$AH$26,'Ms C vs R'!$AH$29,'Ms C vs R'!$AH$31,'Ms C vs R'!$AH$33,'Ms C vs R'!$AH$39:$AH$40,'Ms C vs R'!$AH$43)</c:f>
              <c:numCache>
                <c:formatCode>General</c:formatCode>
                <c:ptCount val="11"/>
                <c:pt idx="0">
                  <c:v>95300</c:v>
                </c:pt>
                <c:pt idx="1">
                  <c:v>97100.000000000015</c:v>
                </c:pt>
                <c:pt idx="2">
                  <c:v>91199.999999999985</c:v>
                </c:pt>
                <c:pt idx="3">
                  <c:v>98000</c:v>
                </c:pt>
                <c:pt idx="4">
                  <c:v>93699.999999999985</c:v>
                </c:pt>
                <c:pt idx="5">
                  <c:v>94400</c:v>
                </c:pt>
                <c:pt idx="6">
                  <c:v>94100</c:v>
                </c:pt>
                <c:pt idx="7">
                  <c:v>98200</c:v>
                </c:pt>
                <c:pt idx="8">
                  <c:v>94700</c:v>
                </c:pt>
                <c:pt idx="9">
                  <c:v>97800</c:v>
                </c:pt>
                <c:pt idx="10">
                  <c:v>96000</c:v>
                </c:pt>
              </c:numCache>
            </c:numRef>
          </c:xVal>
          <c:yVal>
            <c:numRef>
              <c:f>('Ms C vs R'!$W$4,'Ms C vs R'!$W$7,'Ms C vs R'!$W$22,'Ms C vs R'!$W$24,'Ms C vs R'!$W$26,'Ms C vs R'!$W$29,'Ms C vs R'!$W$31,'Ms C vs R'!$W$33,'Ms C vs R'!$W$39:$W$40,'Ms C vs R'!$W$43)</c:f>
              <c:numCache>
                <c:formatCode>General</c:formatCode>
                <c:ptCount val="11"/>
                <c:pt idx="0">
                  <c:v>1365</c:v>
                </c:pt>
                <c:pt idx="1">
                  <c:v>1518.45</c:v>
                </c:pt>
                <c:pt idx="2">
                  <c:v>1989.98</c:v>
                </c:pt>
                <c:pt idx="3">
                  <c:v>2397.0300000000002</c:v>
                </c:pt>
                <c:pt idx="4">
                  <c:v>3743.77</c:v>
                </c:pt>
                <c:pt idx="5">
                  <c:v>2361.7800000000002</c:v>
                </c:pt>
                <c:pt idx="6">
                  <c:v>2328.04</c:v>
                </c:pt>
                <c:pt idx="7">
                  <c:v>2528.13</c:v>
                </c:pt>
                <c:pt idx="8">
                  <c:v>2681.85</c:v>
                </c:pt>
                <c:pt idx="9">
                  <c:v>2859.62</c:v>
                </c:pt>
                <c:pt idx="10">
                  <c:v>2074.04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B50-4A3D-8C53-BE57BE42A501}"/>
            </c:ext>
          </c:extLst>
        </c:ser>
        <c:ser>
          <c:idx val="0"/>
          <c:order val="1"/>
          <c:tx>
            <c:v>1.AS Rims Ms K vs Ba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C vs R'!$X$208,'Ms C vs R'!$X$211,'Ms C vs R'!$X$226,'Ms C vs R'!$X$228,'Ms C vs R'!$X$250,'Ms C vs R'!$X$253,'Ms C vs R'!$X$255,'Ms C vs R'!$X$257,'Ms C vs R'!$X$260:$X$262,'Ms C vs R'!$X$265:$X$266,'Ms C vs R'!$X$268)</c:f>
                <c:numCache>
                  <c:formatCode>General</c:formatCode>
                  <c:ptCount val="14"/>
                  <c:pt idx="0">
                    <c:v>154.22499999999999</c:v>
                  </c:pt>
                  <c:pt idx="1">
                    <c:v>277.63499999999999</c:v>
                  </c:pt>
                  <c:pt idx="2">
                    <c:v>323.64100000000002</c:v>
                  </c:pt>
                  <c:pt idx="3">
                    <c:v>413.72500000000002</c:v>
                  </c:pt>
                  <c:pt idx="4">
                    <c:v>269.048</c:v>
                  </c:pt>
                  <c:pt idx="5">
                    <c:v>375.99099999999999</c:v>
                  </c:pt>
                  <c:pt idx="6">
                    <c:v>254.858</c:v>
                  </c:pt>
                  <c:pt idx="7">
                    <c:v>253.482</c:v>
                  </c:pt>
                  <c:pt idx="8">
                    <c:v>286.77300000000002</c:v>
                  </c:pt>
                  <c:pt idx="9">
                    <c:v>498.18299999999999</c:v>
                  </c:pt>
                  <c:pt idx="10">
                    <c:v>377.524</c:v>
                  </c:pt>
                  <c:pt idx="11">
                    <c:v>443.779</c:v>
                  </c:pt>
                  <c:pt idx="12">
                    <c:v>359.92700000000002</c:v>
                  </c:pt>
                  <c:pt idx="13">
                    <c:v>358.947</c:v>
                  </c:pt>
                </c:numCache>
              </c:numRef>
            </c:plus>
            <c:minus>
              <c:numRef>
                <c:f>('Ms C vs R'!$X$208,'Ms C vs R'!$X$211,'Ms C vs R'!$X$226,'Ms C vs R'!$X$228,'Ms C vs R'!$X$250,'Ms C vs R'!$X$253,'Ms C vs R'!$X$255,'Ms C vs R'!$X$257,'Ms C vs R'!$X$260:$X$262,'Ms C vs R'!$X$265:$X$266,'Ms C vs R'!$X$268)</c:f>
                <c:numCache>
                  <c:formatCode>General</c:formatCode>
                  <c:ptCount val="14"/>
                  <c:pt idx="0">
                    <c:v>154.22499999999999</c:v>
                  </c:pt>
                  <c:pt idx="1">
                    <c:v>277.63499999999999</c:v>
                  </c:pt>
                  <c:pt idx="2">
                    <c:v>323.64100000000002</c:v>
                  </c:pt>
                  <c:pt idx="3">
                    <c:v>413.72500000000002</c:v>
                  </c:pt>
                  <c:pt idx="4">
                    <c:v>269.048</c:v>
                  </c:pt>
                  <c:pt idx="5">
                    <c:v>375.99099999999999</c:v>
                  </c:pt>
                  <c:pt idx="6">
                    <c:v>254.858</c:v>
                  </c:pt>
                  <c:pt idx="7">
                    <c:v>253.482</c:v>
                  </c:pt>
                  <c:pt idx="8">
                    <c:v>286.77300000000002</c:v>
                  </c:pt>
                  <c:pt idx="9">
                    <c:v>498.18299999999999</c:v>
                  </c:pt>
                  <c:pt idx="10">
                    <c:v>377.524</c:v>
                  </c:pt>
                  <c:pt idx="11">
                    <c:v>443.779</c:v>
                  </c:pt>
                  <c:pt idx="12">
                    <c:v>359.92700000000002</c:v>
                  </c:pt>
                  <c:pt idx="13">
                    <c:v>358.947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C vs R'!$AH$208,'Ms C vs R'!$AH$211,'Ms C vs R'!$AH$226,'Ms C vs R'!$AH$228,'Ms C vs R'!$AH$250,'Ms C vs R'!$AH$253,'Ms C vs R'!$AH$255,'Ms C vs R'!$AH$257,'Ms C vs R'!$AH$260:$AH$262,'Ms C vs R'!$AH$265:$AH$266,'Ms C vs R'!$AH$268)</c:f>
                <c:numCache>
                  <c:formatCode>General</c:formatCode>
                  <c:ptCount val="14"/>
                  <c:pt idx="0">
                    <c:v>152.48000000000002</c:v>
                  </c:pt>
                  <c:pt idx="1">
                    <c:v>153.12</c:v>
                  </c:pt>
                  <c:pt idx="2">
                    <c:v>151.04000000000002</c:v>
                  </c:pt>
                  <c:pt idx="3">
                    <c:v>156.80000000000001</c:v>
                  </c:pt>
                  <c:pt idx="4">
                    <c:v>152</c:v>
                  </c:pt>
                  <c:pt idx="5">
                    <c:v>150.4</c:v>
                  </c:pt>
                  <c:pt idx="6">
                    <c:v>150.24</c:v>
                  </c:pt>
                  <c:pt idx="7">
                    <c:v>148.96</c:v>
                  </c:pt>
                  <c:pt idx="8">
                    <c:v>152.63999999999999</c:v>
                  </c:pt>
                  <c:pt idx="9">
                    <c:v>149.12</c:v>
                  </c:pt>
                  <c:pt idx="10">
                    <c:v>151.52000000000001</c:v>
                  </c:pt>
                  <c:pt idx="11">
                    <c:v>152.80000000000001</c:v>
                  </c:pt>
                  <c:pt idx="12">
                    <c:v>153.6</c:v>
                  </c:pt>
                  <c:pt idx="13">
                    <c:v>159.36000000000004</c:v>
                  </c:pt>
                </c:numCache>
              </c:numRef>
            </c:plus>
            <c:minus>
              <c:numRef>
                <c:f>('Ms C vs R'!$AH$208,'Ms C vs R'!$AH$211,'Ms C vs R'!$AH$226,'Ms C vs R'!$AH$228,'Ms C vs R'!$AH$250,'Ms C vs R'!$AH$253,'Ms C vs R'!$AH$255,'Ms C vs R'!$AH$257,'Ms C vs R'!$AH$260:$AH$262,'Ms C vs R'!$AH$265:$AH$266,'Ms C vs R'!$AH$268)</c:f>
                <c:numCache>
                  <c:formatCode>General</c:formatCode>
                  <c:ptCount val="14"/>
                  <c:pt idx="0">
                    <c:v>152.48000000000002</c:v>
                  </c:pt>
                  <c:pt idx="1">
                    <c:v>153.12</c:v>
                  </c:pt>
                  <c:pt idx="2">
                    <c:v>151.04000000000002</c:v>
                  </c:pt>
                  <c:pt idx="3">
                    <c:v>156.80000000000001</c:v>
                  </c:pt>
                  <c:pt idx="4">
                    <c:v>152</c:v>
                  </c:pt>
                  <c:pt idx="5">
                    <c:v>150.4</c:v>
                  </c:pt>
                  <c:pt idx="6">
                    <c:v>150.24</c:v>
                  </c:pt>
                  <c:pt idx="7">
                    <c:v>148.96</c:v>
                  </c:pt>
                  <c:pt idx="8">
                    <c:v>152.63999999999999</c:v>
                  </c:pt>
                  <c:pt idx="9">
                    <c:v>149.12</c:v>
                  </c:pt>
                  <c:pt idx="10">
                    <c:v>151.52000000000001</c:v>
                  </c:pt>
                  <c:pt idx="11">
                    <c:v>152.80000000000001</c:v>
                  </c:pt>
                  <c:pt idx="12">
                    <c:v>153.6</c:v>
                  </c:pt>
                  <c:pt idx="13">
                    <c:v>159.36000000000004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('Ms C vs R'!$AH$5,'Ms C vs R'!$AH$8,'Ms C vs R'!$AH$23,'Ms C vs R'!$AH$25,'Ms C vs R'!$AH$27,'Ms C vs R'!$AH$30,'Ms C vs R'!$AH$32,'Ms C vs R'!$AH$34,'Ms C vs R'!$AH$36:$AH$38,'Ms C vs R'!$AH$41:$AH$42,'Ms C vs R'!$AH$45)</c:f>
              <c:numCache>
                <c:formatCode>General</c:formatCode>
                <c:ptCount val="14"/>
                <c:pt idx="0">
                  <c:v>95300</c:v>
                </c:pt>
                <c:pt idx="1">
                  <c:v>95700</c:v>
                </c:pt>
                <c:pt idx="2">
                  <c:v>94400</c:v>
                </c:pt>
                <c:pt idx="3">
                  <c:v>98000</c:v>
                </c:pt>
                <c:pt idx="4">
                  <c:v>95000</c:v>
                </c:pt>
                <c:pt idx="5">
                  <c:v>94000</c:v>
                </c:pt>
                <c:pt idx="6">
                  <c:v>93900</c:v>
                </c:pt>
                <c:pt idx="7">
                  <c:v>93100</c:v>
                </c:pt>
                <c:pt idx="8">
                  <c:v>94100</c:v>
                </c:pt>
                <c:pt idx="9">
                  <c:v>95399.999999999985</c:v>
                </c:pt>
                <c:pt idx="10">
                  <c:v>93200</c:v>
                </c:pt>
                <c:pt idx="11">
                  <c:v>94100</c:v>
                </c:pt>
                <c:pt idx="12">
                  <c:v>95500</c:v>
                </c:pt>
                <c:pt idx="13">
                  <c:v>99600.000000000015</c:v>
                </c:pt>
              </c:numCache>
            </c:numRef>
          </c:xVal>
          <c:yVal>
            <c:numRef>
              <c:f>('Ms C vs R'!$W$5,'Ms C vs R'!$W$8,'Ms C vs R'!$W$23,'Ms C vs R'!$W$25,'Ms C vs R'!$W$27,'Ms C vs R'!$W$30,'Ms C vs R'!$W$32,'Ms C vs R'!$W$34,'Ms C vs R'!$W$36:$W$38,'Ms C vs R'!$W$41:$W$42,'Ms C vs R'!$W$45)</c:f>
              <c:numCache>
                <c:formatCode>General</c:formatCode>
                <c:ptCount val="14"/>
                <c:pt idx="0">
                  <c:v>1819.56</c:v>
                </c:pt>
                <c:pt idx="1">
                  <c:v>1949.48</c:v>
                </c:pt>
                <c:pt idx="2">
                  <c:v>2598.19</c:v>
                </c:pt>
                <c:pt idx="3">
                  <c:v>3007.46</c:v>
                </c:pt>
                <c:pt idx="4">
                  <c:v>2181.6999999999998</c:v>
                </c:pt>
                <c:pt idx="5">
                  <c:v>2636.48</c:v>
                </c:pt>
                <c:pt idx="6">
                  <c:v>2395.3000000000002</c:v>
                </c:pt>
                <c:pt idx="7">
                  <c:v>1908.58</c:v>
                </c:pt>
                <c:pt idx="8">
                  <c:v>2334.4</c:v>
                </c:pt>
                <c:pt idx="9">
                  <c:v>3340.54</c:v>
                </c:pt>
                <c:pt idx="10">
                  <c:v>2854.99</c:v>
                </c:pt>
                <c:pt idx="11">
                  <c:v>3083.33</c:v>
                </c:pt>
                <c:pt idx="12">
                  <c:v>2748.19</c:v>
                </c:pt>
                <c:pt idx="13">
                  <c:v>2327.46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B50-4A3D-8C53-BE57BE42A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06347471"/>
        <c:axId val="486967535"/>
      </c:scatterChart>
      <c:valAx>
        <c:axId val="15063474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6967535"/>
        <c:crosses val="autoZero"/>
        <c:crossBetween val="midCat"/>
      </c:valAx>
      <c:valAx>
        <c:axId val="486967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Ba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6347471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1.AS Cores vs Rims Mn vs Li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1.AS Rims Mn vs Li</c:v>
          </c:tx>
          <c:spPr>
            <a:ln>
              <a:noFill/>
            </a:ln>
          </c:spPr>
          <c:errBars>
            <c:errDir val="y"/>
            <c:errBarType val="both"/>
            <c:errValType val="cust"/>
            <c:noEndCap val="0"/>
            <c:plus>
              <c:numRef>
                <c:f>('Ms C vs R'!$C$208,'Ms C vs R'!$C$211,'Ms C vs R'!$C$226,'Ms C vs R'!$C$228,'Ms C vs R'!$C$250,'Ms C vs R'!$C$253,'Ms C vs R'!$C$255,'Ms C vs R'!$C$257,'Ms C vs R'!$C$260:$C$262,'Ms C vs R'!$C$265,'Ms C vs R'!$C$266,'Ms C vs R'!$C$268)</c:f>
                <c:numCache>
                  <c:formatCode>General</c:formatCode>
                  <c:ptCount val="14"/>
                  <c:pt idx="0">
                    <c:v>3.8236300000000001</c:v>
                  </c:pt>
                  <c:pt idx="1">
                    <c:v>8.3305500000000006</c:v>
                  </c:pt>
                  <c:pt idx="2">
                    <c:v>7.9513199999999999</c:v>
                  </c:pt>
                  <c:pt idx="3">
                    <c:v>7.8345900000000004</c:v>
                  </c:pt>
                  <c:pt idx="4">
                    <c:v>9.0914199999999994</c:v>
                  </c:pt>
                  <c:pt idx="5">
                    <c:v>6.0931699999999998</c:v>
                  </c:pt>
                  <c:pt idx="6">
                    <c:v>5.0055699999999996</c:v>
                  </c:pt>
                  <c:pt idx="7">
                    <c:v>10.5342</c:v>
                  </c:pt>
                  <c:pt idx="8">
                    <c:v>11.0053</c:v>
                  </c:pt>
                  <c:pt idx="9">
                    <c:v>10.4238</c:v>
                  </c:pt>
                  <c:pt idx="10">
                    <c:v>8.8518000000000008</c:v>
                  </c:pt>
                  <c:pt idx="11">
                    <c:v>9.9736200000000004</c:v>
                  </c:pt>
                  <c:pt idx="12">
                    <c:v>8.8705200000000008</c:v>
                  </c:pt>
                  <c:pt idx="13">
                    <c:v>7.5012299999999996</c:v>
                  </c:pt>
                </c:numCache>
              </c:numRef>
            </c:plus>
            <c:minus>
              <c:numRef>
                <c:f>('Ms C vs R'!$C$208,'Ms C vs R'!$C$211,'Ms C vs R'!$C$226,'Ms C vs R'!$C$228,'Ms C vs R'!$C$250,'Ms C vs R'!$C$253,'Ms C vs R'!$C$255,'Ms C vs R'!$C$257,'Ms C vs R'!$C$260:$C$262,'Ms C vs R'!$C$265,'Ms C vs R'!$C$266,'Ms C vs R'!$C$268)</c:f>
                <c:numCache>
                  <c:formatCode>General</c:formatCode>
                  <c:ptCount val="14"/>
                  <c:pt idx="0">
                    <c:v>3.8236300000000001</c:v>
                  </c:pt>
                  <c:pt idx="1">
                    <c:v>8.3305500000000006</c:v>
                  </c:pt>
                  <c:pt idx="2">
                    <c:v>7.9513199999999999</c:v>
                  </c:pt>
                  <c:pt idx="3">
                    <c:v>7.8345900000000004</c:v>
                  </c:pt>
                  <c:pt idx="4">
                    <c:v>9.0914199999999994</c:v>
                  </c:pt>
                  <c:pt idx="5">
                    <c:v>6.0931699999999998</c:v>
                  </c:pt>
                  <c:pt idx="6">
                    <c:v>5.0055699999999996</c:v>
                  </c:pt>
                  <c:pt idx="7">
                    <c:v>10.5342</c:v>
                  </c:pt>
                  <c:pt idx="8">
                    <c:v>11.0053</c:v>
                  </c:pt>
                  <c:pt idx="9">
                    <c:v>10.4238</c:v>
                  </c:pt>
                  <c:pt idx="10">
                    <c:v>8.8518000000000008</c:v>
                  </c:pt>
                  <c:pt idx="11">
                    <c:v>9.9736200000000004</c:v>
                  </c:pt>
                  <c:pt idx="12">
                    <c:v>8.8705200000000008</c:v>
                  </c:pt>
                  <c:pt idx="13">
                    <c:v>7.5012299999999996</c:v>
                  </c:pt>
                </c:numCache>
              </c:numRef>
            </c:minus>
          </c:errBars>
          <c:errBars>
            <c:errDir val="x"/>
            <c:errBarType val="both"/>
            <c:errValType val="cust"/>
            <c:noEndCap val="0"/>
            <c:plus>
              <c:numRef>
                <c:f>('Ms C vs R'!$L$208,'Ms C vs R'!$L$211,'Ms C vs R'!$L$226,'Ms C vs R'!$L$228,'Ms C vs R'!$L$250,'Ms C vs R'!$L$253,'Ms C vs R'!$L$255,'Ms C vs R'!$L$257,'Ms C vs R'!$L$260:$L$262,'Ms C vs R'!$L$265:$L$266,'Ms C vs R'!$L$268)</c:f>
                <c:numCache>
                  <c:formatCode>General</c:formatCode>
                  <c:ptCount val="14"/>
                  <c:pt idx="0">
                    <c:v>18.902000000000001</c:v>
                  </c:pt>
                  <c:pt idx="1">
                    <c:v>20.033999999999999</c:v>
                  </c:pt>
                  <c:pt idx="2">
                    <c:v>18.0002</c:v>
                  </c:pt>
                  <c:pt idx="3">
                    <c:v>20.7224</c:v>
                  </c:pt>
                  <c:pt idx="4">
                    <c:v>17.791</c:v>
                  </c:pt>
                  <c:pt idx="5">
                    <c:v>17.321100000000001</c:v>
                  </c:pt>
                  <c:pt idx="6">
                    <c:v>15.9033</c:v>
                  </c:pt>
                  <c:pt idx="7">
                    <c:v>14.241199999999999</c:v>
                  </c:pt>
                  <c:pt idx="8">
                    <c:v>18.5398</c:v>
                  </c:pt>
                  <c:pt idx="9">
                    <c:v>21.338899999999999</c:v>
                  </c:pt>
                  <c:pt idx="10">
                    <c:v>22.168299999999999</c:v>
                  </c:pt>
                  <c:pt idx="11">
                    <c:v>12.2134</c:v>
                  </c:pt>
                  <c:pt idx="12">
                    <c:v>19.813199999999998</c:v>
                  </c:pt>
                  <c:pt idx="13">
                    <c:v>15.394500000000001</c:v>
                  </c:pt>
                </c:numCache>
              </c:numRef>
            </c:plus>
            <c:minus>
              <c:numRef>
                <c:f>('Ms C vs R'!$L$208,'Ms C vs R'!$L$211,'Ms C vs R'!$L$226,'Ms C vs R'!$L$228,'Ms C vs R'!$L$250,'Ms C vs R'!$L$253,'Ms C vs R'!$L$255,'Ms C vs R'!$L$257,'Ms C vs R'!$L$260:$L$262,'Ms C vs R'!$L$265:$L$266,'Ms C vs R'!$L$268)</c:f>
                <c:numCache>
                  <c:formatCode>General</c:formatCode>
                  <c:ptCount val="14"/>
                  <c:pt idx="0">
                    <c:v>18.902000000000001</c:v>
                  </c:pt>
                  <c:pt idx="1">
                    <c:v>20.033999999999999</c:v>
                  </c:pt>
                  <c:pt idx="2">
                    <c:v>18.0002</c:v>
                  </c:pt>
                  <c:pt idx="3">
                    <c:v>20.7224</c:v>
                  </c:pt>
                  <c:pt idx="4">
                    <c:v>17.791</c:v>
                  </c:pt>
                  <c:pt idx="5">
                    <c:v>17.321100000000001</c:v>
                  </c:pt>
                  <c:pt idx="6">
                    <c:v>15.9033</c:v>
                  </c:pt>
                  <c:pt idx="7">
                    <c:v>14.241199999999999</c:v>
                  </c:pt>
                  <c:pt idx="8">
                    <c:v>18.5398</c:v>
                  </c:pt>
                  <c:pt idx="9">
                    <c:v>21.338899999999999</c:v>
                  </c:pt>
                  <c:pt idx="10">
                    <c:v>22.168299999999999</c:v>
                  </c:pt>
                  <c:pt idx="11">
                    <c:v>12.2134</c:v>
                  </c:pt>
                  <c:pt idx="12">
                    <c:v>19.813199999999998</c:v>
                  </c:pt>
                  <c:pt idx="13">
                    <c:v>15.394500000000001</c:v>
                  </c:pt>
                </c:numCache>
              </c:numRef>
            </c:minus>
          </c:errBars>
          <c:xVal>
            <c:numRef>
              <c:f>('Ms C vs R'!$K$5,'Ms C vs R'!$K$8,'Ms C vs R'!$K$23,'Ms C vs R'!$K$25,'Ms C vs R'!$K$27,'Ms C vs R'!$K$30,'Ms C vs R'!$K$32,'Ms C vs R'!$K$34,'Ms C vs R'!$K$36:$K$38,'Ms C vs R'!$K$41:$K$42,'Ms C vs R'!$K$45)</c:f>
              <c:numCache>
                <c:formatCode>General</c:formatCode>
                <c:ptCount val="14"/>
                <c:pt idx="0">
                  <c:v>137.37899999999999</c:v>
                </c:pt>
                <c:pt idx="1">
                  <c:v>162.82400000000001</c:v>
                </c:pt>
                <c:pt idx="2">
                  <c:v>156.25</c:v>
                </c:pt>
                <c:pt idx="3">
                  <c:v>146.28200000000001</c:v>
                </c:pt>
                <c:pt idx="4">
                  <c:v>125.983</c:v>
                </c:pt>
                <c:pt idx="5">
                  <c:v>138.87200000000001</c:v>
                </c:pt>
                <c:pt idx="6">
                  <c:v>125.357</c:v>
                </c:pt>
                <c:pt idx="7">
                  <c:v>129.91</c:v>
                </c:pt>
                <c:pt idx="8">
                  <c:v>132.797</c:v>
                </c:pt>
                <c:pt idx="9">
                  <c:v>192.678</c:v>
                </c:pt>
                <c:pt idx="10">
                  <c:v>134.053</c:v>
                </c:pt>
                <c:pt idx="11">
                  <c:v>147.351</c:v>
                </c:pt>
                <c:pt idx="12">
                  <c:v>130.04300000000001</c:v>
                </c:pt>
                <c:pt idx="13">
                  <c:v>89.810100000000006</c:v>
                </c:pt>
              </c:numCache>
            </c:numRef>
          </c:xVal>
          <c:yVal>
            <c:numRef>
              <c:f>('Ms C vs R'!$C$5,'Ms C vs R'!$C$8,'Ms C vs R'!$C$23,'Ms C vs R'!$C$25,'Ms C vs R'!$C$27,'Ms C vs R'!$C$30,'Ms C vs R'!$C$32,'Ms C vs R'!$C$34,'Ms C vs R'!$C$36,'Ms C vs R'!$C$37,'Ms C vs R'!$C$38,'Ms C vs R'!$C$41,'Ms C vs R'!$C$42,'Ms C vs R'!$C$45)</c:f>
              <c:numCache>
                <c:formatCode>General</c:formatCode>
                <c:ptCount val="14"/>
                <c:pt idx="0">
                  <c:v>40.7729</c:v>
                </c:pt>
                <c:pt idx="1">
                  <c:v>50.973500000000001</c:v>
                </c:pt>
                <c:pt idx="2">
                  <c:v>52.256999999999998</c:v>
                </c:pt>
                <c:pt idx="3">
                  <c:v>48.526699999999998</c:v>
                </c:pt>
                <c:pt idx="4">
                  <c:v>44.0242</c:v>
                </c:pt>
                <c:pt idx="5">
                  <c:v>47.6813</c:v>
                </c:pt>
                <c:pt idx="6">
                  <c:v>37.473700000000001</c:v>
                </c:pt>
                <c:pt idx="7">
                  <c:v>50.301600000000001</c:v>
                </c:pt>
                <c:pt idx="8">
                  <c:v>50.4908</c:v>
                </c:pt>
                <c:pt idx="9">
                  <c:v>51.421100000000003</c:v>
                </c:pt>
                <c:pt idx="10">
                  <c:v>45.295999999999999</c:v>
                </c:pt>
                <c:pt idx="11">
                  <c:v>57.115099999999998</c:v>
                </c:pt>
                <c:pt idx="12">
                  <c:v>52.729500000000002</c:v>
                </c:pt>
                <c:pt idx="13">
                  <c:v>45.9803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570-4562-ADB2-DE5AD0655F84}"/>
            </c:ext>
          </c:extLst>
        </c:ser>
        <c:ser>
          <c:idx val="0"/>
          <c:order val="1"/>
          <c:tx>
            <c:v>1.AS Cores Mn vs Li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C vs R'!$C$207,'Ms C vs R'!$C$210,'Ms C vs R'!$C$225,'Ms C vs R'!$C$227,'Ms C vs R'!$C$249,'Ms C vs R'!$C$252,'Ms C vs R'!$C$254,'Ms C vs R'!$C$256,'Ms C vs R'!$C$263:$C$264,'Ms C vs R'!$C$267)</c:f>
                <c:numCache>
                  <c:formatCode>General</c:formatCode>
                  <c:ptCount val="11"/>
                  <c:pt idx="0">
                    <c:v>5.9336099999999998</c:v>
                  </c:pt>
                  <c:pt idx="1">
                    <c:v>7.01267</c:v>
                  </c:pt>
                  <c:pt idx="2">
                    <c:v>8.6663399999999999</c:v>
                  </c:pt>
                  <c:pt idx="3">
                    <c:v>8.2565500000000007</c:v>
                  </c:pt>
                  <c:pt idx="4">
                    <c:v>9.1833600000000004</c:v>
                  </c:pt>
                  <c:pt idx="5">
                    <c:v>7.0014900000000004</c:v>
                  </c:pt>
                  <c:pt idx="6">
                    <c:v>6.6721500000000002</c:v>
                  </c:pt>
                  <c:pt idx="7">
                    <c:v>11.3512</c:v>
                  </c:pt>
                  <c:pt idx="8">
                    <c:v>7.4977400000000003</c:v>
                  </c:pt>
                  <c:pt idx="9">
                    <c:v>7.8621499999999997</c:v>
                  </c:pt>
                  <c:pt idx="10">
                    <c:v>12.3527</c:v>
                  </c:pt>
                </c:numCache>
              </c:numRef>
            </c:plus>
            <c:minus>
              <c:numRef>
                <c:f>('Ms C vs R'!$C$207,'Ms C vs R'!$C$210,'Ms C vs R'!$C$225,'Ms C vs R'!$C$227,'Ms C vs R'!$C$249,'Ms C vs R'!$C$252,'Ms C vs R'!$C$254,'Ms C vs R'!$C$256,'Ms C vs R'!$C$263:$C$264,'Ms C vs R'!$C$267)</c:f>
                <c:numCache>
                  <c:formatCode>General</c:formatCode>
                  <c:ptCount val="11"/>
                  <c:pt idx="0">
                    <c:v>5.9336099999999998</c:v>
                  </c:pt>
                  <c:pt idx="1">
                    <c:v>7.01267</c:v>
                  </c:pt>
                  <c:pt idx="2">
                    <c:v>8.6663399999999999</c:v>
                  </c:pt>
                  <c:pt idx="3">
                    <c:v>8.2565500000000007</c:v>
                  </c:pt>
                  <c:pt idx="4">
                    <c:v>9.1833600000000004</c:v>
                  </c:pt>
                  <c:pt idx="5">
                    <c:v>7.0014900000000004</c:v>
                  </c:pt>
                  <c:pt idx="6">
                    <c:v>6.6721500000000002</c:v>
                  </c:pt>
                  <c:pt idx="7">
                    <c:v>11.3512</c:v>
                  </c:pt>
                  <c:pt idx="8">
                    <c:v>7.4977400000000003</c:v>
                  </c:pt>
                  <c:pt idx="9">
                    <c:v>7.8621499999999997</c:v>
                  </c:pt>
                  <c:pt idx="10">
                    <c:v>12.3527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C vs R'!$L$207,'Ms C vs R'!$L$210,'Ms C vs R'!$L$225,'Ms C vs R'!$L$227,'Ms C vs R'!$L$249,'Ms C vs R'!$L$252,'Ms C vs R'!$L$254,'Ms C vs R'!$L$256,'Ms C vs R'!$L$263:$L$264,'Ms C vs R'!$L$267)</c:f>
                <c:numCache>
                  <c:formatCode>General</c:formatCode>
                  <c:ptCount val="11"/>
                  <c:pt idx="0">
                    <c:v>15.6914</c:v>
                  </c:pt>
                  <c:pt idx="1">
                    <c:v>15.4849</c:v>
                  </c:pt>
                  <c:pt idx="2">
                    <c:v>11.8652</c:v>
                  </c:pt>
                  <c:pt idx="3">
                    <c:v>13.1075</c:v>
                  </c:pt>
                  <c:pt idx="4">
                    <c:v>20.9344</c:v>
                  </c:pt>
                  <c:pt idx="5">
                    <c:v>20.699100000000001</c:v>
                  </c:pt>
                  <c:pt idx="6">
                    <c:v>16.654800000000002</c:v>
                  </c:pt>
                  <c:pt idx="7">
                    <c:v>22.1694</c:v>
                  </c:pt>
                  <c:pt idx="8">
                    <c:v>18.2395</c:v>
                  </c:pt>
                  <c:pt idx="9">
                    <c:v>16.2941</c:v>
                  </c:pt>
                  <c:pt idx="10">
                    <c:v>15.157500000000001</c:v>
                  </c:pt>
                </c:numCache>
              </c:numRef>
            </c:plus>
            <c:minus>
              <c:numRef>
                <c:f>('Ms C vs R'!$L$207,'Ms C vs R'!$L$210,'Ms C vs R'!$L$225,'Ms C vs R'!$L$227,'Ms C vs R'!$L$249,'Ms C vs R'!$L$252,'Ms C vs R'!$L$254,'Ms C vs R'!$L$256,'Ms C vs R'!$L$263:$L$264,'Ms C vs R'!$L$267)</c:f>
                <c:numCache>
                  <c:formatCode>General</c:formatCode>
                  <c:ptCount val="11"/>
                  <c:pt idx="0">
                    <c:v>15.6914</c:v>
                  </c:pt>
                  <c:pt idx="1">
                    <c:v>15.4849</c:v>
                  </c:pt>
                  <c:pt idx="2">
                    <c:v>11.8652</c:v>
                  </c:pt>
                  <c:pt idx="3">
                    <c:v>13.1075</c:v>
                  </c:pt>
                  <c:pt idx="4">
                    <c:v>20.9344</c:v>
                  </c:pt>
                  <c:pt idx="5">
                    <c:v>20.699100000000001</c:v>
                  </c:pt>
                  <c:pt idx="6">
                    <c:v>16.654800000000002</c:v>
                  </c:pt>
                  <c:pt idx="7">
                    <c:v>22.1694</c:v>
                  </c:pt>
                  <c:pt idx="8">
                    <c:v>18.2395</c:v>
                  </c:pt>
                  <c:pt idx="9">
                    <c:v>16.2941</c:v>
                  </c:pt>
                  <c:pt idx="10">
                    <c:v>15.157500000000001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('Ms C vs R'!$K$4,'Ms C vs R'!$K$7,'Ms C vs R'!$K$22,'Ms C vs R'!$K$24,'Ms C vs R'!$K$26,'Ms C vs R'!$K$29,'Ms C vs R'!$K$31,'Ms C vs R'!$K$33,'Ms C vs R'!$K$39:$K$40,'Ms C vs R'!$K$43)</c:f>
              <c:numCache>
                <c:formatCode>General</c:formatCode>
                <c:ptCount val="11"/>
                <c:pt idx="0">
                  <c:v>109.27500000000001</c:v>
                </c:pt>
                <c:pt idx="1">
                  <c:v>129.35499999999999</c:v>
                </c:pt>
                <c:pt idx="2">
                  <c:v>101.529</c:v>
                </c:pt>
                <c:pt idx="3">
                  <c:v>113.898</c:v>
                </c:pt>
                <c:pt idx="4">
                  <c:v>149.30000000000001</c:v>
                </c:pt>
                <c:pt idx="5">
                  <c:v>135.28899999999999</c:v>
                </c:pt>
                <c:pt idx="6">
                  <c:v>111.95</c:v>
                </c:pt>
                <c:pt idx="7">
                  <c:v>150.25899999999999</c:v>
                </c:pt>
                <c:pt idx="8">
                  <c:v>113.524</c:v>
                </c:pt>
                <c:pt idx="9">
                  <c:v>134.828</c:v>
                </c:pt>
                <c:pt idx="10">
                  <c:v>123.79600000000001</c:v>
                </c:pt>
              </c:numCache>
            </c:numRef>
          </c:xVal>
          <c:yVal>
            <c:numRef>
              <c:f>('Ms C vs R'!$C$4,'Ms C vs R'!$C$7,'Ms C vs R'!$C$22,'Ms C vs R'!$C$24,'Ms C vs R'!$C$26,'Ms C vs R'!$C$29,'Ms C vs R'!$C$31,'Ms C vs R'!$C$33,'Ms C vs R'!$C$39:$C$40,'Ms C vs R'!$C$43)</c:f>
              <c:numCache>
                <c:formatCode>General</c:formatCode>
                <c:ptCount val="11"/>
                <c:pt idx="0">
                  <c:v>36.603700000000003</c:v>
                </c:pt>
                <c:pt idx="1">
                  <c:v>41.6419</c:v>
                </c:pt>
                <c:pt idx="2">
                  <c:v>40.886699999999998</c:v>
                </c:pt>
                <c:pt idx="3">
                  <c:v>44.851399999999998</c:v>
                </c:pt>
                <c:pt idx="4">
                  <c:v>49.152500000000003</c:v>
                </c:pt>
                <c:pt idx="5">
                  <c:v>43.3157</c:v>
                </c:pt>
                <c:pt idx="6">
                  <c:v>38.158499999999997</c:v>
                </c:pt>
                <c:pt idx="7">
                  <c:v>53.146500000000003</c:v>
                </c:pt>
                <c:pt idx="8">
                  <c:v>42.192599999999999</c:v>
                </c:pt>
                <c:pt idx="9">
                  <c:v>45.502499999999998</c:v>
                </c:pt>
                <c:pt idx="10">
                  <c:v>45.497399999999999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570-4562-ADB2-DE5AD0655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6522143"/>
        <c:axId val="710366447"/>
      </c:scatterChart>
      <c:valAx>
        <c:axId val="8565221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0366447"/>
        <c:crosses val="autoZero"/>
        <c:crossBetween val="midCat"/>
      </c:valAx>
      <c:valAx>
        <c:axId val="7103664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6522143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1(B)MP Li C vs 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1(B)MP Cores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fixedVal"/>
            <c:noEndCap val="0"/>
            <c:val val="0"/>
            <c:spPr>
              <a:noFill/>
              <a:ln w="9525" cap="flat" cmpd="sng" algn="ctr">
                <a:noFill/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C vs R'!$C$298:$C$299,'Ms C vs R'!$C$302,'Ms C vs R'!$C$305,'Ms C vs R'!$C$308,'Ms C vs R'!$C$311,'Ms C vs R'!$C$314:$C$317,'Ms C vs R'!$C$320,'Ms C vs R'!$C$322:$C$323,'Ms C vs R'!$C$347:$C$351,'Ms C vs R'!$C$356)</c:f>
                <c:numCache>
                  <c:formatCode>General</c:formatCode>
                  <c:ptCount val="19"/>
                  <c:pt idx="0">
                    <c:v>7.0143300000000002</c:v>
                  </c:pt>
                  <c:pt idx="1">
                    <c:v>8.4765099999999993</c:v>
                  </c:pt>
                  <c:pt idx="2">
                    <c:v>5.1053899999999999</c:v>
                  </c:pt>
                  <c:pt idx="3">
                    <c:v>8.8532899999999994</c:v>
                  </c:pt>
                  <c:pt idx="4">
                    <c:v>5.4095399999999998</c:v>
                  </c:pt>
                  <c:pt idx="5">
                    <c:v>7.9003199999999998</c:v>
                  </c:pt>
                  <c:pt idx="6">
                    <c:v>5.83826</c:v>
                  </c:pt>
                  <c:pt idx="7">
                    <c:v>10.047000000000001</c:v>
                  </c:pt>
                  <c:pt idx="8">
                    <c:v>5.3266</c:v>
                  </c:pt>
                  <c:pt idx="9">
                    <c:v>5.39567</c:v>
                  </c:pt>
                  <c:pt idx="10">
                    <c:v>5.6378899999999996</c:v>
                  </c:pt>
                  <c:pt idx="11">
                    <c:v>6.6238400000000004</c:v>
                  </c:pt>
                  <c:pt idx="12">
                    <c:v>8.0245599999999992</c:v>
                  </c:pt>
                  <c:pt idx="13">
                    <c:v>7.3261399999999997</c:v>
                  </c:pt>
                  <c:pt idx="14">
                    <c:v>9.0301500000000008</c:v>
                  </c:pt>
                  <c:pt idx="15">
                    <c:v>3.4573</c:v>
                  </c:pt>
                  <c:pt idx="16">
                    <c:v>5.5091400000000004</c:v>
                  </c:pt>
                  <c:pt idx="17">
                    <c:v>4.9569799999999997</c:v>
                  </c:pt>
                  <c:pt idx="18">
                    <c:v>6.7447400000000002</c:v>
                  </c:pt>
                </c:numCache>
              </c:numRef>
            </c:plus>
            <c:minus>
              <c:numRef>
                <c:f>('Ms C vs R'!$C$298:$C$299,'Ms C vs R'!$C$302,'Ms C vs R'!$C$305,'Ms C vs R'!$C$308,'Ms C vs R'!$C$311,'Ms C vs R'!$C$314:$C$317,'Ms C vs R'!$C$320,'Ms C vs R'!$C$322:$C$323,'Ms C vs R'!$C$347:$C$351,'Ms C vs R'!$C$356)</c:f>
                <c:numCache>
                  <c:formatCode>General</c:formatCode>
                  <c:ptCount val="19"/>
                  <c:pt idx="0">
                    <c:v>7.0143300000000002</c:v>
                  </c:pt>
                  <c:pt idx="1">
                    <c:v>8.4765099999999993</c:v>
                  </c:pt>
                  <c:pt idx="2">
                    <c:v>5.1053899999999999</c:v>
                  </c:pt>
                  <c:pt idx="3">
                    <c:v>8.8532899999999994</c:v>
                  </c:pt>
                  <c:pt idx="4">
                    <c:v>5.4095399999999998</c:v>
                  </c:pt>
                  <c:pt idx="5">
                    <c:v>7.9003199999999998</c:v>
                  </c:pt>
                  <c:pt idx="6">
                    <c:v>5.83826</c:v>
                  </c:pt>
                  <c:pt idx="7">
                    <c:v>10.047000000000001</c:v>
                  </c:pt>
                  <c:pt idx="8">
                    <c:v>5.3266</c:v>
                  </c:pt>
                  <c:pt idx="9">
                    <c:v>5.39567</c:v>
                  </c:pt>
                  <c:pt idx="10">
                    <c:v>5.6378899999999996</c:v>
                  </c:pt>
                  <c:pt idx="11">
                    <c:v>6.6238400000000004</c:v>
                  </c:pt>
                  <c:pt idx="12">
                    <c:v>8.0245599999999992</c:v>
                  </c:pt>
                  <c:pt idx="13">
                    <c:v>7.3261399999999997</c:v>
                  </c:pt>
                  <c:pt idx="14">
                    <c:v>9.0301500000000008</c:v>
                  </c:pt>
                  <c:pt idx="15">
                    <c:v>3.4573</c:v>
                  </c:pt>
                  <c:pt idx="16">
                    <c:v>5.5091400000000004</c:v>
                  </c:pt>
                  <c:pt idx="17">
                    <c:v>4.9569799999999997</c:v>
                  </c:pt>
                  <c:pt idx="18">
                    <c:v>6.7447400000000002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('Ms C vs R'!$C$47:$C$48,'Ms C vs R'!$C$51,'Ms C vs R'!$C$54,'Ms C vs R'!$C$57,'Ms C vs R'!$C$60,'Ms C vs R'!$C$63:$C$66,'Ms C vs R'!$C$69,'Ms C vs R'!$C$71:$C$72,'Ms C vs R'!$C$79:$C$83,'Ms C vs R'!$C$88)</c:f>
              <c:numCache>
                <c:formatCode>General</c:formatCode>
                <c:ptCount val="19"/>
                <c:pt idx="0">
                  <c:v>34.088999999999999</c:v>
                </c:pt>
                <c:pt idx="1">
                  <c:v>35.832000000000001</c:v>
                </c:pt>
                <c:pt idx="2">
                  <c:v>35.543399999999998</c:v>
                </c:pt>
                <c:pt idx="3">
                  <c:v>39.433700000000002</c:v>
                </c:pt>
                <c:pt idx="4">
                  <c:v>37.845700000000001</c:v>
                </c:pt>
                <c:pt idx="5">
                  <c:v>40.203699999999998</c:v>
                </c:pt>
                <c:pt idx="6">
                  <c:v>42.315199999999997</c:v>
                </c:pt>
                <c:pt idx="7">
                  <c:v>47.645000000000003</c:v>
                </c:pt>
                <c:pt idx="8">
                  <c:v>42.195399999999999</c:v>
                </c:pt>
                <c:pt idx="9">
                  <c:v>38.314399999999999</c:v>
                </c:pt>
                <c:pt idx="10">
                  <c:v>41.959299999999999</c:v>
                </c:pt>
                <c:pt idx="11">
                  <c:v>46.028799999999997</c:v>
                </c:pt>
                <c:pt idx="12">
                  <c:v>47.553899999999999</c:v>
                </c:pt>
                <c:pt idx="13">
                  <c:v>39.446399999999997</c:v>
                </c:pt>
                <c:pt idx="14">
                  <c:v>43.114199999999997</c:v>
                </c:pt>
                <c:pt idx="15">
                  <c:v>37.498800000000003</c:v>
                </c:pt>
                <c:pt idx="16">
                  <c:v>45.324300000000001</c:v>
                </c:pt>
                <c:pt idx="17">
                  <c:v>38.434699999999999</c:v>
                </c:pt>
                <c:pt idx="18">
                  <c:v>48.610799999999998</c:v>
                </c:pt>
              </c:numCache>
            </c:numRef>
          </c:xVal>
          <c:yVal>
            <c:numRef>
              <c:f>('Ms C vs R'!$AO$47:$AO$48,'Ms C vs R'!$AO$51,'Ms C vs R'!$AO$54,'Ms C vs R'!$AO$57,'Ms C vs R'!$AO$60,'Ms C vs R'!$AO$63:$AO$66,'Ms C vs R'!$AO$69,'Ms C vs R'!$AO$71:$AO$72,'Ms C vs R'!$AO$79:$AO$83,'Ms C vs R'!$AO$88)</c:f>
              <c:numCache>
                <c:formatCode>General</c:formatCode>
                <c:ptCount val="19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836-4B88-BD30-15C0EA75FC45}"/>
            </c:ext>
          </c:extLst>
        </c:ser>
        <c:ser>
          <c:idx val="1"/>
          <c:order val="1"/>
          <c:tx>
            <c:v>1(B)MP Rims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fixedVal"/>
            <c:noEndCap val="0"/>
            <c:val val="0"/>
            <c:spPr>
              <a:noFill/>
              <a:ln w="9525" cap="flat" cmpd="sng" algn="ctr">
                <a:noFill/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C vs R'!$C$300:$C$301,'Ms C vs R'!$C$303,'Ms C vs R'!$C$309:$C$310,'Ms C vs R'!$C$312:$C$313,'Ms C vs R'!$C$318:$C$319,'Ms C vs R'!$C$321,'Ms C vs R'!$C$324:$C$327,'Ms C vs R'!$C$345:$C$346,'Ms C vs R'!$C$357)</c:f>
                <c:numCache>
                  <c:formatCode>General</c:formatCode>
                  <c:ptCount val="17"/>
                  <c:pt idx="0">
                    <c:v>8.3925900000000002</c:v>
                  </c:pt>
                  <c:pt idx="1">
                    <c:v>5.4377800000000001</c:v>
                  </c:pt>
                  <c:pt idx="2">
                    <c:v>4.48935</c:v>
                  </c:pt>
                  <c:pt idx="3">
                    <c:v>6.9111000000000002</c:v>
                  </c:pt>
                  <c:pt idx="4">
                    <c:v>8.3718000000000004</c:v>
                  </c:pt>
                  <c:pt idx="5">
                    <c:v>6.0613099999999998</c:v>
                  </c:pt>
                  <c:pt idx="6">
                    <c:v>5.4321000000000002</c:v>
                  </c:pt>
                  <c:pt idx="7">
                    <c:v>6.5839800000000004</c:v>
                  </c:pt>
                  <c:pt idx="8">
                    <c:v>8.2601700000000005</c:v>
                  </c:pt>
                  <c:pt idx="9">
                    <c:v>6.2226299999999997</c:v>
                  </c:pt>
                  <c:pt idx="10">
                    <c:v>7.0664800000000003</c:v>
                  </c:pt>
                  <c:pt idx="11">
                    <c:v>8.5338799999999999</c:v>
                  </c:pt>
                  <c:pt idx="12">
                    <c:v>8.6577900000000003</c:v>
                  </c:pt>
                  <c:pt idx="13">
                    <c:v>6.0904499999999997</c:v>
                  </c:pt>
                  <c:pt idx="14">
                    <c:v>7.4635499999999997</c:v>
                  </c:pt>
                  <c:pt idx="15">
                    <c:v>7.1688200000000002</c:v>
                  </c:pt>
                  <c:pt idx="16">
                    <c:v>6.5517200000000004</c:v>
                  </c:pt>
                </c:numCache>
              </c:numRef>
            </c:plus>
            <c:minus>
              <c:numRef>
                <c:f>('Ms C vs R'!$C$300:$C$301,'Ms C vs R'!$C$303,'Ms C vs R'!$C$309:$C$310,'Ms C vs R'!$C$312:$C$313,'Ms C vs R'!$C$318:$C$319,'Ms C vs R'!$C$321,'Ms C vs R'!$C$324:$C$327,'Ms C vs R'!$C$345:$C$346,'Ms C vs R'!$C$357)</c:f>
                <c:numCache>
                  <c:formatCode>General</c:formatCode>
                  <c:ptCount val="17"/>
                  <c:pt idx="0">
                    <c:v>8.3925900000000002</c:v>
                  </c:pt>
                  <c:pt idx="1">
                    <c:v>5.4377800000000001</c:v>
                  </c:pt>
                  <c:pt idx="2">
                    <c:v>4.48935</c:v>
                  </c:pt>
                  <c:pt idx="3">
                    <c:v>6.9111000000000002</c:v>
                  </c:pt>
                  <c:pt idx="4">
                    <c:v>8.3718000000000004</c:v>
                  </c:pt>
                  <c:pt idx="5">
                    <c:v>6.0613099999999998</c:v>
                  </c:pt>
                  <c:pt idx="6">
                    <c:v>5.4321000000000002</c:v>
                  </c:pt>
                  <c:pt idx="7">
                    <c:v>6.5839800000000004</c:v>
                  </c:pt>
                  <c:pt idx="8">
                    <c:v>8.2601700000000005</c:v>
                  </c:pt>
                  <c:pt idx="9">
                    <c:v>6.2226299999999997</c:v>
                  </c:pt>
                  <c:pt idx="10">
                    <c:v>7.0664800000000003</c:v>
                  </c:pt>
                  <c:pt idx="11">
                    <c:v>8.5338799999999999</c:v>
                  </c:pt>
                  <c:pt idx="12">
                    <c:v>8.6577900000000003</c:v>
                  </c:pt>
                  <c:pt idx="13">
                    <c:v>6.0904499999999997</c:v>
                  </c:pt>
                  <c:pt idx="14">
                    <c:v>7.4635499999999997</c:v>
                  </c:pt>
                  <c:pt idx="15">
                    <c:v>7.1688200000000002</c:v>
                  </c:pt>
                  <c:pt idx="16">
                    <c:v>6.5517200000000004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('Ms C vs R'!$C$49:$C$50,'Ms C vs R'!$C$52,'Ms C vs R'!$C$58:$C$59,'Ms C vs R'!$C$61:$C$62,'Ms C vs R'!$C$67:$C$68,'Ms C vs R'!$C$70,'Ms C vs R'!$C$73:$C$78,'Ms C vs R'!$C$89)</c:f>
              <c:numCache>
                <c:formatCode>General</c:formatCode>
                <c:ptCount val="17"/>
                <c:pt idx="0">
                  <c:v>41.066800000000001</c:v>
                </c:pt>
                <c:pt idx="1">
                  <c:v>42.691299999999998</c:v>
                </c:pt>
                <c:pt idx="2">
                  <c:v>31.5305</c:v>
                </c:pt>
                <c:pt idx="3">
                  <c:v>28.618099999999998</c:v>
                </c:pt>
                <c:pt idx="4">
                  <c:v>43.297199999999997</c:v>
                </c:pt>
                <c:pt idx="5">
                  <c:v>43.762300000000003</c:v>
                </c:pt>
                <c:pt idx="6">
                  <c:v>39.972700000000003</c:v>
                </c:pt>
                <c:pt idx="7">
                  <c:v>56.845199999999998</c:v>
                </c:pt>
                <c:pt idx="8">
                  <c:v>46.1935</c:v>
                </c:pt>
                <c:pt idx="9">
                  <c:v>38.379899999999999</c:v>
                </c:pt>
                <c:pt idx="10">
                  <c:v>43.607199999999999</c:v>
                </c:pt>
                <c:pt idx="11">
                  <c:v>43.9878</c:v>
                </c:pt>
                <c:pt idx="12">
                  <c:v>36.694200000000002</c:v>
                </c:pt>
                <c:pt idx="13">
                  <c:v>36.461500000000001</c:v>
                </c:pt>
                <c:pt idx="14">
                  <c:v>44.344000000000001</c:v>
                </c:pt>
                <c:pt idx="15">
                  <c:v>33.119700000000002</c:v>
                </c:pt>
                <c:pt idx="16">
                  <c:v>37.443300000000001</c:v>
                </c:pt>
              </c:numCache>
            </c:numRef>
          </c:xVal>
          <c:yVal>
            <c:numRef>
              <c:f>('Ms C vs R'!$AO$49:$AO$50,'Ms C vs R'!$AO$52,'Ms C vs R'!$AO$58:$AO$59,'Ms C vs R'!$AO$61:$AO$62,'Ms C vs R'!$AO$67:$AO$68,'Ms C vs R'!$AO$70,'Ms C vs R'!$AO$73:$AO$78,'Ms C vs R'!$AO$89)</c:f>
              <c:numCache>
                <c:formatCode>General</c:formatCode>
                <c:ptCount val="17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836-4B88-BD30-15C0EA75F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2793615"/>
        <c:axId val="703115823"/>
      </c:scatterChart>
      <c:valAx>
        <c:axId val="10827936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Li 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3115823"/>
        <c:crosses val="autoZero"/>
        <c:crossBetween val="midCat"/>
      </c:valAx>
      <c:valAx>
        <c:axId val="70311582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08279361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1.AS Cores vs Rims Li Abundance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v>1(B)MP Cores</c:v>
          </c:tx>
          <c:spPr>
            <a:ln>
              <a:noFill/>
            </a:ln>
          </c:spPr>
          <c:errBars>
            <c:errDir val="y"/>
            <c:errBarType val="both"/>
            <c:errValType val="fixedVal"/>
            <c:noEndCap val="0"/>
            <c:val val="0"/>
            <c:spPr>
              <a:ln>
                <a:noFill/>
              </a:ln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C vs R'!$C$298:$C$299,'Ms C vs R'!$C$302,'Ms C vs R'!$C$305,'Ms C vs R'!$C$308,'Ms C vs R'!$C$311,'Ms C vs R'!$C$314:$C$317,'Ms C vs R'!$C$320,'Ms C vs R'!$C$322:$C$323,'Ms C vs R'!$C$347:$C$351,'Ms C vs R'!$C$356)</c:f>
                <c:numCache>
                  <c:formatCode>General</c:formatCode>
                  <c:ptCount val="19"/>
                  <c:pt idx="0">
                    <c:v>7.0143300000000002</c:v>
                  </c:pt>
                  <c:pt idx="1">
                    <c:v>8.4765099999999993</c:v>
                  </c:pt>
                  <c:pt idx="2">
                    <c:v>5.1053899999999999</c:v>
                  </c:pt>
                  <c:pt idx="3">
                    <c:v>8.8532899999999994</c:v>
                  </c:pt>
                  <c:pt idx="4">
                    <c:v>5.4095399999999998</c:v>
                  </c:pt>
                  <c:pt idx="5">
                    <c:v>7.9003199999999998</c:v>
                  </c:pt>
                  <c:pt idx="6">
                    <c:v>5.83826</c:v>
                  </c:pt>
                  <c:pt idx="7">
                    <c:v>10.047000000000001</c:v>
                  </c:pt>
                  <c:pt idx="8">
                    <c:v>5.3266</c:v>
                  </c:pt>
                  <c:pt idx="9">
                    <c:v>5.39567</c:v>
                  </c:pt>
                  <c:pt idx="10">
                    <c:v>5.6378899999999996</c:v>
                  </c:pt>
                  <c:pt idx="11">
                    <c:v>6.6238400000000004</c:v>
                  </c:pt>
                  <c:pt idx="12">
                    <c:v>8.0245599999999992</c:v>
                  </c:pt>
                  <c:pt idx="13">
                    <c:v>7.3261399999999997</c:v>
                  </c:pt>
                  <c:pt idx="14">
                    <c:v>9.0301500000000008</c:v>
                  </c:pt>
                  <c:pt idx="15">
                    <c:v>3.4573</c:v>
                  </c:pt>
                  <c:pt idx="16">
                    <c:v>5.5091400000000004</c:v>
                  </c:pt>
                  <c:pt idx="17">
                    <c:v>4.9569799999999997</c:v>
                  </c:pt>
                  <c:pt idx="18">
                    <c:v>6.7447400000000002</c:v>
                  </c:pt>
                </c:numCache>
              </c:numRef>
            </c:plus>
            <c:minus>
              <c:numRef>
                <c:f>('Ms C vs R'!$C$298:$C$299,'Ms C vs R'!$C$302,'Ms C vs R'!$C$305,'Ms C vs R'!$C$308,'Ms C vs R'!$C$311,'Ms C vs R'!$C$314:$C$317,'Ms C vs R'!$C$320,'Ms C vs R'!$C$322:$C$323,'Ms C vs R'!$C$347:$C$351,'Ms C vs R'!$C$356)</c:f>
                <c:numCache>
                  <c:formatCode>General</c:formatCode>
                  <c:ptCount val="19"/>
                  <c:pt idx="0">
                    <c:v>7.0143300000000002</c:v>
                  </c:pt>
                  <c:pt idx="1">
                    <c:v>8.4765099999999993</c:v>
                  </c:pt>
                  <c:pt idx="2">
                    <c:v>5.1053899999999999</c:v>
                  </c:pt>
                  <c:pt idx="3">
                    <c:v>8.8532899999999994</c:v>
                  </c:pt>
                  <c:pt idx="4">
                    <c:v>5.4095399999999998</c:v>
                  </c:pt>
                  <c:pt idx="5">
                    <c:v>7.9003199999999998</c:v>
                  </c:pt>
                  <c:pt idx="6">
                    <c:v>5.83826</c:v>
                  </c:pt>
                  <c:pt idx="7">
                    <c:v>10.047000000000001</c:v>
                  </c:pt>
                  <c:pt idx="8">
                    <c:v>5.3266</c:v>
                  </c:pt>
                  <c:pt idx="9">
                    <c:v>5.39567</c:v>
                  </c:pt>
                  <c:pt idx="10">
                    <c:v>5.6378899999999996</c:v>
                  </c:pt>
                  <c:pt idx="11">
                    <c:v>6.6238400000000004</c:v>
                  </c:pt>
                  <c:pt idx="12">
                    <c:v>8.0245599999999992</c:v>
                  </c:pt>
                  <c:pt idx="13">
                    <c:v>7.3261399999999997</c:v>
                  </c:pt>
                  <c:pt idx="14">
                    <c:v>9.0301500000000008</c:v>
                  </c:pt>
                  <c:pt idx="15">
                    <c:v>3.4573</c:v>
                  </c:pt>
                  <c:pt idx="16">
                    <c:v>5.5091400000000004</c:v>
                  </c:pt>
                  <c:pt idx="17">
                    <c:v>4.9569799999999997</c:v>
                  </c:pt>
                  <c:pt idx="18">
                    <c:v>6.7447400000000002</c:v>
                  </c:pt>
                </c:numCache>
              </c:numRef>
            </c:minus>
          </c:errBars>
          <c:xVal>
            <c:numRef>
              <c:f>('Ms C vs R'!$C$47:$C$48,'Ms C vs R'!$C$51,'Ms C vs R'!$C$54,'Ms C vs R'!$C$57,'Ms C vs R'!$C$60,'Ms C vs R'!$C$63:$C$66,'Ms C vs R'!$C$69,'Ms C vs R'!$C$71:$C$72,'Ms C vs R'!$C$79:$C$83,'Ms C vs R'!$C$88)</c:f>
              <c:numCache>
                <c:formatCode>General</c:formatCode>
                <c:ptCount val="19"/>
                <c:pt idx="0">
                  <c:v>34.088999999999999</c:v>
                </c:pt>
                <c:pt idx="1">
                  <c:v>35.832000000000001</c:v>
                </c:pt>
                <c:pt idx="2">
                  <c:v>35.543399999999998</c:v>
                </c:pt>
                <c:pt idx="3">
                  <c:v>39.433700000000002</c:v>
                </c:pt>
                <c:pt idx="4">
                  <c:v>37.845700000000001</c:v>
                </c:pt>
                <c:pt idx="5">
                  <c:v>40.203699999999998</c:v>
                </c:pt>
                <c:pt idx="6">
                  <c:v>42.315199999999997</c:v>
                </c:pt>
                <c:pt idx="7">
                  <c:v>47.645000000000003</c:v>
                </c:pt>
                <c:pt idx="8">
                  <c:v>42.195399999999999</c:v>
                </c:pt>
                <c:pt idx="9">
                  <c:v>38.314399999999999</c:v>
                </c:pt>
                <c:pt idx="10">
                  <c:v>41.959299999999999</c:v>
                </c:pt>
                <c:pt idx="11">
                  <c:v>46.028799999999997</c:v>
                </c:pt>
                <c:pt idx="12">
                  <c:v>47.553899999999999</c:v>
                </c:pt>
                <c:pt idx="13">
                  <c:v>39.446399999999997</c:v>
                </c:pt>
                <c:pt idx="14">
                  <c:v>43.114199999999997</c:v>
                </c:pt>
                <c:pt idx="15">
                  <c:v>37.498800000000003</c:v>
                </c:pt>
                <c:pt idx="16">
                  <c:v>45.324300000000001</c:v>
                </c:pt>
                <c:pt idx="17">
                  <c:v>38.434699999999999</c:v>
                </c:pt>
                <c:pt idx="18">
                  <c:v>48.610799999999998</c:v>
                </c:pt>
              </c:numCache>
            </c:numRef>
          </c:xVal>
          <c:yVal>
            <c:numRef>
              <c:f>('Ms C vs R'!$AO$47:$AO$48,'Ms C vs R'!$AO$51,'Ms C vs R'!$AO$54,'Ms C vs R'!$AO$57,'Ms C vs R'!$AO$60,'Ms C vs R'!$AO$63:$AO$66,'Ms C vs R'!$AO$69,'Ms C vs R'!$AO$71:$AO$72,'Ms C vs R'!$AO$79:$AO$83,'Ms C vs R'!$AO$88)</c:f>
              <c:numCache>
                <c:formatCode>General</c:formatCode>
                <c:ptCount val="19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808D-48A2-B8E7-AC088E76C7CA}"/>
            </c:ext>
          </c:extLst>
        </c:ser>
        <c:ser>
          <c:idx val="3"/>
          <c:order val="1"/>
          <c:tx>
            <c:v>1(B)MP Rims</c:v>
          </c:tx>
          <c:spPr>
            <a:ln w="25400">
              <a:noFill/>
            </a:ln>
          </c:spPr>
          <c:errBars>
            <c:errDir val="y"/>
            <c:errBarType val="both"/>
            <c:errValType val="fixedVal"/>
            <c:noEndCap val="0"/>
            <c:val val="0"/>
            <c:spPr>
              <a:ln>
                <a:noFill/>
              </a:ln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C vs R'!$C$300:$C$301,'Ms C vs R'!$C$303,'Ms C vs R'!$C$309:$C$310,'Ms C vs R'!$C$312:$C$313,'Ms C vs R'!$C$318:$C$319,'Ms C vs R'!$C$321,'Ms C vs R'!$C$324:$C$327,'Ms C vs R'!$C$345:$C$346,'Ms C vs R'!$C$357)</c:f>
                <c:numCache>
                  <c:formatCode>General</c:formatCode>
                  <c:ptCount val="17"/>
                  <c:pt idx="0">
                    <c:v>8.3925900000000002</c:v>
                  </c:pt>
                  <c:pt idx="1">
                    <c:v>5.4377800000000001</c:v>
                  </c:pt>
                  <c:pt idx="2">
                    <c:v>4.48935</c:v>
                  </c:pt>
                  <c:pt idx="3">
                    <c:v>6.9111000000000002</c:v>
                  </c:pt>
                  <c:pt idx="4">
                    <c:v>8.3718000000000004</c:v>
                  </c:pt>
                  <c:pt idx="5">
                    <c:v>6.0613099999999998</c:v>
                  </c:pt>
                  <c:pt idx="6">
                    <c:v>5.4321000000000002</c:v>
                  </c:pt>
                  <c:pt idx="7">
                    <c:v>6.5839800000000004</c:v>
                  </c:pt>
                  <c:pt idx="8">
                    <c:v>8.2601700000000005</c:v>
                  </c:pt>
                  <c:pt idx="9">
                    <c:v>6.2226299999999997</c:v>
                  </c:pt>
                  <c:pt idx="10">
                    <c:v>7.0664800000000003</c:v>
                  </c:pt>
                  <c:pt idx="11">
                    <c:v>8.5338799999999999</c:v>
                  </c:pt>
                  <c:pt idx="12">
                    <c:v>8.6577900000000003</c:v>
                  </c:pt>
                  <c:pt idx="13">
                    <c:v>6.0904499999999997</c:v>
                  </c:pt>
                  <c:pt idx="14">
                    <c:v>7.4635499999999997</c:v>
                  </c:pt>
                  <c:pt idx="15">
                    <c:v>7.1688200000000002</c:v>
                  </c:pt>
                  <c:pt idx="16">
                    <c:v>6.5517200000000004</c:v>
                  </c:pt>
                </c:numCache>
              </c:numRef>
            </c:plus>
            <c:minus>
              <c:numRef>
                <c:f>('Ms C vs R'!$C$300:$C$301,'Ms C vs R'!$C$303,'Ms C vs R'!$C$309:$C$310,'Ms C vs R'!$C$312:$C$313,'Ms C vs R'!$C$318:$C$319,'Ms C vs R'!$C$321,'Ms C vs R'!$C$324:$C$327,'Ms C vs R'!$C$345:$C$346,'Ms C vs R'!$C$357)</c:f>
                <c:numCache>
                  <c:formatCode>General</c:formatCode>
                  <c:ptCount val="17"/>
                  <c:pt idx="0">
                    <c:v>8.3925900000000002</c:v>
                  </c:pt>
                  <c:pt idx="1">
                    <c:v>5.4377800000000001</c:v>
                  </c:pt>
                  <c:pt idx="2">
                    <c:v>4.48935</c:v>
                  </c:pt>
                  <c:pt idx="3">
                    <c:v>6.9111000000000002</c:v>
                  </c:pt>
                  <c:pt idx="4">
                    <c:v>8.3718000000000004</c:v>
                  </c:pt>
                  <c:pt idx="5">
                    <c:v>6.0613099999999998</c:v>
                  </c:pt>
                  <c:pt idx="6">
                    <c:v>5.4321000000000002</c:v>
                  </c:pt>
                  <c:pt idx="7">
                    <c:v>6.5839800000000004</c:v>
                  </c:pt>
                  <c:pt idx="8">
                    <c:v>8.2601700000000005</c:v>
                  </c:pt>
                  <c:pt idx="9">
                    <c:v>6.2226299999999997</c:v>
                  </c:pt>
                  <c:pt idx="10">
                    <c:v>7.0664800000000003</c:v>
                  </c:pt>
                  <c:pt idx="11">
                    <c:v>8.5338799999999999</c:v>
                  </c:pt>
                  <c:pt idx="12">
                    <c:v>8.6577900000000003</c:v>
                  </c:pt>
                  <c:pt idx="13">
                    <c:v>6.0904499999999997</c:v>
                  </c:pt>
                  <c:pt idx="14">
                    <c:v>7.4635499999999997</c:v>
                  </c:pt>
                  <c:pt idx="15">
                    <c:v>7.1688200000000002</c:v>
                  </c:pt>
                  <c:pt idx="16">
                    <c:v>6.5517200000000004</c:v>
                  </c:pt>
                </c:numCache>
              </c:numRef>
            </c:minus>
          </c:errBars>
          <c:xVal>
            <c:numRef>
              <c:f>('Ms C vs R'!$C$49:$C$50,'Ms C vs R'!$C$52,'Ms C vs R'!$C$58:$C$59,'Ms C vs R'!$C$61:$C$62,'Ms C vs R'!$C$67:$C$68,'Ms C vs R'!$C$70,'Ms C vs R'!$C$73:$C$78,'Ms C vs R'!$C$89)</c:f>
              <c:numCache>
                <c:formatCode>General</c:formatCode>
                <c:ptCount val="17"/>
                <c:pt idx="0">
                  <c:v>41.066800000000001</c:v>
                </c:pt>
                <c:pt idx="1">
                  <c:v>42.691299999999998</c:v>
                </c:pt>
                <c:pt idx="2">
                  <c:v>31.5305</c:v>
                </c:pt>
                <c:pt idx="3">
                  <c:v>28.618099999999998</c:v>
                </c:pt>
                <c:pt idx="4">
                  <c:v>43.297199999999997</c:v>
                </c:pt>
                <c:pt idx="5">
                  <c:v>43.762300000000003</c:v>
                </c:pt>
                <c:pt idx="6">
                  <c:v>39.972700000000003</c:v>
                </c:pt>
                <c:pt idx="7">
                  <c:v>56.845199999999998</c:v>
                </c:pt>
                <c:pt idx="8">
                  <c:v>46.1935</c:v>
                </c:pt>
                <c:pt idx="9">
                  <c:v>38.379899999999999</c:v>
                </c:pt>
                <c:pt idx="10">
                  <c:v>43.607199999999999</c:v>
                </c:pt>
                <c:pt idx="11">
                  <c:v>43.9878</c:v>
                </c:pt>
                <c:pt idx="12">
                  <c:v>36.694200000000002</c:v>
                </c:pt>
                <c:pt idx="13">
                  <c:v>36.461500000000001</c:v>
                </c:pt>
                <c:pt idx="14">
                  <c:v>44.344000000000001</c:v>
                </c:pt>
                <c:pt idx="15">
                  <c:v>33.119700000000002</c:v>
                </c:pt>
                <c:pt idx="16">
                  <c:v>37.443300000000001</c:v>
                </c:pt>
              </c:numCache>
            </c:numRef>
          </c:xVal>
          <c:yVal>
            <c:numRef>
              <c:f>('Ms C vs R'!$AO$49:$AO$50,'Ms C vs R'!$AO$52,'Ms C vs R'!$AO$58:$AO$59,'Ms C vs R'!$AO$61:$AO$62,'Ms C vs R'!$AO$67:$AO$68,'Ms C vs R'!$AO$70,'Ms C vs R'!$AO$73:$AO$78,'Ms C vs R'!$AO$89)</c:f>
              <c:numCache>
                <c:formatCode>General</c:formatCode>
                <c:ptCount val="17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808D-48A2-B8E7-AC088E76C7CA}"/>
            </c:ext>
          </c:extLst>
        </c:ser>
        <c:ser>
          <c:idx val="1"/>
          <c:order val="2"/>
          <c:tx>
            <c:v>1.AS Rim Ms</c:v>
          </c:tx>
          <c:spPr>
            <a:ln>
              <a:noFill/>
            </a:ln>
          </c:spPr>
          <c:errBars>
            <c:errDir val="y"/>
            <c:errBarType val="both"/>
            <c:errValType val="fixedVal"/>
            <c:noEndCap val="0"/>
            <c:val val="0"/>
            <c:spPr>
              <a:ln>
                <a:noFill/>
              </a:ln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C vs R'!$C$208,'Ms C vs R'!$C$211,'Ms C vs R'!$C$226,'Ms C vs R'!$C$228,'Ms C vs R'!$C$250,'Ms C vs R'!$C$253,'Ms C vs R'!$C$255,'Ms C vs R'!$C$257,'Ms C vs R'!$C$260:$C$262,'Ms C vs R'!$C$265,'Ms C vs R'!$C$266,'Ms C vs R'!$C$268)</c:f>
                <c:numCache>
                  <c:formatCode>General</c:formatCode>
                  <c:ptCount val="14"/>
                  <c:pt idx="0">
                    <c:v>3.8236300000000001</c:v>
                  </c:pt>
                  <c:pt idx="1">
                    <c:v>8.3305500000000006</c:v>
                  </c:pt>
                  <c:pt idx="2">
                    <c:v>7.9513199999999999</c:v>
                  </c:pt>
                  <c:pt idx="3">
                    <c:v>7.8345900000000004</c:v>
                  </c:pt>
                  <c:pt idx="4">
                    <c:v>9.0914199999999994</c:v>
                  </c:pt>
                  <c:pt idx="5">
                    <c:v>6.0931699999999998</c:v>
                  </c:pt>
                  <c:pt idx="6">
                    <c:v>5.0055699999999996</c:v>
                  </c:pt>
                  <c:pt idx="7">
                    <c:v>10.5342</c:v>
                  </c:pt>
                  <c:pt idx="8">
                    <c:v>11.0053</c:v>
                  </c:pt>
                  <c:pt idx="9">
                    <c:v>10.4238</c:v>
                  </c:pt>
                  <c:pt idx="10">
                    <c:v>8.8518000000000008</c:v>
                  </c:pt>
                  <c:pt idx="11">
                    <c:v>9.9736200000000004</c:v>
                  </c:pt>
                  <c:pt idx="12">
                    <c:v>8.8705200000000008</c:v>
                  </c:pt>
                  <c:pt idx="13">
                    <c:v>7.5012299999999996</c:v>
                  </c:pt>
                </c:numCache>
              </c:numRef>
            </c:plus>
            <c:minus>
              <c:numRef>
                <c:f>('Ms C vs R'!$C$208,'Ms C vs R'!$C$211,'Ms C vs R'!$C$226,'Ms C vs R'!$C$228,'Ms C vs R'!$C$250,'Ms C vs R'!$C$253,'Ms C vs R'!$C$255,'Ms C vs R'!$C$257,'Ms C vs R'!$C$260:$C$262,'Ms C vs R'!$C$265:$C$266,'Ms C vs R'!$C$268)</c:f>
                <c:numCache>
                  <c:formatCode>General</c:formatCode>
                  <c:ptCount val="14"/>
                  <c:pt idx="0">
                    <c:v>3.8236300000000001</c:v>
                  </c:pt>
                  <c:pt idx="1">
                    <c:v>8.3305500000000006</c:v>
                  </c:pt>
                  <c:pt idx="2">
                    <c:v>7.9513199999999999</c:v>
                  </c:pt>
                  <c:pt idx="3">
                    <c:v>7.8345900000000004</c:v>
                  </c:pt>
                  <c:pt idx="4">
                    <c:v>9.0914199999999994</c:v>
                  </c:pt>
                  <c:pt idx="5">
                    <c:v>6.0931699999999998</c:v>
                  </c:pt>
                  <c:pt idx="6">
                    <c:v>5.0055699999999996</c:v>
                  </c:pt>
                  <c:pt idx="7">
                    <c:v>10.5342</c:v>
                  </c:pt>
                  <c:pt idx="8">
                    <c:v>11.0053</c:v>
                  </c:pt>
                  <c:pt idx="9">
                    <c:v>10.4238</c:v>
                  </c:pt>
                  <c:pt idx="10">
                    <c:v>8.8518000000000008</c:v>
                  </c:pt>
                  <c:pt idx="11">
                    <c:v>9.9736200000000004</c:v>
                  </c:pt>
                  <c:pt idx="12">
                    <c:v>8.8705200000000008</c:v>
                  </c:pt>
                  <c:pt idx="13">
                    <c:v>7.5012299999999996</c:v>
                  </c:pt>
                </c:numCache>
              </c:numRef>
            </c:minus>
          </c:errBars>
          <c:xVal>
            <c:numRef>
              <c:f>('Ms C vs R'!$C$5,'Ms C vs R'!$C$8,'Ms C vs R'!$C$23,'Ms C vs R'!$C$25,'Ms C vs R'!$C$27,'Ms C vs R'!$C$30,'Ms C vs R'!$C$32,'Ms C vs R'!$C$34,'Ms C vs R'!$C$36:$C$38,'Ms C vs R'!$C$41:$C$42,'Ms C vs R'!$C$45)</c:f>
              <c:numCache>
                <c:formatCode>General</c:formatCode>
                <c:ptCount val="14"/>
                <c:pt idx="0">
                  <c:v>40.7729</c:v>
                </c:pt>
                <c:pt idx="1">
                  <c:v>50.973500000000001</c:v>
                </c:pt>
                <c:pt idx="2">
                  <c:v>52.256999999999998</c:v>
                </c:pt>
                <c:pt idx="3">
                  <c:v>48.526699999999998</c:v>
                </c:pt>
                <c:pt idx="4">
                  <c:v>44.0242</c:v>
                </c:pt>
                <c:pt idx="5">
                  <c:v>47.6813</c:v>
                </c:pt>
                <c:pt idx="6">
                  <c:v>37.473700000000001</c:v>
                </c:pt>
                <c:pt idx="7">
                  <c:v>50.301600000000001</c:v>
                </c:pt>
                <c:pt idx="8">
                  <c:v>50.4908</c:v>
                </c:pt>
                <c:pt idx="9">
                  <c:v>51.421100000000003</c:v>
                </c:pt>
                <c:pt idx="10">
                  <c:v>45.295999999999999</c:v>
                </c:pt>
                <c:pt idx="11">
                  <c:v>57.115099999999998</c:v>
                </c:pt>
                <c:pt idx="12">
                  <c:v>52.729500000000002</c:v>
                </c:pt>
                <c:pt idx="13">
                  <c:v>45.9803</c:v>
                </c:pt>
              </c:numCache>
            </c:numRef>
          </c:xVal>
          <c:yVal>
            <c:numRef>
              <c:f>('Ms C vs R'!$AO$5,'Ms C vs R'!$AO$8,'Ms C vs R'!$AO$23,'Ms C vs R'!$AO$25,'Ms C vs R'!$AO$27,'Ms C vs R'!$AO$30,'Ms C vs R'!$AO$32,'Ms C vs R'!$AO$34,'Ms C vs R'!$AO$36:$AO$38,'Ms C vs R'!$AO$41:$AO$42,'Ms C vs R'!$AO$45)</c:f>
              <c:numCache>
                <c:formatCode>General</c:formatCode>
                <c:ptCount val="14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08D-48A2-B8E7-AC088E76C7CA}"/>
            </c:ext>
          </c:extLst>
        </c:ser>
        <c:ser>
          <c:idx val="0"/>
          <c:order val="3"/>
          <c:tx>
            <c:v>1.AS Cores Ms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fixedVal"/>
            <c:noEndCap val="0"/>
            <c:val val="0"/>
            <c:spPr>
              <a:noFill/>
              <a:ln w="9525" cap="flat" cmpd="sng" algn="ctr">
                <a:noFill/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C vs R'!$C$207,'Ms C vs R'!$C$210,'Ms C vs R'!$C$225,'Ms C vs R'!$C$227,'Ms C vs R'!$C$249,'Ms C vs R'!$C$252,'Ms C vs R'!$C$254,'Ms C vs R'!$C$256,'Ms C vs R'!$C$263:$C$264,'Ms C vs R'!$C$267)</c:f>
                <c:numCache>
                  <c:formatCode>General</c:formatCode>
                  <c:ptCount val="11"/>
                  <c:pt idx="0">
                    <c:v>5.9336099999999998</c:v>
                  </c:pt>
                  <c:pt idx="1">
                    <c:v>7.01267</c:v>
                  </c:pt>
                  <c:pt idx="2">
                    <c:v>8.6663399999999999</c:v>
                  </c:pt>
                  <c:pt idx="3">
                    <c:v>8.2565500000000007</c:v>
                  </c:pt>
                  <c:pt idx="4">
                    <c:v>9.1833600000000004</c:v>
                  </c:pt>
                  <c:pt idx="5">
                    <c:v>7.0014900000000004</c:v>
                  </c:pt>
                  <c:pt idx="6">
                    <c:v>6.6721500000000002</c:v>
                  </c:pt>
                  <c:pt idx="7">
                    <c:v>11.3512</c:v>
                  </c:pt>
                  <c:pt idx="8">
                    <c:v>7.4977400000000003</c:v>
                  </c:pt>
                  <c:pt idx="9">
                    <c:v>7.8621499999999997</c:v>
                  </c:pt>
                  <c:pt idx="10">
                    <c:v>12.3527</c:v>
                  </c:pt>
                </c:numCache>
              </c:numRef>
            </c:plus>
            <c:minus>
              <c:numRef>
                <c:f>('Ms C vs R'!$C$207,'Ms C vs R'!$C$210,'Ms C vs R'!$C$225,'Ms C vs R'!$C$227,'Ms C vs R'!$C$249,'Ms C vs R'!$C$252,'Ms C vs R'!$C$254,'Ms C vs R'!$C$256,'Ms C vs R'!$C$263:$C$264,'Ms C vs R'!$C$267)</c:f>
                <c:numCache>
                  <c:formatCode>General</c:formatCode>
                  <c:ptCount val="11"/>
                  <c:pt idx="0">
                    <c:v>5.9336099999999998</c:v>
                  </c:pt>
                  <c:pt idx="1">
                    <c:v>7.01267</c:v>
                  </c:pt>
                  <c:pt idx="2">
                    <c:v>8.6663399999999999</c:v>
                  </c:pt>
                  <c:pt idx="3">
                    <c:v>8.2565500000000007</c:v>
                  </c:pt>
                  <c:pt idx="4">
                    <c:v>9.1833600000000004</c:v>
                  </c:pt>
                  <c:pt idx="5">
                    <c:v>7.0014900000000004</c:v>
                  </c:pt>
                  <c:pt idx="6">
                    <c:v>6.6721500000000002</c:v>
                  </c:pt>
                  <c:pt idx="7">
                    <c:v>11.3512</c:v>
                  </c:pt>
                  <c:pt idx="8">
                    <c:v>7.4977400000000003</c:v>
                  </c:pt>
                  <c:pt idx="9">
                    <c:v>7.8621499999999997</c:v>
                  </c:pt>
                  <c:pt idx="10">
                    <c:v>12.3527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('Ms C vs R'!$C$4,'Ms C vs R'!$C$7,'Ms C vs R'!$C$22,'Ms C vs R'!$C$24,'Ms C vs R'!$C$26,'Ms C vs R'!$C$29,'Ms C vs R'!$C$31,'Ms C vs R'!$C$33,'Ms C vs R'!$C$39:$C$40,'Ms C vs R'!$C$43)</c:f>
              <c:numCache>
                <c:formatCode>General</c:formatCode>
                <c:ptCount val="11"/>
                <c:pt idx="0">
                  <c:v>36.603700000000003</c:v>
                </c:pt>
                <c:pt idx="1">
                  <c:v>41.6419</c:v>
                </c:pt>
                <c:pt idx="2">
                  <c:v>40.886699999999998</c:v>
                </c:pt>
                <c:pt idx="3">
                  <c:v>44.851399999999998</c:v>
                </c:pt>
                <c:pt idx="4">
                  <c:v>49.152500000000003</c:v>
                </c:pt>
                <c:pt idx="5">
                  <c:v>43.3157</c:v>
                </c:pt>
                <c:pt idx="6">
                  <c:v>38.158499999999997</c:v>
                </c:pt>
                <c:pt idx="7">
                  <c:v>53.146500000000003</c:v>
                </c:pt>
                <c:pt idx="8">
                  <c:v>42.192599999999999</c:v>
                </c:pt>
                <c:pt idx="9">
                  <c:v>45.502499999999998</c:v>
                </c:pt>
                <c:pt idx="10">
                  <c:v>45.497399999999999</c:v>
                </c:pt>
              </c:numCache>
            </c:numRef>
          </c:xVal>
          <c:yVal>
            <c:numRef>
              <c:f>('Ms C vs R'!$AO$4,'Ms C vs R'!$AO$7,'Ms C vs R'!$AO$22,'Ms C vs R'!$AO$24,'Ms C vs R'!$AO$26,'Ms C vs R'!$AO$29,'Ms C vs R'!$AO$31,'Ms C vs R'!$AO$33,'Ms C vs R'!$AO$39,'Ms C vs R'!$AO$40,'Ms C vs R'!$AO$43)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08D-48A2-B8E7-AC088E76C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2198623"/>
        <c:axId val="494993567"/>
      </c:scatterChart>
      <c:valAx>
        <c:axId val="7121986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Li ppm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4993567"/>
        <c:crosses val="autoZero"/>
        <c:crossBetween val="midCat"/>
      </c:valAx>
      <c:valAx>
        <c:axId val="494993567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12198623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1.AS Muscovites Major Element Abundances (mean)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'Ms SEM+ICP Tidy'!$AC$94:$AK$94</c:f>
              <c:strCache>
                <c:ptCount val="9"/>
                <c:pt idx="0">
                  <c:v>O</c:v>
                </c:pt>
                <c:pt idx="1">
                  <c:v>Na</c:v>
                </c:pt>
                <c:pt idx="2">
                  <c:v>Mg</c:v>
                </c:pt>
                <c:pt idx="3">
                  <c:v>Al</c:v>
                </c:pt>
                <c:pt idx="4">
                  <c:v>Si</c:v>
                </c:pt>
                <c:pt idx="5">
                  <c:v>K</c:v>
                </c:pt>
                <c:pt idx="6">
                  <c:v>Ca</c:v>
                </c:pt>
                <c:pt idx="7">
                  <c:v>Ti</c:v>
                </c:pt>
                <c:pt idx="8">
                  <c:v>Fe</c:v>
                </c:pt>
              </c:strCache>
            </c:strRef>
          </c:cat>
          <c:val>
            <c:numRef>
              <c:f>'Ms SEM+ICP Tidy'!$AC$95:$AK$95</c:f>
              <c:numCache>
                <c:formatCode>General</c:formatCode>
                <c:ptCount val="9"/>
                <c:pt idx="0">
                  <c:v>459686.36363636365</c:v>
                </c:pt>
                <c:pt idx="1">
                  <c:v>2313.6363636363635</c:v>
                </c:pt>
                <c:pt idx="2">
                  <c:v>8220.454545454546</c:v>
                </c:pt>
                <c:pt idx="3">
                  <c:v>185472.72727272726</c:v>
                </c:pt>
                <c:pt idx="4">
                  <c:v>231290.90909090909</c:v>
                </c:pt>
                <c:pt idx="5">
                  <c:v>94556.818181818177</c:v>
                </c:pt>
                <c:pt idx="6">
                  <c:v>186.36363636363637</c:v>
                </c:pt>
                <c:pt idx="7">
                  <c:v>940.90909090909088</c:v>
                </c:pt>
                <c:pt idx="8">
                  <c:v>17322.727272727272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30-4158-A565-7BE4F0A3AC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1752511"/>
        <c:axId val="369365711"/>
      </c:lineChart>
      <c:catAx>
        <c:axId val="199175251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Element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9365711"/>
        <c:crosses val="autoZero"/>
        <c:auto val="1"/>
        <c:lblAlgn val="ctr"/>
        <c:lblOffset val="100"/>
        <c:noMultiLvlLbl val="0"/>
      </c:catAx>
      <c:valAx>
        <c:axId val="369365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ppm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17525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1(B)MP Muscovites Major Element Abundances (mean)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'Ms SEM+ICP Tidy'!$AC$104:$AK$104</c:f>
              <c:strCache>
                <c:ptCount val="9"/>
                <c:pt idx="0">
                  <c:v>O</c:v>
                </c:pt>
                <c:pt idx="1">
                  <c:v>Na</c:v>
                </c:pt>
                <c:pt idx="2">
                  <c:v>Mg</c:v>
                </c:pt>
                <c:pt idx="3">
                  <c:v>Al</c:v>
                </c:pt>
                <c:pt idx="4">
                  <c:v>Si</c:v>
                </c:pt>
                <c:pt idx="5">
                  <c:v>K</c:v>
                </c:pt>
                <c:pt idx="6">
                  <c:v>Ca</c:v>
                </c:pt>
                <c:pt idx="7">
                  <c:v>Ti</c:v>
                </c:pt>
                <c:pt idx="8">
                  <c:v>Fe</c:v>
                </c:pt>
              </c:strCache>
            </c:strRef>
          </c:cat>
          <c:val>
            <c:numRef>
              <c:f>'Ms SEM+ICP Tidy'!$AC$105:$AK$105</c:f>
              <c:numCache>
                <c:formatCode>General</c:formatCode>
                <c:ptCount val="9"/>
                <c:pt idx="0">
                  <c:v>465395.55555555556</c:v>
                </c:pt>
                <c:pt idx="1">
                  <c:v>1917.7777777777778</c:v>
                </c:pt>
                <c:pt idx="2">
                  <c:v>6915.5555555555557</c:v>
                </c:pt>
                <c:pt idx="3">
                  <c:v>194553.33333333334</c:v>
                </c:pt>
                <c:pt idx="4">
                  <c:v>233371.11111111112</c:v>
                </c:pt>
                <c:pt idx="5">
                  <c:v>84446.666666666672</c:v>
                </c:pt>
                <c:pt idx="6">
                  <c:v>0</c:v>
                </c:pt>
                <c:pt idx="7">
                  <c:v>464.44444444444446</c:v>
                </c:pt>
                <c:pt idx="8">
                  <c:v>12755.555555555555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F7-48D0-9212-73A117FC7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529759"/>
        <c:axId val="329546831"/>
      </c:lineChart>
      <c:catAx>
        <c:axId val="32452975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Element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546831"/>
        <c:crosses val="autoZero"/>
        <c:auto val="1"/>
        <c:lblAlgn val="ctr"/>
        <c:lblOffset val="100"/>
        <c:noMultiLvlLbl val="0"/>
      </c:catAx>
      <c:valAx>
        <c:axId val="329546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ppm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45297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1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1(B)MP Muscovites Elemental Abundances 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'Ms SEM+ICP Tidy'!$AD$104:$AK$104</c:f>
              <c:strCache>
                <c:ptCount val="8"/>
                <c:pt idx="0">
                  <c:v>Na</c:v>
                </c:pt>
                <c:pt idx="1">
                  <c:v>Mg</c:v>
                </c:pt>
                <c:pt idx="2">
                  <c:v>Al</c:v>
                </c:pt>
                <c:pt idx="3">
                  <c:v>Si</c:v>
                </c:pt>
                <c:pt idx="4">
                  <c:v>K</c:v>
                </c:pt>
                <c:pt idx="5">
                  <c:v>Ca</c:v>
                </c:pt>
                <c:pt idx="6">
                  <c:v>Ti</c:v>
                </c:pt>
                <c:pt idx="7">
                  <c:v>Fe</c:v>
                </c:pt>
              </c:strCache>
            </c:strRef>
          </c:cat>
          <c:val>
            <c:numRef>
              <c:f>'Ms SEM+ICP Tidy'!$AD$105:$AK$105</c:f>
              <c:numCache>
                <c:formatCode>General</c:formatCode>
                <c:ptCount val="8"/>
                <c:pt idx="0">
                  <c:v>1917.7777777777778</c:v>
                </c:pt>
                <c:pt idx="1">
                  <c:v>6915.5555555555557</c:v>
                </c:pt>
                <c:pt idx="2">
                  <c:v>194553.33333333334</c:v>
                </c:pt>
                <c:pt idx="3">
                  <c:v>233371.11111111112</c:v>
                </c:pt>
                <c:pt idx="4">
                  <c:v>84446.666666666672</c:v>
                </c:pt>
                <c:pt idx="5">
                  <c:v>0</c:v>
                </c:pt>
                <c:pt idx="6">
                  <c:v>464.44444444444446</c:v>
                </c:pt>
                <c:pt idx="7">
                  <c:v>12755.555555555555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78-4C2C-9428-8A23EE363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1486096"/>
        <c:axId val="1245893856"/>
      </c:lineChart>
      <c:catAx>
        <c:axId val="146148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5893856"/>
        <c:crosses val="autoZero"/>
        <c:auto val="1"/>
        <c:lblAlgn val="ctr"/>
        <c:lblOffset val="100"/>
        <c:noMultiLvlLbl val="0"/>
      </c:catAx>
      <c:valAx>
        <c:axId val="1245893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ppm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1486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1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.1/AS Muscovites Elemental Abundances 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'Ms SEM+ICP Tidy'!$AD$94:$AK$94</c:f>
              <c:strCache>
                <c:ptCount val="8"/>
                <c:pt idx="0">
                  <c:v>Na</c:v>
                </c:pt>
                <c:pt idx="1">
                  <c:v>Mg</c:v>
                </c:pt>
                <c:pt idx="2">
                  <c:v>Al</c:v>
                </c:pt>
                <c:pt idx="3">
                  <c:v>Si</c:v>
                </c:pt>
                <c:pt idx="4">
                  <c:v>K</c:v>
                </c:pt>
                <c:pt idx="5">
                  <c:v>Ca</c:v>
                </c:pt>
                <c:pt idx="6">
                  <c:v>Ti</c:v>
                </c:pt>
                <c:pt idx="7">
                  <c:v>Fe</c:v>
                </c:pt>
              </c:strCache>
            </c:strRef>
          </c:cat>
          <c:val>
            <c:numRef>
              <c:f>'Ms SEM+ICP Tidy'!$AD$95:$AK$95</c:f>
              <c:numCache>
                <c:formatCode>General</c:formatCode>
                <c:ptCount val="8"/>
                <c:pt idx="0">
                  <c:v>2313.6363636363635</c:v>
                </c:pt>
                <c:pt idx="1">
                  <c:v>8220.454545454546</c:v>
                </c:pt>
                <c:pt idx="2">
                  <c:v>185472.72727272726</c:v>
                </c:pt>
                <c:pt idx="3">
                  <c:v>231290.90909090909</c:v>
                </c:pt>
                <c:pt idx="4">
                  <c:v>94556.818181818177</c:v>
                </c:pt>
                <c:pt idx="5">
                  <c:v>186.36363636363637</c:v>
                </c:pt>
                <c:pt idx="6">
                  <c:v>940.90909090909088</c:v>
                </c:pt>
                <c:pt idx="7">
                  <c:v>17322.727272727272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9-4489-A841-3DBF49397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1345008"/>
        <c:axId val="850072048"/>
      </c:lineChart>
      <c:catAx>
        <c:axId val="1681345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0072048"/>
        <c:crosses val="autoZero"/>
        <c:auto val="1"/>
        <c:lblAlgn val="ctr"/>
        <c:lblOffset val="100"/>
        <c:noMultiLvlLbl val="0"/>
      </c:catAx>
      <c:valAx>
        <c:axId val="850072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ppm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1345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Li (ppm)</a:t>
            </a:r>
            <a:r>
              <a:rPr lang="en-GB" baseline="0"/>
              <a:t> in Muscovites from 1.AS and 1(B)MP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1.AS Muscovite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fixedVal"/>
            <c:noEndCap val="0"/>
            <c:val val="0"/>
            <c:spPr>
              <a:noFill/>
              <a:ln w="9525" cap="flat" cmpd="sng" algn="ctr">
                <a:noFill/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SEM+ICP Tidy'!$C$145:$C$168,'Ms SEM+ICP Tidy'!$C$189:$C$208)</c:f>
                <c:numCache>
                  <c:formatCode>General</c:formatCode>
                  <c:ptCount val="44"/>
                  <c:pt idx="0">
                    <c:v>6.1985900000000003</c:v>
                  </c:pt>
                  <c:pt idx="1">
                    <c:v>5.4918899999999997</c:v>
                  </c:pt>
                  <c:pt idx="2">
                    <c:v>5.9336099999999998</c:v>
                  </c:pt>
                  <c:pt idx="3">
                    <c:v>3.8236300000000001</c:v>
                  </c:pt>
                  <c:pt idx="4">
                    <c:v>5.8784599999999996</c:v>
                  </c:pt>
                  <c:pt idx="5">
                    <c:v>7.01267</c:v>
                  </c:pt>
                  <c:pt idx="6">
                    <c:v>8.3305500000000006</c:v>
                  </c:pt>
                  <c:pt idx="7">
                    <c:v>5.8285299999999998</c:v>
                  </c:pt>
                  <c:pt idx="8">
                    <c:v>9.2691499999999998</c:v>
                  </c:pt>
                  <c:pt idx="9">
                    <c:v>6.8526899999999999</c:v>
                  </c:pt>
                  <c:pt idx="10">
                    <c:v>6.1776900000000001</c:v>
                  </c:pt>
                  <c:pt idx="11">
                    <c:v>5.8884499999999997</c:v>
                  </c:pt>
                  <c:pt idx="12">
                    <c:v>7.4471299999999996</c:v>
                  </c:pt>
                  <c:pt idx="13">
                    <c:v>8.8373299999999997</c:v>
                  </c:pt>
                  <c:pt idx="14">
                    <c:v>8.5287199999999999</c:v>
                  </c:pt>
                  <c:pt idx="15">
                    <c:v>5.3250799999999998</c:v>
                  </c:pt>
                  <c:pt idx="16">
                    <c:v>8.4974600000000002</c:v>
                  </c:pt>
                  <c:pt idx="17">
                    <c:v>6.0438200000000002</c:v>
                  </c:pt>
                  <c:pt idx="18">
                    <c:v>7.8830600000000004</c:v>
                  </c:pt>
                  <c:pt idx="19">
                    <c:v>5.2465099999999998</c:v>
                  </c:pt>
                  <c:pt idx="20">
                    <c:v>8.6663399999999999</c:v>
                  </c:pt>
                  <c:pt idx="21">
                    <c:v>7.9513199999999999</c:v>
                  </c:pt>
                  <c:pt idx="22">
                    <c:v>8.2565500000000007</c:v>
                  </c:pt>
                  <c:pt idx="23">
                    <c:v>7.8345900000000004</c:v>
                  </c:pt>
                  <c:pt idx="24">
                    <c:v>9.1833600000000004</c:v>
                  </c:pt>
                  <c:pt idx="25">
                    <c:v>9.0914199999999994</c:v>
                  </c:pt>
                  <c:pt idx="26">
                    <c:v>6.1939299999999999</c:v>
                  </c:pt>
                  <c:pt idx="27">
                    <c:v>7.0014900000000004</c:v>
                  </c:pt>
                  <c:pt idx="28">
                    <c:v>6.0931699999999998</c:v>
                  </c:pt>
                  <c:pt idx="29">
                    <c:v>6.6721500000000002</c:v>
                  </c:pt>
                  <c:pt idx="30">
                    <c:v>5.0055699999999996</c:v>
                  </c:pt>
                  <c:pt idx="31">
                    <c:v>11.3512</c:v>
                  </c:pt>
                  <c:pt idx="32">
                    <c:v>10.5342</c:v>
                  </c:pt>
                  <c:pt idx="33">
                    <c:v>8.2353100000000001</c:v>
                  </c:pt>
                  <c:pt idx="34">
                    <c:v>7.1706099999999999</c:v>
                  </c:pt>
                  <c:pt idx="35">
                    <c:v>11.0053</c:v>
                  </c:pt>
                  <c:pt idx="36">
                    <c:v>10.4238</c:v>
                  </c:pt>
                  <c:pt idx="37">
                    <c:v>8.8518000000000008</c:v>
                  </c:pt>
                  <c:pt idx="38">
                    <c:v>7.4977400000000003</c:v>
                  </c:pt>
                  <c:pt idx="39">
                    <c:v>7.8621499999999997</c:v>
                  </c:pt>
                  <c:pt idx="40">
                    <c:v>9.9736200000000004</c:v>
                  </c:pt>
                  <c:pt idx="41">
                    <c:v>8.8705200000000008</c:v>
                  </c:pt>
                  <c:pt idx="42">
                    <c:v>12.3527</c:v>
                  </c:pt>
                  <c:pt idx="43">
                    <c:v>7.5012299999999996</c:v>
                  </c:pt>
                </c:numCache>
              </c:numRef>
            </c:plus>
            <c:minus>
              <c:numRef>
                <c:f>('Ms SEM+ICP Tidy'!$C$145:$C$168,'Ms SEM+ICP Tidy'!$C$189:$C$208)</c:f>
                <c:numCache>
                  <c:formatCode>General</c:formatCode>
                  <c:ptCount val="44"/>
                  <c:pt idx="0">
                    <c:v>6.1985900000000003</c:v>
                  </c:pt>
                  <c:pt idx="1">
                    <c:v>5.4918899999999997</c:v>
                  </c:pt>
                  <c:pt idx="2">
                    <c:v>5.9336099999999998</c:v>
                  </c:pt>
                  <c:pt idx="3">
                    <c:v>3.8236300000000001</c:v>
                  </c:pt>
                  <c:pt idx="4">
                    <c:v>5.8784599999999996</c:v>
                  </c:pt>
                  <c:pt idx="5">
                    <c:v>7.01267</c:v>
                  </c:pt>
                  <c:pt idx="6">
                    <c:v>8.3305500000000006</c:v>
                  </c:pt>
                  <c:pt idx="7">
                    <c:v>5.8285299999999998</c:v>
                  </c:pt>
                  <c:pt idx="8">
                    <c:v>9.2691499999999998</c:v>
                  </c:pt>
                  <c:pt idx="9">
                    <c:v>6.8526899999999999</c:v>
                  </c:pt>
                  <c:pt idx="10">
                    <c:v>6.1776900000000001</c:v>
                  </c:pt>
                  <c:pt idx="11">
                    <c:v>5.8884499999999997</c:v>
                  </c:pt>
                  <c:pt idx="12">
                    <c:v>7.4471299999999996</c:v>
                  </c:pt>
                  <c:pt idx="13">
                    <c:v>8.8373299999999997</c:v>
                  </c:pt>
                  <c:pt idx="14">
                    <c:v>8.5287199999999999</c:v>
                  </c:pt>
                  <c:pt idx="15">
                    <c:v>5.3250799999999998</c:v>
                  </c:pt>
                  <c:pt idx="16">
                    <c:v>8.4974600000000002</c:v>
                  </c:pt>
                  <c:pt idx="17">
                    <c:v>6.0438200000000002</c:v>
                  </c:pt>
                  <c:pt idx="18">
                    <c:v>7.8830600000000004</c:v>
                  </c:pt>
                  <c:pt idx="19">
                    <c:v>5.2465099999999998</c:v>
                  </c:pt>
                  <c:pt idx="20">
                    <c:v>8.6663399999999999</c:v>
                  </c:pt>
                  <c:pt idx="21">
                    <c:v>7.9513199999999999</c:v>
                  </c:pt>
                  <c:pt idx="22">
                    <c:v>8.2565500000000007</c:v>
                  </c:pt>
                  <c:pt idx="23">
                    <c:v>7.8345900000000004</c:v>
                  </c:pt>
                  <c:pt idx="24">
                    <c:v>9.1833600000000004</c:v>
                  </c:pt>
                  <c:pt idx="25">
                    <c:v>9.0914199999999994</c:v>
                  </c:pt>
                  <c:pt idx="26">
                    <c:v>6.1939299999999999</c:v>
                  </c:pt>
                  <c:pt idx="27">
                    <c:v>7.0014900000000004</c:v>
                  </c:pt>
                  <c:pt idx="28">
                    <c:v>6.0931699999999998</c:v>
                  </c:pt>
                  <c:pt idx="29">
                    <c:v>6.6721500000000002</c:v>
                  </c:pt>
                  <c:pt idx="30">
                    <c:v>5.0055699999999996</c:v>
                  </c:pt>
                  <c:pt idx="31">
                    <c:v>11.3512</c:v>
                  </c:pt>
                  <c:pt idx="32">
                    <c:v>10.5342</c:v>
                  </c:pt>
                  <c:pt idx="33">
                    <c:v>8.2353100000000001</c:v>
                  </c:pt>
                  <c:pt idx="34">
                    <c:v>7.1706099999999999</c:v>
                  </c:pt>
                  <c:pt idx="35">
                    <c:v>11.0053</c:v>
                  </c:pt>
                  <c:pt idx="36">
                    <c:v>10.4238</c:v>
                  </c:pt>
                  <c:pt idx="37">
                    <c:v>8.8518000000000008</c:v>
                  </c:pt>
                  <c:pt idx="38">
                    <c:v>7.4977400000000003</c:v>
                  </c:pt>
                  <c:pt idx="39">
                    <c:v>7.8621499999999997</c:v>
                  </c:pt>
                  <c:pt idx="40">
                    <c:v>9.9736200000000004</c:v>
                  </c:pt>
                  <c:pt idx="41">
                    <c:v>8.8705200000000008</c:v>
                  </c:pt>
                  <c:pt idx="42">
                    <c:v>12.3527</c:v>
                  </c:pt>
                  <c:pt idx="43">
                    <c:v>7.5012299999999996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(Muscovite!$C$2:$C$25,Muscovite!$C$2:$C$25,Muscovite!$C$27:$C$46)</c:f>
              <c:numCache>
                <c:formatCode>General</c:formatCode>
                <c:ptCount val="68"/>
                <c:pt idx="0">
                  <c:v>38.521999999999998</c:v>
                </c:pt>
                <c:pt idx="1">
                  <c:v>46.811700000000002</c:v>
                </c:pt>
                <c:pt idx="2">
                  <c:v>36.603700000000003</c:v>
                </c:pt>
                <c:pt idx="3">
                  <c:v>40.7729</c:v>
                </c:pt>
                <c:pt idx="4">
                  <c:v>44.405900000000003</c:v>
                </c:pt>
                <c:pt idx="5">
                  <c:v>41.6419</c:v>
                </c:pt>
                <c:pt idx="6">
                  <c:v>50.973500000000001</c:v>
                </c:pt>
                <c:pt idx="7">
                  <c:v>40.365400000000001</c:v>
                </c:pt>
                <c:pt idx="8">
                  <c:v>52.168599999999998</c:v>
                </c:pt>
                <c:pt idx="9">
                  <c:v>43.901899999999998</c:v>
                </c:pt>
                <c:pt idx="10">
                  <c:v>50.969799999999999</c:v>
                </c:pt>
                <c:pt idx="11">
                  <c:v>42.182000000000002</c:v>
                </c:pt>
                <c:pt idx="12">
                  <c:v>63.905900000000003</c:v>
                </c:pt>
                <c:pt idx="13">
                  <c:v>46.107599999999998</c:v>
                </c:pt>
                <c:pt idx="14">
                  <c:v>42.756700000000002</c:v>
                </c:pt>
                <c:pt idx="15">
                  <c:v>46.544400000000003</c:v>
                </c:pt>
                <c:pt idx="16">
                  <c:v>46.470399999999998</c:v>
                </c:pt>
                <c:pt idx="17">
                  <c:v>45.407200000000003</c:v>
                </c:pt>
                <c:pt idx="18">
                  <c:v>54.547199999999997</c:v>
                </c:pt>
                <c:pt idx="19">
                  <c:v>45.300400000000003</c:v>
                </c:pt>
                <c:pt idx="20">
                  <c:v>40.886699999999998</c:v>
                </c:pt>
                <c:pt idx="21">
                  <c:v>52.256999999999998</c:v>
                </c:pt>
                <c:pt idx="22">
                  <c:v>44.851399999999998</c:v>
                </c:pt>
                <c:pt idx="23">
                  <c:v>48.526699999999998</c:v>
                </c:pt>
                <c:pt idx="24">
                  <c:v>38.521999999999998</c:v>
                </c:pt>
                <c:pt idx="25">
                  <c:v>46.811700000000002</c:v>
                </c:pt>
                <c:pt idx="26">
                  <c:v>36.603700000000003</c:v>
                </c:pt>
                <c:pt idx="27">
                  <c:v>40.7729</c:v>
                </c:pt>
                <c:pt idx="28">
                  <c:v>44.405900000000003</c:v>
                </c:pt>
                <c:pt idx="29">
                  <c:v>41.6419</c:v>
                </c:pt>
                <c:pt idx="30">
                  <c:v>50.973500000000001</c:v>
                </c:pt>
                <c:pt idx="31">
                  <c:v>40.365400000000001</c:v>
                </c:pt>
                <c:pt idx="32">
                  <c:v>52.168599999999998</c:v>
                </c:pt>
                <c:pt idx="33">
                  <c:v>43.901899999999998</c:v>
                </c:pt>
                <c:pt idx="34">
                  <c:v>50.969799999999999</c:v>
                </c:pt>
                <c:pt idx="35">
                  <c:v>42.182000000000002</c:v>
                </c:pt>
                <c:pt idx="36">
                  <c:v>63.905900000000003</c:v>
                </c:pt>
                <c:pt idx="37">
                  <c:v>46.107599999999998</c:v>
                </c:pt>
                <c:pt idx="38">
                  <c:v>42.756700000000002</c:v>
                </c:pt>
                <c:pt idx="39">
                  <c:v>46.544400000000003</c:v>
                </c:pt>
                <c:pt idx="40">
                  <c:v>46.470399999999998</c:v>
                </c:pt>
                <c:pt idx="41">
                  <c:v>45.407200000000003</c:v>
                </c:pt>
                <c:pt idx="42">
                  <c:v>54.547199999999997</c:v>
                </c:pt>
                <c:pt idx="43">
                  <c:v>45.300400000000003</c:v>
                </c:pt>
                <c:pt idx="44">
                  <c:v>40.886699999999998</c:v>
                </c:pt>
                <c:pt idx="45">
                  <c:v>52.256999999999998</c:v>
                </c:pt>
                <c:pt idx="46">
                  <c:v>44.851399999999998</c:v>
                </c:pt>
                <c:pt idx="47">
                  <c:v>48.526699999999998</c:v>
                </c:pt>
                <c:pt idx="48">
                  <c:v>49.152500000000003</c:v>
                </c:pt>
                <c:pt idx="49">
                  <c:v>44.0242</c:v>
                </c:pt>
                <c:pt idx="50">
                  <c:v>38.470700000000001</c:v>
                </c:pt>
                <c:pt idx="51">
                  <c:v>43.3157</c:v>
                </c:pt>
                <c:pt idx="52">
                  <c:v>47.6813</c:v>
                </c:pt>
                <c:pt idx="53">
                  <c:v>38.158499999999997</c:v>
                </c:pt>
                <c:pt idx="54">
                  <c:v>37.473700000000001</c:v>
                </c:pt>
                <c:pt idx="55">
                  <c:v>53.146500000000003</c:v>
                </c:pt>
                <c:pt idx="56">
                  <c:v>50.301600000000001</c:v>
                </c:pt>
                <c:pt idx="57">
                  <c:v>45.171700000000001</c:v>
                </c:pt>
                <c:pt idx="58">
                  <c:v>50.363599999999998</c:v>
                </c:pt>
                <c:pt idx="59">
                  <c:v>50.4908</c:v>
                </c:pt>
                <c:pt idx="60">
                  <c:v>51.421100000000003</c:v>
                </c:pt>
                <c:pt idx="61">
                  <c:v>45.295999999999999</c:v>
                </c:pt>
                <c:pt idx="62">
                  <c:v>42.192599999999999</c:v>
                </c:pt>
                <c:pt idx="63">
                  <c:v>45.502499999999998</c:v>
                </c:pt>
                <c:pt idx="64">
                  <c:v>57.115099999999998</c:v>
                </c:pt>
                <c:pt idx="65">
                  <c:v>52.729500000000002</c:v>
                </c:pt>
                <c:pt idx="66">
                  <c:v>45.497399999999999</c:v>
                </c:pt>
                <c:pt idx="67">
                  <c:v>45.9803</c:v>
                </c:pt>
              </c:numCache>
            </c:numRef>
          </c:xVal>
          <c:yVal>
            <c:numRef>
              <c:f>(Muscovite!$AD$2:$AD$25,Muscovite!$AD$2:$AD$25,Muscovite!$AD$27:$AD$46)</c:f>
              <c:numCache>
                <c:formatCode>General</c:formatCode>
                <c:ptCount val="6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417-43AE-B58B-672412F948D5}"/>
            </c:ext>
          </c:extLst>
        </c:ser>
        <c:ser>
          <c:idx val="0"/>
          <c:order val="1"/>
          <c:tx>
            <c:v>1(B)MP Muscovite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fixedVal"/>
            <c:noEndCap val="0"/>
            <c:val val="0"/>
            <c:spPr>
              <a:noFill/>
              <a:ln w="9525" cap="flat" cmpd="sng" algn="ctr">
                <a:noFill/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SEM+ICP Tidy'!$C$238:$C$267,'Ms SEM+ICP Tidy'!$C$285:$C$299)</c:f>
                <c:numCache>
                  <c:formatCode>General</c:formatCode>
                  <c:ptCount val="45"/>
                  <c:pt idx="0">
                    <c:v>7.0143300000000002</c:v>
                  </c:pt>
                  <c:pt idx="1">
                    <c:v>8.4765099999999993</c:v>
                  </c:pt>
                  <c:pt idx="2">
                    <c:v>8.3925900000000002</c:v>
                  </c:pt>
                  <c:pt idx="3">
                    <c:v>5.4377800000000001</c:v>
                  </c:pt>
                  <c:pt idx="4">
                    <c:v>5.1053899999999999</c:v>
                  </c:pt>
                  <c:pt idx="5">
                    <c:v>4.48935</c:v>
                  </c:pt>
                  <c:pt idx="6">
                    <c:v>6.4976099999999999</c:v>
                  </c:pt>
                  <c:pt idx="7">
                    <c:v>8.8532899999999994</c:v>
                  </c:pt>
                  <c:pt idx="8">
                    <c:v>7.98278</c:v>
                  </c:pt>
                  <c:pt idx="9">
                    <c:v>7.5492400000000002</c:v>
                  </c:pt>
                  <c:pt idx="10">
                    <c:v>5.4095399999999998</c:v>
                  </c:pt>
                  <c:pt idx="11">
                    <c:v>6.9111000000000002</c:v>
                  </c:pt>
                  <c:pt idx="12">
                    <c:v>8.3718000000000004</c:v>
                  </c:pt>
                  <c:pt idx="13">
                    <c:v>7.9003199999999998</c:v>
                  </c:pt>
                  <c:pt idx="14">
                    <c:v>6.0613099999999998</c:v>
                  </c:pt>
                  <c:pt idx="15">
                    <c:v>5.4321000000000002</c:v>
                  </c:pt>
                  <c:pt idx="16">
                    <c:v>5.83826</c:v>
                  </c:pt>
                  <c:pt idx="17">
                    <c:v>10.047000000000001</c:v>
                  </c:pt>
                  <c:pt idx="18">
                    <c:v>5.3266</c:v>
                  </c:pt>
                  <c:pt idx="19">
                    <c:v>5.39567</c:v>
                  </c:pt>
                  <c:pt idx="20">
                    <c:v>6.5839800000000004</c:v>
                  </c:pt>
                  <c:pt idx="21">
                    <c:v>8.2601700000000005</c:v>
                  </c:pt>
                  <c:pt idx="22">
                    <c:v>5.6378899999999996</c:v>
                  </c:pt>
                  <c:pt idx="23">
                    <c:v>6.2226299999999997</c:v>
                  </c:pt>
                  <c:pt idx="24">
                    <c:v>6.6238400000000004</c:v>
                  </c:pt>
                  <c:pt idx="25">
                    <c:v>8.0245599999999992</c:v>
                  </c:pt>
                  <c:pt idx="26">
                    <c:v>7.0664800000000003</c:v>
                  </c:pt>
                  <c:pt idx="27">
                    <c:v>8.5338799999999999</c:v>
                  </c:pt>
                  <c:pt idx="28">
                    <c:v>8.6577900000000003</c:v>
                  </c:pt>
                  <c:pt idx="29">
                    <c:v>6.0904499999999997</c:v>
                  </c:pt>
                  <c:pt idx="30">
                    <c:v>7.4635499999999997</c:v>
                  </c:pt>
                  <c:pt idx="31">
                    <c:v>7.1688200000000002</c:v>
                  </c:pt>
                  <c:pt idx="32">
                    <c:v>7.3261399999999997</c:v>
                  </c:pt>
                  <c:pt idx="33">
                    <c:v>9.0301500000000008</c:v>
                  </c:pt>
                  <c:pt idx="34">
                    <c:v>3.4573</c:v>
                  </c:pt>
                  <c:pt idx="35">
                    <c:v>5.5091400000000004</c:v>
                  </c:pt>
                  <c:pt idx="36">
                    <c:v>4.9569799999999997</c:v>
                  </c:pt>
                  <c:pt idx="37">
                    <c:v>6.2849399999999997</c:v>
                  </c:pt>
                  <c:pt idx="38">
                    <c:v>7.8885800000000001</c:v>
                  </c:pt>
                  <c:pt idx="39">
                    <c:v>6.2199600000000004</c:v>
                  </c:pt>
                  <c:pt idx="40">
                    <c:v>6.9290099999999999</c:v>
                  </c:pt>
                  <c:pt idx="41">
                    <c:v>6.7447400000000002</c:v>
                  </c:pt>
                  <c:pt idx="42">
                    <c:v>6.5517200000000004</c:v>
                  </c:pt>
                  <c:pt idx="43">
                    <c:v>7.4940499999999997</c:v>
                  </c:pt>
                  <c:pt idx="44">
                    <c:v>5.2556399999999996</c:v>
                  </c:pt>
                </c:numCache>
              </c:numRef>
            </c:plus>
            <c:minus>
              <c:numRef>
                <c:f>('Ms SEM+ICP Tidy'!$C$238:$C$267,'Ms SEM+ICP Tidy'!$C$285:$C$299)</c:f>
                <c:numCache>
                  <c:formatCode>General</c:formatCode>
                  <c:ptCount val="45"/>
                  <c:pt idx="0">
                    <c:v>7.0143300000000002</c:v>
                  </c:pt>
                  <c:pt idx="1">
                    <c:v>8.4765099999999993</c:v>
                  </c:pt>
                  <c:pt idx="2">
                    <c:v>8.3925900000000002</c:v>
                  </c:pt>
                  <c:pt idx="3">
                    <c:v>5.4377800000000001</c:v>
                  </c:pt>
                  <c:pt idx="4">
                    <c:v>5.1053899999999999</c:v>
                  </c:pt>
                  <c:pt idx="5">
                    <c:v>4.48935</c:v>
                  </c:pt>
                  <c:pt idx="6">
                    <c:v>6.4976099999999999</c:v>
                  </c:pt>
                  <c:pt idx="7">
                    <c:v>8.8532899999999994</c:v>
                  </c:pt>
                  <c:pt idx="8">
                    <c:v>7.98278</c:v>
                  </c:pt>
                  <c:pt idx="9">
                    <c:v>7.5492400000000002</c:v>
                  </c:pt>
                  <c:pt idx="10">
                    <c:v>5.4095399999999998</c:v>
                  </c:pt>
                  <c:pt idx="11">
                    <c:v>6.9111000000000002</c:v>
                  </c:pt>
                  <c:pt idx="12">
                    <c:v>8.3718000000000004</c:v>
                  </c:pt>
                  <c:pt idx="13">
                    <c:v>7.9003199999999998</c:v>
                  </c:pt>
                  <c:pt idx="14">
                    <c:v>6.0613099999999998</c:v>
                  </c:pt>
                  <c:pt idx="15">
                    <c:v>5.4321000000000002</c:v>
                  </c:pt>
                  <c:pt idx="16">
                    <c:v>5.83826</c:v>
                  </c:pt>
                  <c:pt idx="17">
                    <c:v>10.047000000000001</c:v>
                  </c:pt>
                  <c:pt idx="18">
                    <c:v>5.3266</c:v>
                  </c:pt>
                  <c:pt idx="19">
                    <c:v>5.39567</c:v>
                  </c:pt>
                  <c:pt idx="20">
                    <c:v>6.5839800000000004</c:v>
                  </c:pt>
                  <c:pt idx="21">
                    <c:v>8.2601700000000005</c:v>
                  </c:pt>
                  <c:pt idx="22">
                    <c:v>5.6378899999999996</c:v>
                  </c:pt>
                  <c:pt idx="23">
                    <c:v>6.2226299999999997</c:v>
                  </c:pt>
                  <c:pt idx="24">
                    <c:v>6.6238400000000004</c:v>
                  </c:pt>
                  <c:pt idx="25">
                    <c:v>8.0245599999999992</c:v>
                  </c:pt>
                  <c:pt idx="26">
                    <c:v>7.0664800000000003</c:v>
                  </c:pt>
                  <c:pt idx="27">
                    <c:v>8.5338799999999999</c:v>
                  </c:pt>
                  <c:pt idx="28">
                    <c:v>8.6577900000000003</c:v>
                  </c:pt>
                  <c:pt idx="29">
                    <c:v>6.0904499999999997</c:v>
                  </c:pt>
                  <c:pt idx="30">
                    <c:v>7.4635499999999997</c:v>
                  </c:pt>
                  <c:pt idx="31">
                    <c:v>7.1688200000000002</c:v>
                  </c:pt>
                  <c:pt idx="32">
                    <c:v>7.3261399999999997</c:v>
                  </c:pt>
                  <c:pt idx="33">
                    <c:v>9.0301500000000008</c:v>
                  </c:pt>
                  <c:pt idx="34">
                    <c:v>3.4573</c:v>
                  </c:pt>
                  <c:pt idx="35">
                    <c:v>5.5091400000000004</c:v>
                  </c:pt>
                  <c:pt idx="36">
                    <c:v>4.9569799999999997</c:v>
                  </c:pt>
                  <c:pt idx="37">
                    <c:v>6.2849399999999997</c:v>
                  </c:pt>
                  <c:pt idx="38">
                    <c:v>7.8885800000000001</c:v>
                  </c:pt>
                  <c:pt idx="39">
                    <c:v>6.2199600000000004</c:v>
                  </c:pt>
                  <c:pt idx="40">
                    <c:v>6.9290099999999999</c:v>
                  </c:pt>
                  <c:pt idx="41">
                    <c:v>6.7447400000000002</c:v>
                  </c:pt>
                  <c:pt idx="42">
                    <c:v>6.5517200000000004</c:v>
                  </c:pt>
                  <c:pt idx="43">
                    <c:v>7.4940499999999997</c:v>
                  </c:pt>
                  <c:pt idx="44">
                    <c:v>5.2556399999999996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(Muscovite!$C$48:$C$77,Muscovite!$C$48:$C$77,Muscovite!$C$79:$C$93)</c:f>
              <c:numCache>
                <c:formatCode>General</c:formatCode>
                <c:ptCount val="75"/>
                <c:pt idx="0">
                  <c:v>34.088999999999999</c:v>
                </c:pt>
                <c:pt idx="1">
                  <c:v>35.832000000000001</c:v>
                </c:pt>
                <c:pt idx="2">
                  <c:v>41.066800000000001</c:v>
                </c:pt>
                <c:pt idx="3">
                  <c:v>42.691299999999998</c:v>
                </c:pt>
                <c:pt idx="4">
                  <c:v>35.543399999999998</c:v>
                </c:pt>
                <c:pt idx="5">
                  <c:v>31.5305</c:v>
                </c:pt>
                <c:pt idx="6">
                  <c:v>30.461500000000001</c:v>
                </c:pt>
                <c:pt idx="7">
                  <c:v>39.433700000000002</c:v>
                </c:pt>
                <c:pt idx="8">
                  <c:v>42.585599999999999</c:v>
                </c:pt>
                <c:pt idx="9">
                  <c:v>42.493200000000002</c:v>
                </c:pt>
                <c:pt idx="10">
                  <c:v>37.845700000000001</c:v>
                </c:pt>
                <c:pt idx="11">
                  <c:v>28.618099999999998</c:v>
                </c:pt>
                <c:pt idx="12">
                  <c:v>43.297199999999997</c:v>
                </c:pt>
                <c:pt idx="13">
                  <c:v>40.203699999999998</c:v>
                </c:pt>
                <c:pt idx="14">
                  <c:v>43.762300000000003</c:v>
                </c:pt>
                <c:pt idx="15">
                  <c:v>39.972700000000003</c:v>
                </c:pt>
                <c:pt idx="16">
                  <c:v>42.315199999999997</c:v>
                </c:pt>
                <c:pt idx="17">
                  <c:v>47.645000000000003</c:v>
                </c:pt>
                <c:pt idx="18">
                  <c:v>42.195399999999999</c:v>
                </c:pt>
                <c:pt idx="19">
                  <c:v>38.314399999999999</c:v>
                </c:pt>
                <c:pt idx="20">
                  <c:v>56.845199999999998</c:v>
                </c:pt>
                <c:pt idx="21">
                  <c:v>46.1935</c:v>
                </c:pt>
                <c:pt idx="22">
                  <c:v>41.959299999999999</c:v>
                </c:pt>
                <c:pt idx="23">
                  <c:v>38.379899999999999</c:v>
                </c:pt>
                <c:pt idx="24">
                  <c:v>46.028799999999997</c:v>
                </c:pt>
                <c:pt idx="25">
                  <c:v>47.553899999999999</c:v>
                </c:pt>
                <c:pt idx="26">
                  <c:v>43.607199999999999</c:v>
                </c:pt>
                <c:pt idx="27">
                  <c:v>43.9878</c:v>
                </c:pt>
                <c:pt idx="28">
                  <c:v>36.694200000000002</c:v>
                </c:pt>
                <c:pt idx="29">
                  <c:v>36.461500000000001</c:v>
                </c:pt>
                <c:pt idx="30">
                  <c:v>34.088999999999999</c:v>
                </c:pt>
                <c:pt idx="31">
                  <c:v>35.832000000000001</c:v>
                </c:pt>
                <c:pt idx="32">
                  <c:v>41.066800000000001</c:v>
                </c:pt>
                <c:pt idx="33">
                  <c:v>42.691299999999998</c:v>
                </c:pt>
                <c:pt idx="34">
                  <c:v>35.543399999999998</c:v>
                </c:pt>
                <c:pt idx="35">
                  <c:v>31.5305</c:v>
                </c:pt>
                <c:pt idx="36">
                  <c:v>30.461500000000001</c:v>
                </c:pt>
                <c:pt idx="37">
                  <c:v>39.433700000000002</c:v>
                </c:pt>
                <c:pt idx="38">
                  <c:v>42.585599999999999</c:v>
                </c:pt>
                <c:pt idx="39">
                  <c:v>42.493200000000002</c:v>
                </c:pt>
                <c:pt idx="40">
                  <c:v>37.845700000000001</c:v>
                </c:pt>
                <c:pt idx="41">
                  <c:v>28.618099999999998</c:v>
                </c:pt>
                <c:pt idx="42">
                  <c:v>43.297199999999997</c:v>
                </c:pt>
                <c:pt idx="43">
                  <c:v>40.203699999999998</c:v>
                </c:pt>
                <c:pt idx="44">
                  <c:v>43.762300000000003</c:v>
                </c:pt>
                <c:pt idx="45">
                  <c:v>39.972700000000003</c:v>
                </c:pt>
                <c:pt idx="46">
                  <c:v>42.315199999999997</c:v>
                </c:pt>
                <c:pt idx="47">
                  <c:v>47.645000000000003</c:v>
                </c:pt>
                <c:pt idx="48">
                  <c:v>42.195399999999999</c:v>
                </c:pt>
                <c:pt idx="49">
                  <c:v>38.314399999999999</c:v>
                </c:pt>
                <c:pt idx="50">
                  <c:v>56.845199999999998</c:v>
                </c:pt>
                <c:pt idx="51">
                  <c:v>46.1935</c:v>
                </c:pt>
                <c:pt idx="52">
                  <c:v>41.959299999999999</c:v>
                </c:pt>
                <c:pt idx="53">
                  <c:v>38.379899999999999</c:v>
                </c:pt>
                <c:pt idx="54">
                  <c:v>46.028799999999997</c:v>
                </c:pt>
                <c:pt idx="55">
                  <c:v>47.553899999999999</c:v>
                </c:pt>
                <c:pt idx="56">
                  <c:v>43.607199999999999</c:v>
                </c:pt>
                <c:pt idx="57">
                  <c:v>43.9878</c:v>
                </c:pt>
                <c:pt idx="58">
                  <c:v>36.694200000000002</c:v>
                </c:pt>
                <c:pt idx="59">
                  <c:v>36.461500000000001</c:v>
                </c:pt>
                <c:pt idx="60">
                  <c:v>44.344000000000001</c:v>
                </c:pt>
                <c:pt idx="61">
                  <c:v>33.119700000000002</c:v>
                </c:pt>
                <c:pt idx="62">
                  <c:v>39.446399999999997</c:v>
                </c:pt>
                <c:pt idx="63">
                  <c:v>43.114199999999997</c:v>
                </c:pt>
                <c:pt idx="64">
                  <c:v>37.498800000000003</c:v>
                </c:pt>
                <c:pt idx="65">
                  <c:v>45.324300000000001</c:v>
                </c:pt>
                <c:pt idx="66">
                  <c:v>38.434699999999999</c:v>
                </c:pt>
                <c:pt idx="67">
                  <c:v>43.6006</c:v>
                </c:pt>
                <c:pt idx="68">
                  <c:v>39.494799999999998</c:v>
                </c:pt>
                <c:pt idx="69">
                  <c:v>46.992600000000003</c:v>
                </c:pt>
                <c:pt idx="70">
                  <c:v>37.853200000000001</c:v>
                </c:pt>
                <c:pt idx="71">
                  <c:v>48.610799999999998</c:v>
                </c:pt>
                <c:pt idx="72">
                  <c:v>37.443300000000001</c:v>
                </c:pt>
                <c:pt idx="73">
                  <c:v>40.824300000000001</c:v>
                </c:pt>
                <c:pt idx="74">
                  <c:v>34.804699999999997</c:v>
                </c:pt>
              </c:numCache>
            </c:numRef>
          </c:xVal>
          <c:yVal>
            <c:numRef>
              <c:f>(Muscovite!$AD$48:$AD$77,Muscovite!$AD$48:$AD$77,Muscovite!$AD$79:$AD$93)</c:f>
              <c:numCache>
                <c:formatCode>General</c:formatCode>
                <c:ptCount val="7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417-43AE-B58B-672412F94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7726464"/>
        <c:axId val="902383440"/>
      </c:scatterChart>
      <c:valAx>
        <c:axId val="1187726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Li Abundance (ug/g)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2383440"/>
        <c:crosses val="autoZero"/>
        <c:crossBetween val="midCat"/>
      </c:valAx>
      <c:valAx>
        <c:axId val="90238344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877264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1.AS Mg vs 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Mg vs Li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SEM+ICP Tidy'!$C$145:$C$168,'Ms SEM+ICP Tidy'!$C$189:$C$208)</c:f>
                <c:numCache>
                  <c:formatCode>General</c:formatCode>
                  <c:ptCount val="44"/>
                  <c:pt idx="0">
                    <c:v>6.1985900000000003</c:v>
                  </c:pt>
                  <c:pt idx="1">
                    <c:v>5.4918899999999997</c:v>
                  </c:pt>
                  <c:pt idx="2">
                    <c:v>5.9336099999999998</c:v>
                  </c:pt>
                  <c:pt idx="3">
                    <c:v>3.8236300000000001</c:v>
                  </c:pt>
                  <c:pt idx="4">
                    <c:v>5.8784599999999996</c:v>
                  </c:pt>
                  <c:pt idx="5">
                    <c:v>7.01267</c:v>
                  </c:pt>
                  <c:pt idx="6">
                    <c:v>8.3305500000000006</c:v>
                  </c:pt>
                  <c:pt idx="7">
                    <c:v>5.8285299999999998</c:v>
                  </c:pt>
                  <c:pt idx="8">
                    <c:v>9.2691499999999998</c:v>
                  </c:pt>
                  <c:pt idx="9">
                    <c:v>6.8526899999999999</c:v>
                  </c:pt>
                  <c:pt idx="10">
                    <c:v>6.1776900000000001</c:v>
                  </c:pt>
                  <c:pt idx="11">
                    <c:v>5.8884499999999997</c:v>
                  </c:pt>
                  <c:pt idx="12">
                    <c:v>7.4471299999999996</c:v>
                  </c:pt>
                  <c:pt idx="13">
                    <c:v>8.8373299999999997</c:v>
                  </c:pt>
                  <c:pt idx="14">
                    <c:v>8.5287199999999999</c:v>
                  </c:pt>
                  <c:pt idx="15">
                    <c:v>5.3250799999999998</c:v>
                  </c:pt>
                  <c:pt idx="16">
                    <c:v>8.4974600000000002</c:v>
                  </c:pt>
                  <c:pt idx="17">
                    <c:v>6.0438200000000002</c:v>
                  </c:pt>
                  <c:pt idx="18">
                    <c:v>7.8830600000000004</c:v>
                  </c:pt>
                  <c:pt idx="19">
                    <c:v>5.2465099999999998</c:v>
                  </c:pt>
                  <c:pt idx="20">
                    <c:v>8.6663399999999999</c:v>
                  </c:pt>
                  <c:pt idx="21">
                    <c:v>7.9513199999999999</c:v>
                  </c:pt>
                  <c:pt idx="22">
                    <c:v>8.2565500000000007</c:v>
                  </c:pt>
                  <c:pt idx="23">
                    <c:v>7.8345900000000004</c:v>
                  </c:pt>
                  <c:pt idx="24">
                    <c:v>9.1833600000000004</c:v>
                  </c:pt>
                  <c:pt idx="25">
                    <c:v>9.0914199999999994</c:v>
                  </c:pt>
                  <c:pt idx="26">
                    <c:v>6.1939299999999999</c:v>
                  </c:pt>
                  <c:pt idx="27">
                    <c:v>7.0014900000000004</c:v>
                  </c:pt>
                  <c:pt idx="28">
                    <c:v>6.0931699999999998</c:v>
                  </c:pt>
                  <c:pt idx="29">
                    <c:v>6.6721500000000002</c:v>
                  </c:pt>
                  <c:pt idx="30">
                    <c:v>5.0055699999999996</c:v>
                  </c:pt>
                  <c:pt idx="31">
                    <c:v>11.3512</c:v>
                  </c:pt>
                  <c:pt idx="32">
                    <c:v>10.5342</c:v>
                  </c:pt>
                  <c:pt idx="33">
                    <c:v>8.2353100000000001</c:v>
                  </c:pt>
                  <c:pt idx="34">
                    <c:v>7.1706099999999999</c:v>
                  </c:pt>
                  <c:pt idx="35">
                    <c:v>11.0053</c:v>
                  </c:pt>
                  <c:pt idx="36">
                    <c:v>10.4238</c:v>
                  </c:pt>
                  <c:pt idx="37">
                    <c:v>8.8518000000000008</c:v>
                  </c:pt>
                  <c:pt idx="38">
                    <c:v>7.4977400000000003</c:v>
                  </c:pt>
                  <c:pt idx="39">
                    <c:v>7.8621499999999997</c:v>
                  </c:pt>
                  <c:pt idx="40">
                    <c:v>9.9736200000000004</c:v>
                  </c:pt>
                  <c:pt idx="41">
                    <c:v>8.8705200000000008</c:v>
                  </c:pt>
                  <c:pt idx="42">
                    <c:v>12.3527</c:v>
                  </c:pt>
                  <c:pt idx="43">
                    <c:v>7.5012299999999996</c:v>
                  </c:pt>
                </c:numCache>
              </c:numRef>
            </c:plus>
            <c:minus>
              <c:numRef>
                <c:f>('Ms SEM+ICP Tidy'!$C$145:$C$168,'Ms SEM+ICP Tidy'!$C$189:$C$208)</c:f>
                <c:numCache>
                  <c:formatCode>General</c:formatCode>
                  <c:ptCount val="44"/>
                  <c:pt idx="0">
                    <c:v>6.1985900000000003</c:v>
                  </c:pt>
                  <c:pt idx="1">
                    <c:v>5.4918899999999997</c:v>
                  </c:pt>
                  <c:pt idx="2">
                    <c:v>5.9336099999999998</c:v>
                  </c:pt>
                  <c:pt idx="3">
                    <c:v>3.8236300000000001</c:v>
                  </c:pt>
                  <c:pt idx="4">
                    <c:v>5.8784599999999996</c:v>
                  </c:pt>
                  <c:pt idx="5">
                    <c:v>7.01267</c:v>
                  </c:pt>
                  <c:pt idx="6">
                    <c:v>8.3305500000000006</c:v>
                  </c:pt>
                  <c:pt idx="7">
                    <c:v>5.8285299999999998</c:v>
                  </c:pt>
                  <c:pt idx="8">
                    <c:v>9.2691499999999998</c:v>
                  </c:pt>
                  <c:pt idx="9">
                    <c:v>6.8526899999999999</c:v>
                  </c:pt>
                  <c:pt idx="10">
                    <c:v>6.1776900000000001</c:v>
                  </c:pt>
                  <c:pt idx="11">
                    <c:v>5.8884499999999997</c:v>
                  </c:pt>
                  <c:pt idx="12">
                    <c:v>7.4471299999999996</c:v>
                  </c:pt>
                  <c:pt idx="13">
                    <c:v>8.8373299999999997</c:v>
                  </c:pt>
                  <c:pt idx="14">
                    <c:v>8.5287199999999999</c:v>
                  </c:pt>
                  <c:pt idx="15">
                    <c:v>5.3250799999999998</c:v>
                  </c:pt>
                  <c:pt idx="16">
                    <c:v>8.4974600000000002</c:v>
                  </c:pt>
                  <c:pt idx="17">
                    <c:v>6.0438200000000002</c:v>
                  </c:pt>
                  <c:pt idx="18">
                    <c:v>7.8830600000000004</c:v>
                  </c:pt>
                  <c:pt idx="19">
                    <c:v>5.2465099999999998</c:v>
                  </c:pt>
                  <c:pt idx="20">
                    <c:v>8.6663399999999999</c:v>
                  </c:pt>
                  <c:pt idx="21">
                    <c:v>7.9513199999999999</c:v>
                  </c:pt>
                  <c:pt idx="22">
                    <c:v>8.2565500000000007</c:v>
                  </c:pt>
                  <c:pt idx="23">
                    <c:v>7.8345900000000004</c:v>
                  </c:pt>
                  <c:pt idx="24">
                    <c:v>9.1833600000000004</c:v>
                  </c:pt>
                  <c:pt idx="25">
                    <c:v>9.0914199999999994</c:v>
                  </c:pt>
                  <c:pt idx="26">
                    <c:v>6.1939299999999999</c:v>
                  </c:pt>
                  <c:pt idx="27">
                    <c:v>7.0014900000000004</c:v>
                  </c:pt>
                  <c:pt idx="28">
                    <c:v>6.0931699999999998</c:v>
                  </c:pt>
                  <c:pt idx="29">
                    <c:v>6.6721500000000002</c:v>
                  </c:pt>
                  <c:pt idx="30">
                    <c:v>5.0055699999999996</c:v>
                  </c:pt>
                  <c:pt idx="31">
                    <c:v>11.3512</c:v>
                  </c:pt>
                  <c:pt idx="32">
                    <c:v>10.5342</c:v>
                  </c:pt>
                  <c:pt idx="33">
                    <c:v>8.2353100000000001</c:v>
                  </c:pt>
                  <c:pt idx="34">
                    <c:v>7.1706099999999999</c:v>
                  </c:pt>
                  <c:pt idx="35">
                    <c:v>11.0053</c:v>
                  </c:pt>
                  <c:pt idx="36">
                    <c:v>10.4238</c:v>
                  </c:pt>
                  <c:pt idx="37">
                    <c:v>8.8518000000000008</c:v>
                  </c:pt>
                  <c:pt idx="38">
                    <c:v>7.4977400000000003</c:v>
                  </c:pt>
                  <c:pt idx="39">
                    <c:v>7.8621499999999997</c:v>
                  </c:pt>
                  <c:pt idx="40">
                    <c:v>9.9736200000000004</c:v>
                  </c:pt>
                  <c:pt idx="41">
                    <c:v>8.8705200000000008</c:v>
                  </c:pt>
                  <c:pt idx="42">
                    <c:v>12.3527</c:v>
                  </c:pt>
                  <c:pt idx="43">
                    <c:v>7.5012299999999996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SEM+ICP Tidy'!$AE$145:$AE$168,'Ms SEM+ICP Tidy'!$AE$189:$AE$208)</c:f>
                <c:numCache>
                  <c:formatCode>General</c:formatCode>
                  <c:ptCount val="44"/>
                  <c:pt idx="0">
                    <c:v>718.18181818181813</c:v>
                  </c:pt>
                  <c:pt idx="1">
                    <c:v>718.18181818181813</c:v>
                  </c:pt>
                  <c:pt idx="2">
                    <c:v>718.18181818181813</c:v>
                  </c:pt>
                  <c:pt idx="3">
                    <c:v>718.18181818181813</c:v>
                  </c:pt>
                  <c:pt idx="4">
                    <c:v>718.18181818181813</c:v>
                  </c:pt>
                  <c:pt idx="5">
                    <c:v>718.18181818181813</c:v>
                  </c:pt>
                  <c:pt idx="6">
                    <c:v>718.18181818181813</c:v>
                  </c:pt>
                  <c:pt idx="7">
                    <c:v>718.18181818181813</c:v>
                  </c:pt>
                  <c:pt idx="8">
                    <c:v>718.18181818181813</c:v>
                  </c:pt>
                  <c:pt idx="9">
                    <c:v>718.18181818181813</c:v>
                  </c:pt>
                  <c:pt idx="10">
                    <c:v>718.18181818181813</c:v>
                  </c:pt>
                  <c:pt idx="11">
                    <c:v>718.18181818181813</c:v>
                  </c:pt>
                  <c:pt idx="12">
                    <c:v>718.18181818181813</c:v>
                  </c:pt>
                  <c:pt idx="13">
                    <c:v>718.18181818181813</c:v>
                  </c:pt>
                  <c:pt idx="14">
                    <c:v>718.18181818181813</c:v>
                  </c:pt>
                  <c:pt idx="15">
                    <c:v>718.18181818181813</c:v>
                  </c:pt>
                  <c:pt idx="16">
                    <c:v>718.18181818181813</c:v>
                  </c:pt>
                  <c:pt idx="17">
                    <c:v>718.18181818181813</c:v>
                  </c:pt>
                  <c:pt idx="18">
                    <c:v>718.18181818181813</c:v>
                  </c:pt>
                  <c:pt idx="19">
                    <c:v>718.18181818181813</c:v>
                  </c:pt>
                  <c:pt idx="20">
                    <c:v>718.18181818181813</c:v>
                  </c:pt>
                  <c:pt idx="21">
                    <c:v>718.18181818181813</c:v>
                  </c:pt>
                  <c:pt idx="22">
                    <c:v>718.18181818181802</c:v>
                  </c:pt>
                  <c:pt idx="23">
                    <c:v>718.18181818181802</c:v>
                  </c:pt>
                  <c:pt idx="24">
                    <c:v>718.18181818181813</c:v>
                  </c:pt>
                  <c:pt idx="25">
                    <c:v>718.18181818181813</c:v>
                  </c:pt>
                  <c:pt idx="26">
                    <c:v>718.18181818181813</c:v>
                  </c:pt>
                  <c:pt idx="27">
                    <c:v>718.18181818181813</c:v>
                  </c:pt>
                  <c:pt idx="28">
                    <c:v>718.18181818181813</c:v>
                  </c:pt>
                  <c:pt idx="29">
                    <c:v>718.18181818181813</c:v>
                  </c:pt>
                  <c:pt idx="30">
                    <c:v>718.18181818181813</c:v>
                  </c:pt>
                  <c:pt idx="31">
                    <c:v>718.18181818181813</c:v>
                  </c:pt>
                  <c:pt idx="32">
                    <c:v>718.18181818181813</c:v>
                  </c:pt>
                  <c:pt idx="33">
                    <c:v>718.18181818181813</c:v>
                  </c:pt>
                  <c:pt idx="34">
                    <c:v>718.18181818181813</c:v>
                  </c:pt>
                  <c:pt idx="35">
                    <c:v>718.18181818181813</c:v>
                  </c:pt>
                  <c:pt idx="36">
                    <c:v>718.18181818181813</c:v>
                  </c:pt>
                  <c:pt idx="37">
                    <c:v>718.18181818181813</c:v>
                  </c:pt>
                  <c:pt idx="38">
                    <c:v>718.18181818181813</c:v>
                  </c:pt>
                  <c:pt idx="39">
                    <c:v>718.18181818181813</c:v>
                  </c:pt>
                  <c:pt idx="40">
                    <c:v>718.18181818181813</c:v>
                  </c:pt>
                  <c:pt idx="41">
                    <c:v>718.18181818181813</c:v>
                  </c:pt>
                  <c:pt idx="42">
                    <c:v>718.18181818181813</c:v>
                  </c:pt>
                  <c:pt idx="43">
                    <c:v>718.18181818181813</c:v>
                  </c:pt>
                </c:numCache>
              </c:numRef>
            </c:plus>
            <c:minus>
              <c:numRef>
                <c:f>('Ms SEM+ICP Tidy'!$AE$145:$AE$168,'Ms SEM+ICP Tidy'!$AE$189:$AE$208)</c:f>
                <c:numCache>
                  <c:formatCode>General</c:formatCode>
                  <c:ptCount val="44"/>
                  <c:pt idx="0">
                    <c:v>718.18181818181813</c:v>
                  </c:pt>
                  <c:pt idx="1">
                    <c:v>718.18181818181813</c:v>
                  </c:pt>
                  <c:pt idx="2">
                    <c:v>718.18181818181813</c:v>
                  </c:pt>
                  <c:pt idx="3">
                    <c:v>718.18181818181813</c:v>
                  </c:pt>
                  <c:pt idx="4">
                    <c:v>718.18181818181813</c:v>
                  </c:pt>
                  <c:pt idx="5">
                    <c:v>718.18181818181813</c:v>
                  </c:pt>
                  <c:pt idx="6">
                    <c:v>718.18181818181813</c:v>
                  </c:pt>
                  <c:pt idx="7">
                    <c:v>718.18181818181813</c:v>
                  </c:pt>
                  <c:pt idx="8">
                    <c:v>718.18181818181813</c:v>
                  </c:pt>
                  <c:pt idx="9">
                    <c:v>718.18181818181813</c:v>
                  </c:pt>
                  <c:pt idx="10">
                    <c:v>718.18181818181813</c:v>
                  </c:pt>
                  <c:pt idx="11">
                    <c:v>718.18181818181813</c:v>
                  </c:pt>
                  <c:pt idx="12">
                    <c:v>718.18181818181813</c:v>
                  </c:pt>
                  <c:pt idx="13">
                    <c:v>718.18181818181813</c:v>
                  </c:pt>
                  <c:pt idx="14">
                    <c:v>718.18181818181813</c:v>
                  </c:pt>
                  <c:pt idx="15">
                    <c:v>718.18181818181813</c:v>
                  </c:pt>
                  <c:pt idx="16">
                    <c:v>718.18181818181813</c:v>
                  </c:pt>
                  <c:pt idx="17">
                    <c:v>718.18181818181813</c:v>
                  </c:pt>
                  <c:pt idx="18">
                    <c:v>718.18181818181813</c:v>
                  </c:pt>
                  <c:pt idx="19">
                    <c:v>718.18181818181813</c:v>
                  </c:pt>
                  <c:pt idx="20">
                    <c:v>718.18181818181813</c:v>
                  </c:pt>
                  <c:pt idx="21">
                    <c:v>718.18181818181813</c:v>
                  </c:pt>
                  <c:pt idx="22">
                    <c:v>718.18181818181802</c:v>
                  </c:pt>
                  <c:pt idx="23">
                    <c:v>718.18181818181802</c:v>
                  </c:pt>
                  <c:pt idx="24">
                    <c:v>718.18181818181813</c:v>
                  </c:pt>
                  <c:pt idx="25">
                    <c:v>718.18181818181813</c:v>
                  </c:pt>
                  <c:pt idx="26">
                    <c:v>718.18181818181813</c:v>
                  </c:pt>
                  <c:pt idx="27">
                    <c:v>718.18181818181813</c:v>
                  </c:pt>
                  <c:pt idx="28">
                    <c:v>718.18181818181813</c:v>
                  </c:pt>
                  <c:pt idx="29">
                    <c:v>718.18181818181813</c:v>
                  </c:pt>
                  <c:pt idx="30">
                    <c:v>718.18181818181813</c:v>
                  </c:pt>
                  <c:pt idx="31">
                    <c:v>718.18181818181813</c:v>
                  </c:pt>
                  <c:pt idx="32">
                    <c:v>718.18181818181813</c:v>
                  </c:pt>
                  <c:pt idx="33">
                    <c:v>718.18181818181813</c:v>
                  </c:pt>
                  <c:pt idx="34">
                    <c:v>718.18181818181813</c:v>
                  </c:pt>
                  <c:pt idx="35">
                    <c:v>718.18181818181813</c:v>
                  </c:pt>
                  <c:pt idx="36">
                    <c:v>718.18181818181813</c:v>
                  </c:pt>
                  <c:pt idx="37">
                    <c:v>718.18181818181813</c:v>
                  </c:pt>
                  <c:pt idx="38">
                    <c:v>718.18181818181813</c:v>
                  </c:pt>
                  <c:pt idx="39">
                    <c:v>718.18181818181813</c:v>
                  </c:pt>
                  <c:pt idx="40">
                    <c:v>718.18181818181813</c:v>
                  </c:pt>
                  <c:pt idx="41">
                    <c:v>718.18181818181813</c:v>
                  </c:pt>
                  <c:pt idx="42">
                    <c:v>718.18181818181813</c:v>
                  </c:pt>
                  <c:pt idx="43">
                    <c:v>718.18181818181813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('Ms SEM+ICP Tidy'!$AE$2:$AE$3,'Ms SEM+ICP Tidy'!$AE$4:$AE$15,'Ms SEM+ICP Tidy'!$AE$16:$AE$25,'Ms SEM+ICP Tidy'!$AE$26:$AE$43,'Ms SEM+ICP Tidy'!$AE$44:$AE$45)</c:f>
              <c:numCache>
                <c:formatCode>General</c:formatCode>
                <c:ptCount val="44"/>
                <c:pt idx="0">
                  <c:v>8400</c:v>
                </c:pt>
                <c:pt idx="1">
                  <c:v>10900</c:v>
                </c:pt>
                <c:pt idx="2">
                  <c:v>7100</c:v>
                </c:pt>
                <c:pt idx="3">
                  <c:v>8400</c:v>
                </c:pt>
                <c:pt idx="4">
                  <c:v>8000</c:v>
                </c:pt>
                <c:pt idx="5">
                  <c:v>8900</c:v>
                </c:pt>
                <c:pt idx="6">
                  <c:v>8200</c:v>
                </c:pt>
                <c:pt idx="7">
                  <c:v>10200</c:v>
                </c:pt>
                <c:pt idx="8">
                  <c:v>7200</c:v>
                </c:pt>
                <c:pt idx="9">
                  <c:v>7300</c:v>
                </c:pt>
                <c:pt idx="10">
                  <c:v>8800</c:v>
                </c:pt>
                <c:pt idx="11">
                  <c:v>9900</c:v>
                </c:pt>
                <c:pt idx="12">
                  <c:v>10200</c:v>
                </c:pt>
                <c:pt idx="13">
                  <c:v>9700</c:v>
                </c:pt>
                <c:pt idx="14">
                  <c:v>8800</c:v>
                </c:pt>
                <c:pt idx="15">
                  <c:v>8900</c:v>
                </c:pt>
                <c:pt idx="16">
                  <c:v>7800</c:v>
                </c:pt>
                <c:pt idx="17">
                  <c:v>8300</c:v>
                </c:pt>
                <c:pt idx="18">
                  <c:v>8300</c:v>
                </c:pt>
                <c:pt idx="19">
                  <c:v>8300</c:v>
                </c:pt>
                <c:pt idx="20">
                  <c:v>7100</c:v>
                </c:pt>
                <c:pt idx="21">
                  <c:v>0</c:v>
                </c:pt>
                <c:pt idx="22">
                  <c:v>7100</c:v>
                </c:pt>
                <c:pt idx="23">
                  <c:v>7100</c:v>
                </c:pt>
                <c:pt idx="24">
                  <c:v>9000</c:v>
                </c:pt>
                <c:pt idx="25">
                  <c:v>7800</c:v>
                </c:pt>
                <c:pt idx="26">
                  <c:v>8200</c:v>
                </c:pt>
                <c:pt idx="27">
                  <c:v>7600</c:v>
                </c:pt>
                <c:pt idx="28">
                  <c:v>8000</c:v>
                </c:pt>
                <c:pt idx="29">
                  <c:v>7000</c:v>
                </c:pt>
                <c:pt idx="30">
                  <c:v>8200</c:v>
                </c:pt>
                <c:pt idx="31">
                  <c:v>8200</c:v>
                </c:pt>
                <c:pt idx="32">
                  <c:v>7300</c:v>
                </c:pt>
                <c:pt idx="33">
                  <c:v>10600</c:v>
                </c:pt>
                <c:pt idx="34">
                  <c:v>7700</c:v>
                </c:pt>
                <c:pt idx="35">
                  <c:v>9800</c:v>
                </c:pt>
                <c:pt idx="36">
                  <c:v>9500</c:v>
                </c:pt>
                <c:pt idx="37">
                  <c:v>7100</c:v>
                </c:pt>
                <c:pt idx="38">
                  <c:v>8900</c:v>
                </c:pt>
                <c:pt idx="39">
                  <c:v>9000</c:v>
                </c:pt>
                <c:pt idx="40">
                  <c:v>8000</c:v>
                </c:pt>
                <c:pt idx="41">
                  <c:v>7600</c:v>
                </c:pt>
                <c:pt idx="42">
                  <c:v>10000</c:v>
                </c:pt>
                <c:pt idx="43">
                  <c:v>7300</c:v>
                </c:pt>
              </c:numCache>
            </c:numRef>
          </c:xVal>
          <c:yVal>
            <c:numRef>
              <c:f>('Ms SEM+ICP Tidy'!$C$2:$C$3,'Ms SEM+ICP Tidy'!$C$4:$C$15,'Ms SEM+ICP Tidy'!$C$16:$C$25,'Ms SEM+ICP Tidy'!$C$26:$C$43,'Ms SEM+ICP Tidy'!$C$44:$C$45)</c:f>
              <c:numCache>
                <c:formatCode>General</c:formatCode>
                <c:ptCount val="44"/>
                <c:pt idx="0">
                  <c:v>38.521999999999998</c:v>
                </c:pt>
                <c:pt idx="1">
                  <c:v>46.811700000000002</c:v>
                </c:pt>
                <c:pt idx="2">
                  <c:v>36.603700000000003</c:v>
                </c:pt>
                <c:pt idx="3">
                  <c:v>40.7729</c:v>
                </c:pt>
                <c:pt idx="4">
                  <c:v>44.405900000000003</c:v>
                </c:pt>
                <c:pt idx="5">
                  <c:v>41.6419</c:v>
                </c:pt>
                <c:pt idx="6">
                  <c:v>50.973500000000001</c:v>
                </c:pt>
                <c:pt idx="7">
                  <c:v>40.365400000000001</c:v>
                </c:pt>
                <c:pt idx="8">
                  <c:v>52.168599999999998</c:v>
                </c:pt>
                <c:pt idx="9">
                  <c:v>43.901899999999998</c:v>
                </c:pt>
                <c:pt idx="10">
                  <c:v>50.969799999999999</c:v>
                </c:pt>
                <c:pt idx="11">
                  <c:v>42.182000000000002</c:v>
                </c:pt>
                <c:pt idx="12">
                  <c:v>63.905900000000003</c:v>
                </c:pt>
                <c:pt idx="13">
                  <c:v>46.107599999999998</c:v>
                </c:pt>
                <c:pt idx="14">
                  <c:v>42.756700000000002</c:v>
                </c:pt>
                <c:pt idx="15">
                  <c:v>46.544400000000003</c:v>
                </c:pt>
                <c:pt idx="16">
                  <c:v>46.470399999999998</c:v>
                </c:pt>
                <c:pt idx="17">
                  <c:v>45.407200000000003</c:v>
                </c:pt>
                <c:pt idx="18">
                  <c:v>54.547199999999997</c:v>
                </c:pt>
                <c:pt idx="19">
                  <c:v>45.300400000000003</c:v>
                </c:pt>
                <c:pt idx="20">
                  <c:v>40.886699999999998</c:v>
                </c:pt>
                <c:pt idx="21">
                  <c:v>52.256999999999998</c:v>
                </c:pt>
                <c:pt idx="22">
                  <c:v>44.851399999999998</c:v>
                </c:pt>
                <c:pt idx="23">
                  <c:v>48.526699999999998</c:v>
                </c:pt>
                <c:pt idx="24">
                  <c:v>49.152500000000003</c:v>
                </c:pt>
                <c:pt idx="25">
                  <c:v>44.0242</c:v>
                </c:pt>
                <c:pt idx="26">
                  <c:v>38.470700000000001</c:v>
                </c:pt>
                <c:pt idx="27">
                  <c:v>43.3157</c:v>
                </c:pt>
                <c:pt idx="28">
                  <c:v>47.6813</c:v>
                </c:pt>
                <c:pt idx="29">
                  <c:v>38.158499999999997</c:v>
                </c:pt>
                <c:pt idx="30">
                  <c:v>37.473700000000001</c:v>
                </c:pt>
                <c:pt idx="31">
                  <c:v>53.146500000000003</c:v>
                </c:pt>
                <c:pt idx="32">
                  <c:v>50.301600000000001</c:v>
                </c:pt>
                <c:pt idx="33">
                  <c:v>45.171700000000001</c:v>
                </c:pt>
                <c:pt idx="34">
                  <c:v>50.4908</c:v>
                </c:pt>
                <c:pt idx="35">
                  <c:v>51.421100000000003</c:v>
                </c:pt>
                <c:pt idx="36">
                  <c:v>45.295999999999999</c:v>
                </c:pt>
                <c:pt idx="37">
                  <c:v>42.192599999999999</c:v>
                </c:pt>
                <c:pt idx="38">
                  <c:v>45.502499999999998</c:v>
                </c:pt>
                <c:pt idx="39">
                  <c:v>57.115099999999998</c:v>
                </c:pt>
                <c:pt idx="40">
                  <c:v>52.729500000000002</c:v>
                </c:pt>
                <c:pt idx="41">
                  <c:v>45.497399999999999</c:v>
                </c:pt>
                <c:pt idx="42">
                  <c:v>50.363599999999998</c:v>
                </c:pt>
                <c:pt idx="43">
                  <c:v>45.9803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ED6-448A-A43C-C790B09CF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99251376"/>
        <c:axId val="454594928"/>
      </c:scatterChart>
      <c:valAx>
        <c:axId val="1299251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Mg 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4594928"/>
        <c:crosses val="autoZero"/>
        <c:crossBetween val="midCat"/>
      </c:valAx>
      <c:valAx>
        <c:axId val="454594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Li 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92513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K</a:t>
            </a:r>
            <a:r>
              <a:rPr lang="en-GB" baseline="0"/>
              <a:t> v Ca Ms; 1.AS vs 1(B)MP; C,R &amp; (M)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1.AS (M) 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C vs R'!$F$205,'Ms C vs R'!$F$216:$F$219,'Ms C vs R'!$F$259)</c:f>
                <c:numCache>
                  <c:formatCode>General</c:formatCode>
                  <c:ptCount val="6"/>
                  <c:pt idx="0">
                    <c:v>1665.45</c:v>
                  </c:pt>
                  <c:pt idx="1">
                    <c:v>1934.19</c:v>
                  </c:pt>
                  <c:pt idx="2">
                    <c:v>1290.1500000000001</c:v>
                  </c:pt>
                  <c:pt idx="3">
                    <c:v>1754.9</c:v>
                  </c:pt>
                  <c:pt idx="4">
                    <c:v>1591.87</c:v>
                  </c:pt>
                  <c:pt idx="5">
                    <c:v>3296.02</c:v>
                  </c:pt>
                </c:numCache>
              </c:numRef>
            </c:plus>
            <c:minus>
              <c:numRef>
                <c:f>('Ms C vs R'!$F$205,'Ms C vs R'!$F$216:$F$219,'Ms C vs R'!$F$259)</c:f>
                <c:numCache>
                  <c:formatCode>General</c:formatCode>
                  <c:ptCount val="6"/>
                  <c:pt idx="0">
                    <c:v>1665.45</c:v>
                  </c:pt>
                  <c:pt idx="1">
                    <c:v>1934.19</c:v>
                  </c:pt>
                  <c:pt idx="2">
                    <c:v>1290.1500000000001</c:v>
                  </c:pt>
                  <c:pt idx="3">
                    <c:v>1754.9</c:v>
                  </c:pt>
                  <c:pt idx="4">
                    <c:v>1591.87</c:v>
                  </c:pt>
                  <c:pt idx="5">
                    <c:v>3296.02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C vs R'!$AH$205,'Ms C vs R'!$AH$216:$AH$219,'Ms C vs R'!$AH$259)</c:f>
                <c:numCache>
                  <c:formatCode>General</c:formatCode>
                  <c:ptCount val="6"/>
                  <c:pt idx="0">
                    <c:v>136.32</c:v>
                  </c:pt>
                  <c:pt idx="1">
                    <c:v>146.56</c:v>
                  </c:pt>
                  <c:pt idx="2">
                    <c:v>148.96</c:v>
                  </c:pt>
                  <c:pt idx="3">
                    <c:v>148</c:v>
                  </c:pt>
                  <c:pt idx="4">
                    <c:v>145.44</c:v>
                  </c:pt>
                  <c:pt idx="5">
                    <c:v>150.56</c:v>
                  </c:pt>
                </c:numCache>
              </c:numRef>
            </c:plus>
            <c:minus>
              <c:numRef>
                <c:f>('Ms C vs R'!$AH$205,'Ms C vs R'!$AH$216:$AH$219,'Ms C vs R'!$AH$259)</c:f>
                <c:numCache>
                  <c:formatCode>General</c:formatCode>
                  <c:ptCount val="6"/>
                  <c:pt idx="0">
                    <c:v>136.32</c:v>
                  </c:pt>
                  <c:pt idx="1">
                    <c:v>146.56</c:v>
                  </c:pt>
                  <c:pt idx="2">
                    <c:v>148.96</c:v>
                  </c:pt>
                  <c:pt idx="3">
                    <c:v>148</c:v>
                  </c:pt>
                  <c:pt idx="4">
                    <c:v>145.44</c:v>
                  </c:pt>
                  <c:pt idx="5">
                    <c:v>150.56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('Ms C vs R'!$AH$2,'Ms C vs R'!$AH$13:$AH$16,'Ms C vs R'!$AH$44)</c:f>
              <c:numCache>
                <c:formatCode>General</c:formatCode>
                <c:ptCount val="6"/>
                <c:pt idx="0">
                  <c:v>85200</c:v>
                </c:pt>
                <c:pt idx="1">
                  <c:v>91600</c:v>
                </c:pt>
                <c:pt idx="2">
                  <c:v>93100</c:v>
                </c:pt>
                <c:pt idx="3">
                  <c:v>92500</c:v>
                </c:pt>
                <c:pt idx="4">
                  <c:v>90900</c:v>
                </c:pt>
                <c:pt idx="5">
                  <c:v>98200</c:v>
                </c:pt>
              </c:numCache>
            </c:numRef>
          </c:xVal>
          <c:yVal>
            <c:numRef>
              <c:f>('Ms C vs R'!$E$2,'Ms C vs R'!$E$13:$E$16,'Ms C vs R'!$E$44)</c:f>
              <c:numCache>
                <c:formatCode>General</c:formatCode>
                <c:ptCount val="6"/>
                <c:pt idx="0">
                  <c:v>442.483</c:v>
                </c:pt>
                <c:pt idx="1">
                  <c:v>6008.75</c:v>
                </c:pt>
                <c:pt idx="2">
                  <c:v>537.92399999999998</c:v>
                </c:pt>
                <c:pt idx="3">
                  <c:v>1408.53</c:v>
                </c:pt>
                <c:pt idx="4">
                  <c:v>298.56200000000001</c:v>
                </c:pt>
                <c:pt idx="5">
                  <c:v>1840.21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309-4B64-B123-F5F6EE36E39D}"/>
            </c:ext>
          </c:extLst>
        </c:ser>
        <c:ser>
          <c:idx val="1"/>
          <c:order val="1"/>
          <c:tx>
            <c:v>1.AS C 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C vs R'!$F$210,'Ms C vs R'!$F$225,'Ms C vs R'!$F$227,'Ms C vs R'!$F$249,'Ms C vs R'!$F$254,'Ms C vs R'!$F$263,'Ms C vs R'!$F$267)</c:f>
                <c:numCache>
                  <c:formatCode>General</c:formatCode>
                  <c:ptCount val="7"/>
                  <c:pt idx="0">
                    <c:v>1111.54</c:v>
                  </c:pt>
                  <c:pt idx="1">
                    <c:v>1493.83</c:v>
                  </c:pt>
                  <c:pt idx="2">
                    <c:v>1600.86</c:v>
                  </c:pt>
                  <c:pt idx="3">
                    <c:v>1763.93</c:v>
                  </c:pt>
                  <c:pt idx="4">
                    <c:v>1978.42</c:v>
                  </c:pt>
                  <c:pt idx="5">
                    <c:v>2666.45</c:v>
                  </c:pt>
                  <c:pt idx="6">
                    <c:v>1288.57</c:v>
                  </c:pt>
                </c:numCache>
              </c:numRef>
            </c:plus>
            <c:minus>
              <c:numRef>
                <c:f>('Ms C vs R'!$F$210,'Ms C vs R'!$F$225,'Ms C vs R'!$F$227,'Ms C vs R'!$F$249,'Ms C vs R'!$F$254,'Ms C vs R'!$F$263,'Ms C vs R'!$F$267)</c:f>
                <c:numCache>
                  <c:formatCode>General</c:formatCode>
                  <c:ptCount val="7"/>
                  <c:pt idx="0">
                    <c:v>1111.54</c:v>
                  </c:pt>
                  <c:pt idx="1">
                    <c:v>1493.83</c:v>
                  </c:pt>
                  <c:pt idx="2">
                    <c:v>1600.86</c:v>
                  </c:pt>
                  <c:pt idx="3">
                    <c:v>1763.93</c:v>
                  </c:pt>
                  <c:pt idx="4">
                    <c:v>1978.42</c:v>
                  </c:pt>
                  <c:pt idx="5">
                    <c:v>2666.45</c:v>
                  </c:pt>
                  <c:pt idx="6">
                    <c:v>1288.57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C vs R'!$AH$210,'Ms C vs R'!$AH$225,'Ms C vs R'!$AH$227,'Ms C vs R'!$AH$249,'Ms C vs R'!$AH$254,'Ms C vs R'!$AH$263,'Ms C vs R'!$AH$267)</c:f>
                <c:numCache>
                  <c:formatCode>General</c:formatCode>
                  <c:ptCount val="7"/>
                  <c:pt idx="0">
                    <c:v>155.36000000000004</c:v>
                  </c:pt>
                  <c:pt idx="1">
                    <c:v>145.91999999999999</c:v>
                  </c:pt>
                  <c:pt idx="2">
                    <c:v>156.80000000000001</c:v>
                  </c:pt>
                  <c:pt idx="3">
                    <c:v>149.91999999999999</c:v>
                  </c:pt>
                  <c:pt idx="4">
                    <c:v>150.56</c:v>
                  </c:pt>
                  <c:pt idx="5">
                    <c:v>156.48000000000002</c:v>
                  </c:pt>
                  <c:pt idx="6">
                    <c:v>157.12</c:v>
                  </c:pt>
                </c:numCache>
              </c:numRef>
            </c:plus>
            <c:minus>
              <c:numRef>
                <c:f>('Ms C vs R'!$AH$210,'Ms C vs R'!$AH$225,'Ms C vs R'!$AH$227,'Ms C vs R'!$AH$249,'Ms C vs R'!$AH$254,'Ms C vs R'!$AH$263,'Ms C vs R'!$AH$267)</c:f>
                <c:numCache>
                  <c:formatCode>General</c:formatCode>
                  <c:ptCount val="7"/>
                  <c:pt idx="0">
                    <c:v>155.36000000000004</c:v>
                  </c:pt>
                  <c:pt idx="1">
                    <c:v>145.91999999999999</c:v>
                  </c:pt>
                  <c:pt idx="2">
                    <c:v>156.80000000000001</c:v>
                  </c:pt>
                  <c:pt idx="3">
                    <c:v>149.91999999999999</c:v>
                  </c:pt>
                  <c:pt idx="4">
                    <c:v>150.56</c:v>
                  </c:pt>
                  <c:pt idx="5">
                    <c:v>156.48000000000002</c:v>
                  </c:pt>
                  <c:pt idx="6">
                    <c:v>157.12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('Ms C vs R'!$AH$7,'Ms C vs R'!$AH$22,'Ms C vs R'!$AH$24,'Ms C vs R'!$AH$26,'Ms C vs R'!$AH$31,'Ms C vs R'!$AH$39,'Ms C vs R'!$AH$43)</c:f>
              <c:numCache>
                <c:formatCode>General</c:formatCode>
                <c:ptCount val="7"/>
                <c:pt idx="0">
                  <c:v>97100.000000000015</c:v>
                </c:pt>
                <c:pt idx="1">
                  <c:v>91199.999999999985</c:v>
                </c:pt>
                <c:pt idx="2">
                  <c:v>98000</c:v>
                </c:pt>
                <c:pt idx="3">
                  <c:v>93699.999999999985</c:v>
                </c:pt>
                <c:pt idx="4">
                  <c:v>94100</c:v>
                </c:pt>
                <c:pt idx="5">
                  <c:v>94700</c:v>
                </c:pt>
                <c:pt idx="6">
                  <c:v>96000</c:v>
                </c:pt>
              </c:numCache>
            </c:numRef>
          </c:xVal>
          <c:yVal>
            <c:numRef>
              <c:f>('Ms C vs R'!$E$7,'Ms C vs R'!$E$22,'Ms C vs R'!$E$24,'Ms C vs R'!$E$26,'Ms C vs R'!$E$31,'Ms C vs R'!$E$39,'Ms C vs R'!$E$43)</c:f>
              <c:numCache>
                <c:formatCode>General</c:formatCode>
                <c:ptCount val="7"/>
                <c:pt idx="0">
                  <c:v>591.55799999999999</c:v>
                </c:pt>
                <c:pt idx="1">
                  <c:v>646.02</c:v>
                </c:pt>
                <c:pt idx="2">
                  <c:v>383.24299999999999</c:v>
                </c:pt>
                <c:pt idx="3">
                  <c:v>1625</c:v>
                </c:pt>
                <c:pt idx="4">
                  <c:v>2177.62</c:v>
                </c:pt>
                <c:pt idx="5">
                  <c:v>1029.8399999999999</c:v>
                </c:pt>
                <c:pt idx="6">
                  <c:v>1300.78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0CC-4267-8F61-AC9E7DD85EE3}"/>
            </c:ext>
          </c:extLst>
        </c:ser>
        <c:ser>
          <c:idx val="2"/>
          <c:order val="2"/>
          <c:tx>
            <c:v>1.AS 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C vs R'!$F$208,'Ms C vs R'!$F$211,'Ms C vs R'!$F$250,'Ms C vs R'!$F$255,'Ms C vs R'!$F$257,'Ms C vs R'!$F$260:$F$262,'Ms C vs R'!$F$265:$F$266)</c:f>
                <c:numCache>
                  <c:formatCode>General</c:formatCode>
                  <c:ptCount val="10"/>
                  <c:pt idx="0">
                    <c:v>1479.86</c:v>
                  </c:pt>
                  <c:pt idx="1">
                    <c:v>2065.71</c:v>
                  </c:pt>
                  <c:pt idx="2">
                    <c:v>1489.23</c:v>
                  </c:pt>
                  <c:pt idx="3">
                    <c:v>1607.5</c:v>
                  </c:pt>
                  <c:pt idx="4">
                    <c:v>2408.4699999999998</c:v>
                  </c:pt>
                  <c:pt idx="5">
                    <c:v>2217.2199999999998</c:v>
                  </c:pt>
                  <c:pt idx="6">
                    <c:v>2183.83</c:v>
                  </c:pt>
                  <c:pt idx="7">
                    <c:v>2168.52</c:v>
                  </c:pt>
                  <c:pt idx="8">
                    <c:v>2726.03</c:v>
                  </c:pt>
                  <c:pt idx="9">
                    <c:v>1834.22</c:v>
                  </c:pt>
                </c:numCache>
              </c:numRef>
            </c:plus>
            <c:minus>
              <c:numRef>
                <c:f>('Ms C vs R'!$F$208,'Ms C vs R'!$F$211,'Ms C vs R'!$F$250,'Ms C vs R'!$F$255,'Ms C vs R'!$F$257,'Ms C vs R'!$F$260:$F$262,'Ms C vs R'!$F$265:$F$266)</c:f>
                <c:numCache>
                  <c:formatCode>General</c:formatCode>
                  <c:ptCount val="10"/>
                  <c:pt idx="0">
                    <c:v>1479.86</c:v>
                  </c:pt>
                  <c:pt idx="1">
                    <c:v>2065.71</c:v>
                  </c:pt>
                  <c:pt idx="2">
                    <c:v>1489.23</c:v>
                  </c:pt>
                  <c:pt idx="3">
                    <c:v>1607.5</c:v>
                  </c:pt>
                  <c:pt idx="4">
                    <c:v>2408.4699999999998</c:v>
                  </c:pt>
                  <c:pt idx="5">
                    <c:v>2217.2199999999998</c:v>
                  </c:pt>
                  <c:pt idx="6">
                    <c:v>2183.83</c:v>
                  </c:pt>
                  <c:pt idx="7">
                    <c:v>2168.52</c:v>
                  </c:pt>
                  <c:pt idx="8">
                    <c:v>2726.03</c:v>
                  </c:pt>
                  <c:pt idx="9">
                    <c:v>1834.22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C vs R'!$AH$208,'Ms C vs R'!$AH$211,'Ms C vs R'!$AH$250,'Ms C vs R'!$AH$255,'Ms C vs R'!$AH$257,'Ms C vs R'!$AH$260:$AH$262,'Ms C vs R'!$AH$265:$AH$266)</c:f>
                <c:numCache>
                  <c:formatCode>General</c:formatCode>
                  <c:ptCount val="10"/>
                  <c:pt idx="0">
                    <c:v>152.48000000000002</c:v>
                  </c:pt>
                  <c:pt idx="1">
                    <c:v>153.12</c:v>
                  </c:pt>
                  <c:pt idx="2">
                    <c:v>152</c:v>
                  </c:pt>
                  <c:pt idx="3">
                    <c:v>150.24</c:v>
                  </c:pt>
                  <c:pt idx="4">
                    <c:v>148.96</c:v>
                  </c:pt>
                  <c:pt idx="5">
                    <c:v>152.63999999999999</c:v>
                  </c:pt>
                  <c:pt idx="6">
                    <c:v>149.12</c:v>
                  </c:pt>
                  <c:pt idx="7">
                    <c:v>151.52000000000001</c:v>
                  </c:pt>
                  <c:pt idx="8">
                    <c:v>152.80000000000001</c:v>
                  </c:pt>
                  <c:pt idx="9">
                    <c:v>153.6</c:v>
                  </c:pt>
                </c:numCache>
              </c:numRef>
            </c:plus>
            <c:minus>
              <c:numRef>
                <c:f>('Ms C vs R'!$AH$208,'Ms C vs R'!$AH$211,'Ms C vs R'!$AH$250,'Ms C vs R'!$AH$255,'Ms C vs R'!$AH$257,'Ms C vs R'!$AH$260:$AH$262,'Ms C vs R'!$AH$265:$AH$266)</c:f>
                <c:numCache>
                  <c:formatCode>General</c:formatCode>
                  <c:ptCount val="10"/>
                  <c:pt idx="0">
                    <c:v>152.48000000000002</c:v>
                  </c:pt>
                  <c:pt idx="1">
                    <c:v>153.12</c:v>
                  </c:pt>
                  <c:pt idx="2">
                    <c:v>152</c:v>
                  </c:pt>
                  <c:pt idx="3">
                    <c:v>150.24</c:v>
                  </c:pt>
                  <c:pt idx="4">
                    <c:v>148.96</c:v>
                  </c:pt>
                  <c:pt idx="5">
                    <c:v>152.63999999999999</c:v>
                  </c:pt>
                  <c:pt idx="6">
                    <c:v>149.12</c:v>
                  </c:pt>
                  <c:pt idx="7">
                    <c:v>151.52000000000001</c:v>
                  </c:pt>
                  <c:pt idx="8">
                    <c:v>152.80000000000001</c:v>
                  </c:pt>
                  <c:pt idx="9">
                    <c:v>153.6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('Ms C vs R'!$AH$5,'Ms C vs R'!$AH$8,'Ms C vs R'!$AH$27,'Ms C vs R'!$AH$32,'Ms C vs R'!$AH$34,'Ms C vs R'!$AH$36:$AH$38,'Ms C vs R'!$AH$41:$AH$42)</c:f>
              <c:numCache>
                <c:formatCode>General</c:formatCode>
                <c:ptCount val="10"/>
                <c:pt idx="0">
                  <c:v>95300</c:v>
                </c:pt>
                <c:pt idx="1">
                  <c:v>95700</c:v>
                </c:pt>
                <c:pt idx="2">
                  <c:v>95000</c:v>
                </c:pt>
                <c:pt idx="3">
                  <c:v>93900</c:v>
                </c:pt>
                <c:pt idx="4">
                  <c:v>93100</c:v>
                </c:pt>
                <c:pt idx="5">
                  <c:v>94100</c:v>
                </c:pt>
                <c:pt idx="6">
                  <c:v>95399.999999999985</c:v>
                </c:pt>
                <c:pt idx="7">
                  <c:v>93200</c:v>
                </c:pt>
                <c:pt idx="8">
                  <c:v>94100</c:v>
                </c:pt>
                <c:pt idx="9">
                  <c:v>95500</c:v>
                </c:pt>
              </c:numCache>
            </c:numRef>
          </c:xVal>
          <c:yVal>
            <c:numRef>
              <c:f>('Ms C vs R'!$E$5,'Ms C vs R'!$E$8,'Ms C vs R'!$E$27,'Ms C vs R'!$E$32,'Ms C vs R'!$E$34,'Ms C vs R'!$E$36:$E$38,'Ms C vs R'!$E$41:$E$42)</c:f>
              <c:numCache>
                <c:formatCode>General</c:formatCode>
                <c:ptCount val="10"/>
                <c:pt idx="0">
                  <c:v>131.43199999999999</c:v>
                </c:pt>
                <c:pt idx="1">
                  <c:v>813.01599999999996</c:v>
                </c:pt>
                <c:pt idx="2">
                  <c:v>1752.5</c:v>
                </c:pt>
                <c:pt idx="3">
                  <c:v>942.48199999999997</c:v>
                </c:pt>
                <c:pt idx="4">
                  <c:v>1537.2</c:v>
                </c:pt>
                <c:pt idx="5">
                  <c:v>1323.88</c:v>
                </c:pt>
                <c:pt idx="6">
                  <c:v>165.577</c:v>
                </c:pt>
                <c:pt idx="7">
                  <c:v>693.58600000000001</c:v>
                </c:pt>
                <c:pt idx="8">
                  <c:v>1880.38</c:v>
                </c:pt>
                <c:pt idx="9">
                  <c:v>2141.3000000000002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0CC-4267-8F61-AC9E7DD85EE3}"/>
            </c:ext>
          </c:extLst>
        </c:ser>
        <c:ser>
          <c:idx val="3"/>
          <c:order val="3"/>
          <c:tx>
            <c:v>1.AS Other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C vs R'!$F$212:$F$214,'Ms C vs R'!$F$220:$F$222,'Ms C vs R'!$F$224,'Ms C vs R'!$F$251,'Ms C vs R'!$F$258)</c:f>
                <c:numCache>
                  <c:formatCode>General</c:formatCode>
                  <c:ptCount val="9"/>
                  <c:pt idx="0">
                    <c:v>1485.72</c:v>
                  </c:pt>
                  <c:pt idx="1">
                    <c:v>2194.39</c:v>
                  </c:pt>
                  <c:pt idx="2">
                    <c:v>1372.71</c:v>
                  </c:pt>
                  <c:pt idx="3">
                    <c:v>2170.21</c:v>
                  </c:pt>
                  <c:pt idx="4">
                    <c:v>1632.59</c:v>
                  </c:pt>
                  <c:pt idx="5">
                    <c:v>1845.99</c:v>
                  </c:pt>
                  <c:pt idx="6">
                    <c:v>1385.7</c:v>
                  </c:pt>
                  <c:pt idx="7">
                    <c:v>2056.7800000000002</c:v>
                  </c:pt>
                  <c:pt idx="8">
                    <c:v>1611.87</c:v>
                  </c:pt>
                </c:numCache>
              </c:numRef>
            </c:plus>
            <c:minus>
              <c:numRef>
                <c:f>('Ms C vs R'!$F$212:$F$214,'Ms C vs R'!$F$220:$F$222,'Ms C vs R'!$F$224,'Ms C vs R'!$F$251,'Ms C vs R'!$F$258)</c:f>
                <c:numCache>
                  <c:formatCode>General</c:formatCode>
                  <c:ptCount val="9"/>
                  <c:pt idx="0">
                    <c:v>1485.72</c:v>
                  </c:pt>
                  <c:pt idx="1">
                    <c:v>2194.39</c:v>
                  </c:pt>
                  <c:pt idx="2">
                    <c:v>1372.71</c:v>
                  </c:pt>
                  <c:pt idx="3">
                    <c:v>2170.21</c:v>
                  </c:pt>
                  <c:pt idx="4">
                    <c:v>1632.59</c:v>
                  </c:pt>
                  <c:pt idx="5">
                    <c:v>1845.99</c:v>
                  </c:pt>
                  <c:pt idx="6">
                    <c:v>1385.7</c:v>
                  </c:pt>
                  <c:pt idx="7">
                    <c:v>2056.7800000000002</c:v>
                  </c:pt>
                  <c:pt idx="8">
                    <c:v>1611.87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C vs R'!$AH$212:$AH$214,'Ms C vs R'!$AH$220:$AH$222,'Ms C vs R'!$AH$224,'Ms C vs R'!$AH$251,'Ms C vs R'!$AH$258)</c:f>
                <c:numCache>
                  <c:formatCode>General</c:formatCode>
                  <c:ptCount val="9"/>
                  <c:pt idx="0">
                    <c:v>152.16</c:v>
                  </c:pt>
                  <c:pt idx="1">
                    <c:v>152</c:v>
                  </c:pt>
                  <c:pt idx="2">
                    <c:v>153.28</c:v>
                  </c:pt>
                  <c:pt idx="3">
                    <c:v>153.44</c:v>
                  </c:pt>
                  <c:pt idx="4">
                    <c:v>153.44</c:v>
                  </c:pt>
                  <c:pt idx="5">
                    <c:v>152</c:v>
                  </c:pt>
                  <c:pt idx="6">
                    <c:v>149.6</c:v>
                  </c:pt>
                  <c:pt idx="7">
                    <c:v>149.28</c:v>
                  </c:pt>
                  <c:pt idx="8">
                    <c:v>154.88</c:v>
                  </c:pt>
                </c:numCache>
              </c:numRef>
            </c:plus>
            <c:minus>
              <c:numRef>
                <c:f>('Ms C vs R'!$AH$212:$AH$214,'Ms C vs R'!$AH$220:$AH$222,'Ms C vs R'!$AH$224,'Ms C vs R'!$AH$251,'Ms C vs R'!$AH$258)</c:f>
                <c:numCache>
                  <c:formatCode>General</c:formatCode>
                  <c:ptCount val="9"/>
                  <c:pt idx="0">
                    <c:v>152.16</c:v>
                  </c:pt>
                  <c:pt idx="1">
                    <c:v>152</c:v>
                  </c:pt>
                  <c:pt idx="2">
                    <c:v>153.28</c:v>
                  </c:pt>
                  <c:pt idx="3">
                    <c:v>153.44</c:v>
                  </c:pt>
                  <c:pt idx="4">
                    <c:v>153.44</c:v>
                  </c:pt>
                  <c:pt idx="5">
                    <c:v>152</c:v>
                  </c:pt>
                  <c:pt idx="6">
                    <c:v>149.6</c:v>
                  </c:pt>
                  <c:pt idx="7">
                    <c:v>149.28</c:v>
                  </c:pt>
                  <c:pt idx="8">
                    <c:v>154.88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('Ms C vs R'!$AH$9:$AH$11,'Ms C vs R'!$AH$17:$AH$19,'Ms C vs R'!$AH$21,'Ms C vs R'!$AH$28,'Ms C vs R'!$AH$35)</c:f>
              <c:numCache>
                <c:formatCode>General</c:formatCode>
                <c:ptCount val="9"/>
                <c:pt idx="0">
                  <c:v>95100</c:v>
                </c:pt>
                <c:pt idx="1">
                  <c:v>95000</c:v>
                </c:pt>
                <c:pt idx="2">
                  <c:v>95800</c:v>
                </c:pt>
                <c:pt idx="3">
                  <c:v>95900</c:v>
                </c:pt>
                <c:pt idx="4">
                  <c:v>95900</c:v>
                </c:pt>
                <c:pt idx="5">
                  <c:v>95000</c:v>
                </c:pt>
                <c:pt idx="6">
                  <c:v>93500</c:v>
                </c:pt>
                <c:pt idx="7">
                  <c:v>93300</c:v>
                </c:pt>
                <c:pt idx="8">
                  <c:v>96800</c:v>
                </c:pt>
              </c:numCache>
            </c:numRef>
          </c:xVal>
          <c:yVal>
            <c:numRef>
              <c:f>('Ms C vs R'!$E$9:$E$11,'Ms C vs R'!$E$17:$E$19,'Ms C vs R'!$E$21,'Ms C vs R'!$E$28,'Ms C vs R'!$E$35)</c:f>
              <c:numCache>
                <c:formatCode>General</c:formatCode>
                <c:ptCount val="9"/>
                <c:pt idx="0">
                  <c:v>153.834</c:v>
                </c:pt>
                <c:pt idx="1">
                  <c:v>1562.12</c:v>
                </c:pt>
                <c:pt idx="2">
                  <c:v>190.262</c:v>
                </c:pt>
                <c:pt idx="3">
                  <c:v>4245.28</c:v>
                </c:pt>
                <c:pt idx="4">
                  <c:v>1566.33</c:v>
                </c:pt>
                <c:pt idx="5">
                  <c:v>2399.84</c:v>
                </c:pt>
                <c:pt idx="6">
                  <c:v>471.62799999999999</c:v>
                </c:pt>
                <c:pt idx="7">
                  <c:v>2341.35</c:v>
                </c:pt>
                <c:pt idx="8">
                  <c:v>852.09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0CC-4267-8F61-AC9E7DD85EE3}"/>
            </c:ext>
          </c:extLst>
        </c:ser>
        <c:ser>
          <c:idx val="4"/>
          <c:order val="4"/>
          <c:tx>
            <c:v>1(B)MP C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C vs R'!$F$298:$F$299,'Ms C vs R'!$F$302,'Ms C vs R'!$F$305,'Ms C vs R'!$F$311,'Ms C vs R'!$F$314,'Ms C vs R'!$F$316:$F$317,'Ms C vs R'!$F$320,'Ms C vs R'!$F$322:$F$323,'Ms C vs R'!$F$350:$F$351,'Ms C vs R'!$F$356)</c:f>
                <c:numCache>
                  <c:formatCode>General</c:formatCode>
                  <c:ptCount val="14"/>
                  <c:pt idx="0">
                    <c:v>1999.75</c:v>
                  </c:pt>
                  <c:pt idx="1">
                    <c:v>2129.17</c:v>
                  </c:pt>
                  <c:pt idx="2">
                    <c:v>2292.9299999999998</c:v>
                  </c:pt>
                  <c:pt idx="3">
                    <c:v>2371.5500000000002</c:v>
                  </c:pt>
                  <c:pt idx="4">
                    <c:v>2269.4</c:v>
                  </c:pt>
                  <c:pt idx="5">
                    <c:v>2030.05</c:v>
                  </c:pt>
                  <c:pt idx="6">
                    <c:v>1584.37</c:v>
                  </c:pt>
                  <c:pt idx="7">
                    <c:v>2107.39</c:v>
                  </c:pt>
                  <c:pt idx="8">
                    <c:v>2039.52</c:v>
                  </c:pt>
                  <c:pt idx="9">
                    <c:v>2555.29</c:v>
                  </c:pt>
                  <c:pt idx="10">
                    <c:v>2437.94</c:v>
                  </c:pt>
                  <c:pt idx="11">
                    <c:v>2534.69</c:v>
                  </c:pt>
                  <c:pt idx="12">
                    <c:v>1999.45</c:v>
                  </c:pt>
                  <c:pt idx="13">
                    <c:v>1888.53</c:v>
                  </c:pt>
                </c:numCache>
              </c:numRef>
            </c:plus>
            <c:minus>
              <c:numRef>
                <c:f>('Ms C vs R'!$F$298:$F$299,'Ms C vs R'!$F$302,'Ms C vs R'!$F$305,'Ms C vs R'!$F$311,'Ms C vs R'!$F$314,'Ms C vs R'!$F$316:$F$317,'Ms C vs R'!$F$320,'Ms C vs R'!$F$322:$F$323,'Ms C vs R'!$F$350:$F$351,'Ms C vs R'!$F$356)</c:f>
                <c:numCache>
                  <c:formatCode>General</c:formatCode>
                  <c:ptCount val="14"/>
                  <c:pt idx="0">
                    <c:v>1999.75</c:v>
                  </c:pt>
                  <c:pt idx="1">
                    <c:v>2129.17</c:v>
                  </c:pt>
                  <c:pt idx="2">
                    <c:v>2292.9299999999998</c:v>
                  </c:pt>
                  <c:pt idx="3">
                    <c:v>2371.5500000000002</c:v>
                  </c:pt>
                  <c:pt idx="4">
                    <c:v>2269.4</c:v>
                  </c:pt>
                  <c:pt idx="5">
                    <c:v>2030.05</c:v>
                  </c:pt>
                  <c:pt idx="6">
                    <c:v>1584.37</c:v>
                  </c:pt>
                  <c:pt idx="7">
                    <c:v>2107.39</c:v>
                  </c:pt>
                  <c:pt idx="8">
                    <c:v>2039.52</c:v>
                  </c:pt>
                  <c:pt idx="9">
                    <c:v>2555.29</c:v>
                  </c:pt>
                  <c:pt idx="10">
                    <c:v>2437.94</c:v>
                  </c:pt>
                  <c:pt idx="11">
                    <c:v>2534.69</c:v>
                  </c:pt>
                  <c:pt idx="12">
                    <c:v>1999.45</c:v>
                  </c:pt>
                  <c:pt idx="13">
                    <c:v>1888.53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C vs R'!$AH$298:$AH$299,'Ms C vs R'!$AH$302,'Ms C vs R'!$AH$305,'Ms C vs R'!$AH$311,'Ms C vs R'!$AH$314,'Ms C vs R'!$AH$316:$AH$317,'Ms C vs R'!$AH$320,'Ms C vs R'!$AH$322:$AH$323,'Ms C vs R'!$AH$350:$AH$351,'Ms C vs R'!$AH$356)</c:f>
                <c:numCache>
                  <c:formatCode>General</c:formatCode>
                  <c:ptCount val="14"/>
                  <c:pt idx="0">
                    <c:v>118.01333333333334</c:v>
                  </c:pt>
                  <c:pt idx="1">
                    <c:v>118.1525</c:v>
                  </c:pt>
                  <c:pt idx="2">
                    <c:v>118.29166666666667</c:v>
                  </c:pt>
                  <c:pt idx="3">
                    <c:v>118.57000000000001</c:v>
                  </c:pt>
                  <c:pt idx="4">
                    <c:v>118.84833333333331</c:v>
                  </c:pt>
                  <c:pt idx="5">
                    <c:v>118.9875</c:v>
                  </c:pt>
                  <c:pt idx="6">
                    <c:v>117.73500000000003</c:v>
                  </c:pt>
                  <c:pt idx="7">
                    <c:v>114.8125</c:v>
                  </c:pt>
                  <c:pt idx="8">
                    <c:v>118.84833333333331</c:v>
                  </c:pt>
                  <c:pt idx="9">
                    <c:v>116.065</c:v>
                  </c:pt>
                  <c:pt idx="10">
                    <c:v>119.12666666666667</c:v>
                  </c:pt>
                  <c:pt idx="11">
                    <c:v>117.59583333333333</c:v>
                  </c:pt>
                  <c:pt idx="12">
                    <c:v>118.70916666666668</c:v>
                  </c:pt>
                  <c:pt idx="13">
                    <c:v>115.92583333333333</c:v>
                  </c:pt>
                </c:numCache>
              </c:numRef>
            </c:plus>
            <c:minus>
              <c:numRef>
                <c:f>('Ms C vs R'!$AH$298:$AH$299,'Ms C vs R'!$AH$302,'Ms C vs R'!$AH$305,'Ms C vs R'!$AH$311,'Ms C vs R'!$AH$314,'Ms C vs R'!$AH$316:$AH$317,'Ms C vs R'!$AH$320,'Ms C vs R'!$AH$322:$AH$323,'Ms C vs R'!$AH$350:$AH$351,'Ms C vs R'!$AH$356)</c:f>
                <c:numCache>
                  <c:formatCode>General</c:formatCode>
                  <c:ptCount val="14"/>
                  <c:pt idx="0">
                    <c:v>118.01333333333334</c:v>
                  </c:pt>
                  <c:pt idx="1">
                    <c:v>118.1525</c:v>
                  </c:pt>
                  <c:pt idx="2">
                    <c:v>118.29166666666667</c:v>
                  </c:pt>
                  <c:pt idx="3">
                    <c:v>118.57000000000001</c:v>
                  </c:pt>
                  <c:pt idx="4">
                    <c:v>118.84833333333331</c:v>
                  </c:pt>
                  <c:pt idx="5">
                    <c:v>118.9875</c:v>
                  </c:pt>
                  <c:pt idx="6">
                    <c:v>117.73500000000003</c:v>
                  </c:pt>
                  <c:pt idx="7">
                    <c:v>114.8125</c:v>
                  </c:pt>
                  <c:pt idx="8">
                    <c:v>118.84833333333331</c:v>
                  </c:pt>
                  <c:pt idx="9">
                    <c:v>116.065</c:v>
                  </c:pt>
                  <c:pt idx="10">
                    <c:v>119.12666666666667</c:v>
                  </c:pt>
                  <c:pt idx="11">
                    <c:v>117.59583333333333</c:v>
                  </c:pt>
                  <c:pt idx="12">
                    <c:v>118.70916666666668</c:v>
                  </c:pt>
                  <c:pt idx="13">
                    <c:v>115.92583333333333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('Ms C vs R'!$AH$47:$AH$48,'Ms C vs R'!$AH$51,'Ms C vs R'!$AH$54,'Ms C vs R'!$AH$60,'Ms C vs R'!$AH$63,'Ms C vs R'!$AH$65:$AH$66,'Ms C vs R'!$AH$69,'Ms C vs R'!$AH$71:$AH$72,'Ms C vs R'!$AH$82:$AH$83,'Ms C vs R'!$AH$88)</c:f>
              <c:numCache>
                <c:formatCode>General</c:formatCode>
                <c:ptCount val="14"/>
                <c:pt idx="0">
                  <c:v>84800</c:v>
                </c:pt>
                <c:pt idx="1">
                  <c:v>84900</c:v>
                </c:pt>
                <c:pt idx="2">
                  <c:v>85000</c:v>
                </c:pt>
                <c:pt idx="3">
                  <c:v>85200</c:v>
                </c:pt>
                <c:pt idx="4">
                  <c:v>85399.999999999985</c:v>
                </c:pt>
                <c:pt idx="5">
                  <c:v>85500</c:v>
                </c:pt>
                <c:pt idx="6">
                  <c:v>84600.000000000015</c:v>
                </c:pt>
                <c:pt idx="7">
                  <c:v>82500</c:v>
                </c:pt>
                <c:pt idx="8">
                  <c:v>85399.999999999985</c:v>
                </c:pt>
                <c:pt idx="9">
                  <c:v>83400</c:v>
                </c:pt>
                <c:pt idx="10">
                  <c:v>85600</c:v>
                </c:pt>
                <c:pt idx="11">
                  <c:v>84500</c:v>
                </c:pt>
                <c:pt idx="12">
                  <c:v>85300</c:v>
                </c:pt>
                <c:pt idx="13">
                  <c:v>83300</c:v>
                </c:pt>
              </c:numCache>
            </c:numRef>
          </c:xVal>
          <c:yVal>
            <c:numRef>
              <c:f>('Ms C vs R'!$E$47:$E$48,'Ms C vs R'!$E$51,'Ms C vs R'!$E$51,'Ms C vs R'!$E$54,'Ms C vs R'!$E$60,'Ms C vs R'!$E$63,'Ms C vs R'!$E$65:$E$66,'Ms C vs R'!$E$69,'Ms C vs R'!$E$71:$E$72,'Ms C vs R'!$E$82:$E$83,'Ms C vs R'!$E$88)</c:f>
              <c:numCache>
                <c:formatCode>General</c:formatCode>
                <c:ptCount val="15"/>
                <c:pt idx="0">
                  <c:v>1205.32</c:v>
                </c:pt>
                <c:pt idx="1">
                  <c:v>2347.1</c:v>
                </c:pt>
                <c:pt idx="2">
                  <c:v>2330.0100000000002</c:v>
                </c:pt>
                <c:pt idx="3">
                  <c:v>2330.0100000000002</c:v>
                </c:pt>
                <c:pt idx="4">
                  <c:v>800.14599999999996</c:v>
                </c:pt>
                <c:pt idx="5">
                  <c:v>956.02</c:v>
                </c:pt>
                <c:pt idx="6">
                  <c:v>288.15699999999998</c:v>
                </c:pt>
                <c:pt idx="7">
                  <c:v>988.52200000000005</c:v>
                </c:pt>
                <c:pt idx="8">
                  <c:v>161.54300000000001</c:v>
                </c:pt>
                <c:pt idx="9">
                  <c:v>591.64700000000005</c:v>
                </c:pt>
                <c:pt idx="10">
                  <c:v>1027.44</c:v>
                </c:pt>
                <c:pt idx="11">
                  <c:v>2210.4899999999998</c:v>
                </c:pt>
                <c:pt idx="12">
                  <c:v>2325.56</c:v>
                </c:pt>
                <c:pt idx="13">
                  <c:v>1659.73</c:v>
                </c:pt>
                <c:pt idx="14">
                  <c:v>780.17200000000003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0CC-4267-8F61-AC9E7DD85EE3}"/>
            </c:ext>
          </c:extLst>
        </c:ser>
        <c:ser>
          <c:idx val="5"/>
          <c:order val="5"/>
          <c:tx>
            <c:v>1(B)MP 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C vs R'!$F$300:$F$301,'Ms C vs R'!$F$303,'Ms C vs R'!$F$310,'Ms C vs R'!$F$312:$F$313,'Ms C vs R'!$F$318,'Ms C vs R'!$F$321,'Ms C vs R'!$F$324:$F$326,'Ms C vs R'!$F$345:$F$346)</c:f>
                <c:numCache>
                  <c:formatCode>General</c:formatCode>
                  <c:ptCount val="13"/>
                  <c:pt idx="0">
                    <c:v>2233.3200000000002</c:v>
                  </c:pt>
                  <c:pt idx="1">
                    <c:v>1745.51</c:v>
                  </c:pt>
                  <c:pt idx="2">
                    <c:v>2340.1999999999998</c:v>
                  </c:pt>
                  <c:pt idx="3">
                    <c:v>3416.9</c:v>
                  </c:pt>
                  <c:pt idx="4">
                    <c:v>2374.65</c:v>
                  </c:pt>
                  <c:pt idx="5">
                    <c:v>2260.19</c:v>
                  </c:pt>
                  <c:pt idx="6">
                    <c:v>2499.06</c:v>
                  </c:pt>
                  <c:pt idx="7">
                    <c:v>1895.07</c:v>
                  </c:pt>
                  <c:pt idx="8">
                    <c:v>2313.5700000000002</c:v>
                  </c:pt>
                  <c:pt idx="9">
                    <c:v>2194.9</c:v>
                  </c:pt>
                  <c:pt idx="10">
                    <c:v>2145.1</c:v>
                  </c:pt>
                  <c:pt idx="11">
                    <c:v>1587.81</c:v>
                  </c:pt>
                  <c:pt idx="12">
                    <c:v>1205.1300000000001</c:v>
                  </c:pt>
                </c:numCache>
              </c:numRef>
            </c:plus>
            <c:minus>
              <c:numRef>
                <c:f>('Ms C vs R'!$F$300:$F$301,'Ms C vs R'!$F$303,'Ms C vs R'!$F$310,'Ms C vs R'!$F$312:$F$313,'Ms C vs R'!$F$318,'Ms C vs R'!$F$321,'Ms C vs R'!$F$324:$F$326,'Ms C vs R'!$F$345:$F$346)</c:f>
                <c:numCache>
                  <c:formatCode>General</c:formatCode>
                  <c:ptCount val="13"/>
                  <c:pt idx="0">
                    <c:v>2233.3200000000002</c:v>
                  </c:pt>
                  <c:pt idx="1">
                    <c:v>1745.51</c:v>
                  </c:pt>
                  <c:pt idx="2">
                    <c:v>2340.1999999999998</c:v>
                  </c:pt>
                  <c:pt idx="3">
                    <c:v>3416.9</c:v>
                  </c:pt>
                  <c:pt idx="4">
                    <c:v>2374.65</c:v>
                  </c:pt>
                  <c:pt idx="5">
                    <c:v>2260.19</c:v>
                  </c:pt>
                  <c:pt idx="6">
                    <c:v>2499.06</c:v>
                  </c:pt>
                  <c:pt idx="7">
                    <c:v>1895.07</c:v>
                  </c:pt>
                  <c:pt idx="8">
                    <c:v>2313.5700000000002</c:v>
                  </c:pt>
                  <c:pt idx="9">
                    <c:v>2194.9</c:v>
                  </c:pt>
                  <c:pt idx="10">
                    <c:v>2145.1</c:v>
                  </c:pt>
                  <c:pt idx="11">
                    <c:v>1587.81</c:v>
                  </c:pt>
                  <c:pt idx="12">
                    <c:v>1205.1300000000001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C vs R'!$AH$300:$AH$301,'Ms C vs R'!$AH$303,'Ms C vs R'!$AH$310,'Ms C vs R'!$AH$312:$AH$313,'Ms C vs R'!$AH$318,'Ms C vs R'!$AH$321,'Ms C vs R'!$AH$324:$AH$326,'Ms C vs R'!$AH$345:$AH$346)</c:f>
                <c:numCache>
                  <c:formatCode>General</c:formatCode>
                  <c:ptCount val="13"/>
                  <c:pt idx="0">
                    <c:v>116.48249999999999</c:v>
                  </c:pt>
                  <c:pt idx="1">
                    <c:v>117.45666666666666</c:v>
                  </c:pt>
                  <c:pt idx="2">
                    <c:v>121.21416666666669</c:v>
                  </c:pt>
                  <c:pt idx="3">
                    <c:v>117.73500000000003</c:v>
                  </c:pt>
                  <c:pt idx="4">
                    <c:v>117.03916666666667</c:v>
                  </c:pt>
                  <c:pt idx="5">
                    <c:v>115.36916666666664</c:v>
                  </c:pt>
                  <c:pt idx="6">
                    <c:v>118.70916666666668</c:v>
                  </c:pt>
                  <c:pt idx="7">
                    <c:v>116.20416666666667</c:v>
                  </c:pt>
                  <c:pt idx="8">
                    <c:v>121.21416666666669</c:v>
                  </c:pt>
                  <c:pt idx="9">
                    <c:v>115.92583333333333</c:v>
                  </c:pt>
                  <c:pt idx="10">
                    <c:v>115.50833333333334</c:v>
                  </c:pt>
                  <c:pt idx="11">
                    <c:v>117.17833333333334</c:v>
                  </c:pt>
                  <c:pt idx="12">
                    <c:v>118.84833333333331</c:v>
                  </c:pt>
                </c:numCache>
              </c:numRef>
            </c:plus>
            <c:minus>
              <c:numRef>
                <c:f>('Ms C vs R'!$AH$300:$AH$301,'Ms C vs R'!$AH$303,'Ms C vs R'!$AH$310,'Ms C vs R'!$AH$312:$AH$313,'Ms C vs R'!$AH$318,'Ms C vs R'!$AH$321,'Ms C vs R'!$AH$324:$AH$326,'Ms C vs R'!$AH$345:$AH$346)</c:f>
                <c:numCache>
                  <c:formatCode>General</c:formatCode>
                  <c:ptCount val="13"/>
                  <c:pt idx="0">
                    <c:v>116.48249999999999</c:v>
                  </c:pt>
                  <c:pt idx="1">
                    <c:v>117.45666666666666</c:v>
                  </c:pt>
                  <c:pt idx="2">
                    <c:v>121.21416666666669</c:v>
                  </c:pt>
                  <c:pt idx="3">
                    <c:v>117.73500000000003</c:v>
                  </c:pt>
                  <c:pt idx="4">
                    <c:v>117.03916666666667</c:v>
                  </c:pt>
                  <c:pt idx="5">
                    <c:v>115.36916666666664</c:v>
                  </c:pt>
                  <c:pt idx="6">
                    <c:v>118.70916666666668</c:v>
                  </c:pt>
                  <c:pt idx="7">
                    <c:v>116.20416666666667</c:v>
                  </c:pt>
                  <c:pt idx="8">
                    <c:v>121.21416666666669</c:v>
                  </c:pt>
                  <c:pt idx="9">
                    <c:v>115.92583333333333</c:v>
                  </c:pt>
                  <c:pt idx="10">
                    <c:v>115.50833333333334</c:v>
                  </c:pt>
                  <c:pt idx="11">
                    <c:v>117.17833333333334</c:v>
                  </c:pt>
                  <c:pt idx="12">
                    <c:v>118.84833333333331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('Ms C vs R'!$AH$49:$AH$50,'Ms C vs R'!$AH$52,'Ms C vs R'!$AH$58:$AH$59,'Ms C vs R'!$AH$61:$AH$62,'Ms C vs R'!$AH$67,'Ms C vs R'!$AH$70,'Ms C vs R'!$AH$73:$AH$75,'Ms C vs R'!$AH$77:$AH$78)</c:f>
              <c:numCache>
                <c:formatCode>General</c:formatCode>
                <c:ptCount val="14"/>
                <c:pt idx="0">
                  <c:v>83699.999999999985</c:v>
                </c:pt>
                <c:pt idx="1">
                  <c:v>84400</c:v>
                </c:pt>
                <c:pt idx="2">
                  <c:v>87100.000000000015</c:v>
                </c:pt>
                <c:pt idx="3">
                  <c:v>84900</c:v>
                </c:pt>
                <c:pt idx="4">
                  <c:v>84600.000000000015</c:v>
                </c:pt>
                <c:pt idx="5">
                  <c:v>84100</c:v>
                </c:pt>
                <c:pt idx="6">
                  <c:v>82899.999999999985</c:v>
                </c:pt>
                <c:pt idx="7">
                  <c:v>85300</c:v>
                </c:pt>
                <c:pt idx="8">
                  <c:v>83500</c:v>
                </c:pt>
                <c:pt idx="9">
                  <c:v>87100.000000000015</c:v>
                </c:pt>
                <c:pt idx="10">
                  <c:v>83300</c:v>
                </c:pt>
                <c:pt idx="11">
                  <c:v>83000</c:v>
                </c:pt>
                <c:pt idx="12">
                  <c:v>84200</c:v>
                </c:pt>
                <c:pt idx="13">
                  <c:v>85399.999999999985</c:v>
                </c:pt>
              </c:numCache>
            </c:numRef>
          </c:xVal>
          <c:yVal>
            <c:numRef>
              <c:f>('Ms C vs R'!$E$49:$E$50,'Ms C vs R'!$E$52,'Ms C vs R'!$E$59,'Ms C vs R'!$E$61:$E$62,'Ms C vs R'!$E$67,'Ms C vs R'!$E$70,'Ms C vs R'!$E$73:$E$75,'Ms C vs R'!$E$77:$E$78)</c:f>
              <c:numCache>
                <c:formatCode>General</c:formatCode>
                <c:ptCount val="13"/>
                <c:pt idx="0">
                  <c:v>2949.18</c:v>
                </c:pt>
                <c:pt idx="1">
                  <c:v>881.43700000000001</c:v>
                </c:pt>
                <c:pt idx="2">
                  <c:v>1015.59</c:v>
                </c:pt>
                <c:pt idx="3">
                  <c:v>2695.99</c:v>
                </c:pt>
                <c:pt idx="4">
                  <c:v>710.005</c:v>
                </c:pt>
                <c:pt idx="5">
                  <c:v>3725.73</c:v>
                </c:pt>
                <c:pt idx="6">
                  <c:v>2812</c:v>
                </c:pt>
                <c:pt idx="7">
                  <c:v>1788.73</c:v>
                </c:pt>
                <c:pt idx="8">
                  <c:v>2838.83</c:v>
                </c:pt>
                <c:pt idx="9">
                  <c:v>1104.73</c:v>
                </c:pt>
                <c:pt idx="10">
                  <c:v>757.98800000000006</c:v>
                </c:pt>
                <c:pt idx="11">
                  <c:v>332.98099999999999</c:v>
                </c:pt>
                <c:pt idx="12">
                  <c:v>1576.38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0CC-4267-8F61-AC9E7DD85EE3}"/>
            </c:ext>
          </c:extLst>
        </c:ser>
        <c:ser>
          <c:idx val="6"/>
          <c:order val="6"/>
          <c:tx>
            <c:v>1(B)MP (M)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C vs R'!$F$304,'Ms C vs R'!$F$306:$F$307,'Ms C vs R'!$F$352:$F$353,'Ms C vs R'!$F$355,'Ms C vs R'!$F$358:$F$359)</c:f>
                <c:numCache>
                  <c:formatCode>General</c:formatCode>
                  <c:ptCount val="8"/>
                  <c:pt idx="0">
                    <c:v>1941.29</c:v>
                  </c:pt>
                  <c:pt idx="1">
                    <c:v>2413.17</c:v>
                  </c:pt>
                  <c:pt idx="2">
                    <c:v>2065.27</c:v>
                  </c:pt>
                  <c:pt idx="3">
                    <c:v>1446.69</c:v>
                  </c:pt>
                  <c:pt idx="4">
                    <c:v>2213.91</c:v>
                  </c:pt>
                  <c:pt idx="5">
                    <c:v>1483.97</c:v>
                  </c:pt>
                  <c:pt idx="6">
                    <c:v>2030.8</c:v>
                  </c:pt>
                  <c:pt idx="7">
                    <c:v>2230.25</c:v>
                  </c:pt>
                </c:numCache>
              </c:numRef>
            </c:plus>
            <c:minus>
              <c:numRef>
                <c:f>('Ms C vs R'!$F$304,'Ms C vs R'!$F$306:$F$307,'Ms C vs R'!$F$352:$F$353,'Ms C vs R'!$F$355,'Ms C vs R'!$F$358:$F$359)</c:f>
                <c:numCache>
                  <c:formatCode>General</c:formatCode>
                  <c:ptCount val="8"/>
                  <c:pt idx="0">
                    <c:v>1941.29</c:v>
                  </c:pt>
                  <c:pt idx="1">
                    <c:v>2413.17</c:v>
                  </c:pt>
                  <c:pt idx="2">
                    <c:v>2065.27</c:v>
                  </c:pt>
                  <c:pt idx="3">
                    <c:v>1446.69</c:v>
                  </c:pt>
                  <c:pt idx="4">
                    <c:v>2213.91</c:v>
                  </c:pt>
                  <c:pt idx="5">
                    <c:v>1483.97</c:v>
                  </c:pt>
                  <c:pt idx="6">
                    <c:v>2030.8</c:v>
                  </c:pt>
                  <c:pt idx="7">
                    <c:v>2230.25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C vs R'!$AH$304,'Ms C vs R'!$AH$306:$AH$307,'Ms C vs R'!$AH$352:$AH$353,'Ms C vs R'!$AH$355,'Ms C vs R'!$AH$358:$AH$359)</c:f>
                <c:numCache>
                  <c:formatCode>General</c:formatCode>
                  <c:ptCount val="8"/>
                  <c:pt idx="0">
                    <c:v>118.70916666666668</c:v>
                  </c:pt>
                  <c:pt idx="1">
                    <c:v>115.78666666666668</c:v>
                  </c:pt>
                  <c:pt idx="2">
                    <c:v>116.9</c:v>
                  </c:pt>
                  <c:pt idx="3">
                    <c:v>114.53416666666666</c:v>
                  </c:pt>
                  <c:pt idx="4">
                    <c:v>117.45666666666666</c:v>
                  </c:pt>
                  <c:pt idx="5">
                    <c:v>118.1525</c:v>
                  </c:pt>
                  <c:pt idx="6">
                    <c:v>118.70916666666668</c:v>
                  </c:pt>
                  <c:pt idx="7">
                    <c:v>114.53416666666666</c:v>
                  </c:pt>
                </c:numCache>
              </c:numRef>
            </c:plus>
            <c:minus>
              <c:numRef>
                <c:f>('Ms C vs R'!$AH$304,'Ms C vs R'!$AH$306:$AH$307,'Ms C vs R'!$AH$352:$AH$353,'Ms C vs R'!$AH$355,'Ms C vs R'!$AH$358:$AH$359)</c:f>
                <c:numCache>
                  <c:formatCode>General</c:formatCode>
                  <c:ptCount val="8"/>
                  <c:pt idx="0">
                    <c:v>118.70916666666668</c:v>
                  </c:pt>
                  <c:pt idx="1">
                    <c:v>115.78666666666668</c:v>
                  </c:pt>
                  <c:pt idx="2">
                    <c:v>116.9</c:v>
                  </c:pt>
                  <c:pt idx="3">
                    <c:v>114.53416666666666</c:v>
                  </c:pt>
                  <c:pt idx="4">
                    <c:v>117.45666666666666</c:v>
                  </c:pt>
                  <c:pt idx="5">
                    <c:v>118.1525</c:v>
                  </c:pt>
                  <c:pt idx="6">
                    <c:v>118.70916666666668</c:v>
                  </c:pt>
                  <c:pt idx="7">
                    <c:v>114.53416666666666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('Ms C vs R'!$AH$53,'Ms C vs R'!$AH$55:$AH$56,'Ms C vs R'!$AH$84:$AH$85,'Ms C vs R'!$AH$87,'Ms C vs R'!$AH$90:$AH$91)</c:f>
              <c:numCache>
                <c:formatCode>General</c:formatCode>
                <c:ptCount val="8"/>
                <c:pt idx="0">
                  <c:v>85300</c:v>
                </c:pt>
                <c:pt idx="1">
                  <c:v>83200</c:v>
                </c:pt>
                <c:pt idx="2">
                  <c:v>84000</c:v>
                </c:pt>
                <c:pt idx="3">
                  <c:v>82300</c:v>
                </c:pt>
                <c:pt idx="4">
                  <c:v>84400</c:v>
                </c:pt>
                <c:pt idx="5">
                  <c:v>84900</c:v>
                </c:pt>
                <c:pt idx="6">
                  <c:v>85300</c:v>
                </c:pt>
                <c:pt idx="7">
                  <c:v>82300</c:v>
                </c:pt>
              </c:numCache>
            </c:numRef>
          </c:xVal>
          <c:yVal>
            <c:numRef>
              <c:f>('Ms C vs R'!$E$53,'Ms C vs R'!$E$55:$E$56,'Ms C vs R'!$E$84:$E$85,'Ms C vs R'!$E$87,'Ms C vs R'!$E$90:$E$91)</c:f>
              <c:numCache>
                <c:formatCode>General</c:formatCode>
                <c:ptCount val="8"/>
                <c:pt idx="0">
                  <c:v>609</c:v>
                </c:pt>
                <c:pt idx="1">
                  <c:v>798.14200000000005</c:v>
                </c:pt>
                <c:pt idx="2">
                  <c:v>1097.6600000000001</c:v>
                </c:pt>
                <c:pt idx="3">
                  <c:v>552.95699999999999</c:v>
                </c:pt>
                <c:pt idx="4">
                  <c:v>1779.24</c:v>
                </c:pt>
                <c:pt idx="5">
                  <c:v>1632.8</c:v>
                </c:pt>
                <c:pt idx="6">
                  <c:v>1255.6400000000001</c:v>
                </c:pt>
                <c:pt idx="7">
                  <c:v>1047.17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0CC-4267-8F61-AC9E7DD85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5730528"/>
        <c:axId val="1025690336"/>
      </c:scatterChart>
      <c:valAx>
        <c:axId val="355730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K 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5690336"/>
        <c:crosses val="autoZero"/>
        <c:crossBetween val="midCat"/>
      </c:valAx>
      <c:valAx>
        <c:axId val="1025690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Ca43 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57305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Al v Fe; 1.AS vs 1(B)MP</a:t>
            </a:r>
            <a:r>
              <a:rPr lang="en-GB" baseline="0"/>
              <a:t>; C, R &amp; (M)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1.AS (M)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C vs R'!$AJ$205,'Ms C vs R'!$AJ$206,'Ms C vs R'!$AJ$216:$AJ$219,'Ms C vs R'!$AJ$259)</c:f>
                <c:numCache>
                  <c:formatCode>General</c:formatCode>
                  <c:ptCount val="7"/>
                  <c:pt idx="0">
                    <c:v>28.389090909090907</c:v>
                  </c:pt>
                  <c:pt idx="1">
                    <c:v>32.417272727272724</c:v>
                  </c:pt>
                  <c:pt idx="2">
                    <c:v>40.089999999999996</c:v>
                  </c:pt>
                  <c:pt idx="3">
                    <c:v>47.379090909090912</c:v>
                  </c:pt>
                  <c:pt idx="4">
                    <c:v>43.542727272727269</c:v>
                  </c:pt>
                  <c:pt idx="5">
                    <c:v>38.36363636363636</c:v>
                  </c:pt>
                  <c:pt idx="6">
                    <c:v>36.445454545454545</c:v>
                  </c:pt>
                </c:numCache>
              </c:numRef>
            </c:plus>
            <c:minus>
              <c:numRef>
                <c:f>('Ms C vs R'!$AJ$205,'Ms C vs R'!$AJ$206,'Ms C vs R'!$AJ$216:$AJ$219,'Ms C vs R'!$AJ$259)</c:f>
                <c:numCache>
                  <c:formatCode>General</c:formatCode>
                  <c:ptCount val="7"/>
                  <c:pt idx="0">
                    <c:v>28.389090909090907</c:v>
                  </c:pt>
                  <c:pt idx="1">
                    <c:v>32.417272727272724</c:v>
                  </c:pt>
                  <c:pt idx="2">
                    <c:v>40.089999999999996</c:v>
                  </c:pt>
                  <c:pt idx="3">
                    <c:v>47.379090909090912</c:v>
                  </c:pt>
                  <c:pt idx="4">
                    <c:v>43.542727272727269</c:v>
                  </c:pt>
                  <c:pt idx="5">
                    <c:v>38.36363636363636</c:v>
                  </c:pt>
                  <c:pt idx="6">
                    <c:v>36.445454545454545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C vs R'!$AF$205:$AF$206,'Ms C vs R'!$AF$216:$AF$219,'Ms C vs R'!$AF$259)</c:f>
                <c:numCache>
                  <c:formatCode>General</c:formatCode>
                  <c:ptCount val="7"/>
                  <c:pt idx="0">
                    <c:v>356.89166666666665</c:v>
                  </c:pt>
                  <c:pt idx="1">
                    <c:v>344.65</c:v>
                  </c:pt>
                  <c:pt idx="2">
                    <c:v>345.59166666666664</c:v>
                  </c:pt>
                  <c:pt idx="3">
                    <c:v>344.08499999999998</c:v>
                  </c:pt>
                  <c:pt idx="4">
                    <c:v>349.54666666666662</c:v>
                  </c:pt>
                  <c:pt idx="5">
                    <c:v>349.92333333333323</c:v>
                  </c:pt>
                  <c:pt idx="6">
                    <c:v>350.67666666666662</c:v>
                  </c:pt>
                </c:numCache>
              </c:numRef>
            </c:plus>
            <c:minus>
              <c:numRef>
                <c:f>('Ms C vs R'!$AF$205:$AF$206,'Ms C vs R'!$AF$216:$AF$219,'Ms C vs R'!$AF$259)</c:f>
                <c:numCache>
                  <c:formatCode>General</c:formatCode>
                  <c:ptCount val="7"/>
                  <c:pt idx="0">
                    <c:v>356.89166666666665</c:v>
                  </c:pt>
                  <c:pt idx="1">
                    <c:v>344.65</c:v>
                  </c:pt>
                  <c:pt idx="2">
                    <c:v>345.59166666666664</c:v>
                  </c:pt>
                  <c:pt idx="3">
                    <c:v>344.08499999999998</c:v>
                  </c:pt>
                  <c:pt idx="4">
                    <c:v>349.54666666666662</c:v>
                  </c:pt>
                  <c:pt idx="5">
                    <c:v>349.92333333333323</c:v>
                  </c:pt>
                  <c:pt idx="6">
                    <c:v>350.67666666666662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('Ms C vs R'!$AF$2:$AF$3,'Ms C vs R'!$AF$13:$AF$16,'Ms C vs R'!$AF$44)</c:f>
              <c:numCache>
                <c:formatCode>General</c:formatCode>
                <c:ptCount val="7"/>
                <c:pt idx="0">
                  <c:v>189500</c:v>
                </c:pt>
                <c:pt idx="1">
                  <c:v>183000</c:v>
                </c:pt>
                <c:pt idx="2">
                  <c:v>183500</c:v>
                </c:pt>
                <c:pt idx="3">
                  <c:v>182700</c:v>
                </c:pt>
                <c:pt idx="4">
                  <c:v>185600</c:v>
                </c:pt>
                <c:pt idx="5">
                  <c:v>185799.99999999997</c:v>
                </c:pt>
                <c:pt idx="6">
                  <c:v>182600.00000000003</c:v>
                </c:pt>
              </c:numCache>
            </c:numRef>
          </c:xVal>
          <c:yVal>
            <c:numRef>
              <c:f>('Ms C vs R'!$AK$2:$AK$3,'Ms C vs R'!$AK$13:$AK$16,'Ms C vs R'!$AK$44)</c:f>
              <c:numCache>
                <c:formatCode>General</c:formatCode>
                <c:ptCount val="7"/>
                <c:pt idx="0">
                  <c:v>14800</c:v>
                </c:pt>
                <c:pt idx="1">
                  <c:v>16900</c:v>
                </c:pt>
                <c:pt idx="2">
                  <c:v>20900</c:v>
                </c:pt>
                <c:pt idx="3">
                  <c:v>24700.000000000004</c:v>
                </c:pt>
                <c:pt idx="4">
                  <c:v>22700</c:v>
                </c:pt>
                <c:pt idx="5">
                  <c:v>20000</c:v>
                </c:pt>
                <c:pt idx="6">
                  <c:v>19100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D97-4015-870D-1F4FFEAF4E95}"/>
            </c:ext>
          </c:extLst>
        </c:ser>
        <c:ser>
          <c:idx val="1"/>
          <c:order val="1"/>
          <c:tx>
            <c:v>1.AS C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C vs R'!$AJ$207,'Ms C vs R'!$AJ$210,'Ms C vs R'!$AJ$225,'Ms C vs R'!$AJ$227,'Ms C vs R'!$AJ$249,'Ms C vs R'!$AJ$252,'Ms C vs R'!$AJ$254,'Ms C vs R'!$AJ$256,'Ms C vs R'!$AJ$263:$AJ$264,'Ms C vs R'!$AJ$267)</c:f>
                <c:numCache>
                  <c:formatCode>General</c:formatCode>
                  <c:ptCount val="11"/>
                  <c:pt idx="0">
                    <c:v>33.376363636363635</c:v>
                  </c:pt>
                  <c:pt idx="1">
                    <c:v>35.102727272727272</c:v>
                  </c:pt>
                  <c:pt idx="2">
                    <c:v>38.555454545454538</c:v>
                  </c:pt>
                  <c:pt idx="3">
                    <c:v>23.401818181818179</c:v>
                  </c:pt>
                  <c:pt idx="4">
                    <c:v>28.964545454545451</c:v>
                  </c:pt>
                  <c:pt idx="5">
                    <c:v>28.580909090909088</c:v>
                  </c:pt>
                  <c:pt idx="6">
                    <c:v>30.115454545454543</c:v>
                  </c:pt>
                  <c:pt idx="7">
                    <c:v>28.580909090909088</c:v>
                  </c:pt>
                  <c:pt idx="8">
                    <c:v>37.212727272727271</c:v>
                  </c:pt>
                  <c:pt idx="9">
                    <c:v>33.951818181818176</c:v>
                  </c:pt>
                  <c:pt idx="10">
                    <c:v>36.637272727272723</c:v>
                  </c:pt>
                </c:numCache>
              </c:numRef>
            </c:plus>
            <c:minus>
              <c:numRef>
                <c:f>('Ms C vs R'!$AJ$207,'Ms C vs R'!$AJ$210,'Ms C vs R'!$AJ$225,'Ms C vs R'!$AJ$227,'Ms C vs R'!$AJ$249,'Ms C vs R'!$AJ$252,'Ms C vs R'!$AJ$254,'Ms C vs R'!$AJ$256,'Ms C vs R'!$AJ$263:$AJ$264,'Ms C vs R'!$AJ$267)</c:f>
                <c:numCache>
                  <c:formatCode>General</c:formatCode>
                  <c:ptCount val="11"/>
                  <c:pt idx="0">
                    <c:v>33.376363636363635</c:v>
                  </c:pt>
                  <c:pt idx="1">
                    <c:v>35.102727272727272</c:v>
                  </c:pt>
                  <c:pt idx="2">
                    <c:v>38.555454545454538</c:v>
                  </c:pt>
                  <c:pt idx="3">
                    <c:v>23.401818181818179</c:v>
                  </c:pt>
                  <c:pt idx="4">
                    <c:v>28.964545454545451</c:v>
                  </c:pt>
                  <c:pt idx="5">
                    <c:v>28.580909090909088</c:v>
                  </c:pt>
                  <c:pt idx="6">
                    <c:v>30.115454545454543</c:v>
                  </c:pt>
                  <c:pt idx="7">
                    <c:v>28.580909090909088</c:v>
                  </c:pt>
                  <c:pt idx="8">
                    <c:v>37.212727272727271</c:v>
                  </c:pt>
                  <c:pt idx="9">
                    <c:v>33.951818181818176</c:v>
                  </c:pt>
                  <c:pt idx="10">
                    <c:v>36.637272727272723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C vs R'!$AF$207,'Ms C vs R'!$AF$210,'Ms C vs R'!$AF$225,'Ms C vs R'!$AF$227,'Ms C vs R'!$AF$249,'Ms C vs R'!$AF$252,'Ms C vs R'!$AF$254,'Ms C vs R'!$AF$256,'Ms C vs R'!$AF$263,'Ms C vs R'!$AF$264,'Ms C vs R'!$AF$267)</c:f>
                <c:numCache>
                  <c:formatCode>General</c:formatCode>
                  <c:ptCount val="11"/>
                  <c:pt idx="0">
                    <c:v>355.95</c:v>
                  </c:pt>
                  <c:pt idx="1">
                    <c:v>341.07166666666666</c:v>
                  </c:pt>
                  <c:pt idx="2">
                    <c:v>340.5066666666666</c:v>
                  </c:pt>
                  <c:pt idx="3">
                    <c:v>349.92333333333323</c:v>
                  </c:pt>
                  <c:pt idx="4">
                    <c:v>343.33166666666665</c:v>
                  </c:pt>
                  <c:pt idx="5">
                    <c:v>353.87833333333333</c:v>
                  </c:pt>
                  <c:pt idx="6">
                    <c:v>355.76166666666666</c:v>
                  </c:pt>
                  <c:pt idx="7">
                    <c:v>348.60500000000002</c:v>
                  </c:pt>
                  <c:pt idx="8">
                    <c:v>348.22833333333324</c:v>
                  </c:pt>
                  <c:pt idx="9">
                    <c:v>348.22833333333324</c:v>
                  </c:pt>
                  <c:pt idx="10">
                    <c:v>343.8966666666667</c:v>
                  </c:pt>
                </c:numCache>
              </c:numRef>
            </c:plus>
            <c:minus>
              <c:numRef>
                <c:f>('Ms C vs R'!$AF$207,'Ms C vs R'!$AF$210,'Ms C vs R'!$AF$225,'Ms C vs R'!$AF$227,'Ms C vs R'!$AF$249,'Ms C vs R'!$AF$252,'Ms C vs R'!$AF$254,'Ms C vs R'!$AF$256,'Ms C vs R'!$AF$263,'Ms C vs R'!$AF$264,'Ms C vs R'!$AF$267)</c:f>
                <c:numCache>
                  <c:formatCode>General</c:formatCode>
                  <c:ptCount val="11"/>
                  <c:pt idx="0">
                    <c:v>355.95</c:v>
                  </c:pt>
                  <c:pt idx="1">
                    <c:v>341.07166666666666</c:v>
                  </c:pt>
                  <c:pt idx="2">
                    <c:v>340.5066666666666</c:v>
                  </c:pt>
                  <c:pt idx="3">
                    <c:v>349.92333333333323</c:v>
                  </c:pt>
                  <c:pt idx="4">
                    <c:v>343.33166666666665</c:v>
                  </c:pt>
                  <c:pt idx="5">
                    <c:v>353.87833333333333</c:v>
                  </c:pt>
                  <c:pt idx="6">
                    <c:v>355.76166666666666</c:v>
                  </c:pt>
                  <c:pt idx="7">
                    <c:v>348.60500000000002</c:v>
                  </c:pt>
                  <c:pt idx="8">
                    <c:v>348.22833333333324</c:v>
                  </c:pt>
                  <c:pt idx="9">
                    <c:v>348.22833333333324</c:v>
                  </c:pt>
                  <c:pt idx="10">
                    <c:v>343.8966666666667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('Ms C vs R'!$AF$4,'Ms C vs R'!$AF$7,'Ms C vs R'!$AF$22,'Ms C vs R'!$AF$24,'Ms C vs R'!$AF$26,'Ms C vs R'!$AF$29,'Ms C vs R'!$AF$31,'Ms C vs R'!$AF$33,'Ms C vs R'!$AF$39:$AF$40,'Ms C vs R'!$AF$43)</c:f>
              <c:numCache>
                <c:formatCode>General</c:formatCode>
                <c:ptCount val="11"/>
                <c:pt idx="0">
                  <c:v>189000</c:v>
                </c:pt>
                <c:pt idx="1">
                  <c:v>181100</c:v>
                </c:pt>
                <c:pt idx="2">
                  <c:v>180799.99999999997</c:v>
                </c:pt>
                <c:pt idx="3">
                  <c:v>185799.99999999997</c:v>
                </c:pt>
                <c:pt idx="4">
                  <c:v>182300</c:v>
                </c:pt>
                <c:pt idx="5">
                  <c:v>187900</c:v>
                </c:pt>
                <c:pt idx="6">
                  <c:v>188900</c:v>
                </c:pt>
                <c:pt idx="7">
                  <c:v>185100.00000000003</c:v>
                </c:pt>
                <c:pt idx="8">
                  <c:v>187300</c:v>
                </c:pt>
                <c:pt idx="9">
                  <c:v>184899.99999999997</c:v>
                </c:pt>
                <c:pt idx="10">
                  <c:v>186500</c:v>
                </c:pt>
              </c:numCache>
            </c:numRef>
          </c:xVal>
          <c:yVal>
            <c:numRef>
              <c:f>('Ms C vs R'!$AK$4,'Ms C vs R'!$AK$7,'Ms C vs R'!$AK$22,'Ms C vs R'!$AK$24,'Ms C vs R'!$AK$26,'Ms C vs R'!$AK$29,'Ms C vs R'!$AK$31,'Ms C vs R'!$AK$33,'Ms C vs R'!$AK$39:$AK$40,'Ms C vs R'!$AK$43)</c:f>
              <c:numCache>
                <c:formatCode>General</c:formatCode>
                <c:ptCount val="11"/>
                <c:pt idx="0">
                  <c:v>17400</c:v>
                </c:pt>
                <c:pt idx="1">
                  <c:v>18300</c:v>
                </c:pt>
                <c:pt idx="2">
                  <c:v>20099.999999999996</c:v>
                </c:pt>
                <c:pt idx="3">
                  <c:v>12200</c:v>
                </c:pt>
                <c:pt idx="4">
                  <c:v>15100</c:v>
                </c:pt>
                <c:pt idx="5">
                  <c:v>14900</c:v>
                </c:pt>
                <c:pt idx="6">
                  <c:v>15700</c:v>
                </c:pt>
                <c:pt idx="7">
                  <c:v>14900</c:v>
                </c:pt>
                <c:pt idx="8">
                  <c:v>19600</c:v>
                </c:pt>
                <c:pt idx="9">
                  <c:v>19400</c:v>
                </c:pt>
                <c:pt idx="10">
                  <c:v>15200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D97-4015-870D-1F4FFEAF4E95}"/>
            </c:ext>
          </c:extLst>
        </c:ser>
        <c:ser>
          <c:idx val="2"/>
          <c:order val="2"/>
          <c:tx>
            <c:v>1.AS 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C vs R'!$AJ$208,'Ms C vs R'!$AJ$211,'Ms C vs R'!$AJ$226,'Ms C vs R'!$AJ$228,'Ms C vs R'!$AJ$250,'Ms C vs R'!$AJ$253,'Ms C vs R'!$AJ$255,'Ms C vs R'!$AJ$257,'Ms C vs R'!$AJ$260:$AJ$262,'Ms C vs R'!$AJ$265:$AJ$266,'Ms C vs R'!$AJ$268)</c:f>
                <c:numCache>
                  <c:formatCode>General</c:formatCode>
                  <c:ptCount val="14"/>
                  <c:pt idx="0">
                    <c:v>36.829090909090908</c:v>
                  </c:pt>
                  <c:pt idx="1">
                    <c:v>37.020909090909086</c:v>
                  </c:pt>
                  <c:pt idx="2">
                    <c:v>29.923636363636362</c:v>
                  </c:pt>
                  <c:pt idx="3">
                    <c:v>23.401818181818179</c:v>
                  </c:pt>
                  <c:pt idx="4">
                    <c:v>35.869999999999997</c:v>
                  </c:pt>
                  <c:pt idx="5">
                    <c:v>34.143636363636361</c:v>
                  </c:pt>
                  <c:pt idx="6">
                    <c:v>32.033636363636361</c:v>
                  </c:pt>
                  <c:pt idx="7">
                    <c:v>33.951818181818176</c:v>
                  </c:pt>
                  <c:pt idx="8">
                    <c:v>37.404545454545449</c:v>
                  </c:pt>
                  <c:pt idx="9">
                    <c:v>37.596363636363634</c:v>
                  </c:pt>
                  <c:pt idx="10">
                    <c:v>37.596363636363634</c:v>
                  </c:pt>
                  <c:pt idx="11">
                    <c:v>38.36363636363636</c:v>
                  </c:pt>
                  <c:pt idx="12">
                    <c:v>29.156363636363633</c:v>
                  </c:pt>
                  <c:pt idx="13">
                    <c:v>0</c:v>
                  </c:pt>
                </c:numCache>
              </c:numRef>
            </c:plus>
            <c:minus>
              <c:numRef>
                <c:f>('Ms C vs R'!$AJ$208,'Ms C vs R'!$AJ$211,'Ms C vs R'!$AJ$226,'Ms C vs R'!$AJ$228,'Ms C vs R'!$AJ$250,'Ms C vs R'!$AJ$253,'Ms C vs R'!$AJ$255,'Ms C vs R'!$AJ$257,'Ms C vs R'!$AJ$260:$AJ$262,'Ms C vs R'!$AJ$265:$AJ$266,'Ms C vs R'!$AJ$268)</c:f>
                <c:numCache>
                  <c:formatCode>General</c:formatCode>
                  <c:ptCount val="14"/>
                  <c:pt idx="0">
                    <c:v>36.829090909090908</c:v>
                  </c:pt>
                  <c:pt idx="1">
                    <c:v>37.020909090909086</c:v>
                  </c:pt>
                  <c:pt idx="2">
                    <c:v>29.923636363636362</c:v>
                  </c:pt>
                  <c:pt idx="3">
                    <c:v>23.401818181818179</c:v>
                  </c:pt>
                  <c:pt idx="4">
                    <c:v>35.869999999999997</c:v>
                  </c:pt>
                  <c:pt idx="5">
                    <c:v>34.143636363636361</c:v>
                  </c:pt>
                  <c:pt idx="6">
                    <c:v>32.033636363636361</c:v>
                  </c:pt>
                  <c:pt idx="7">
                    <c:v>33.951818181818176</c:v>
                  </c:pt>
                  <c:pt idx="8">
                    <c:v>37.404545454545449</c:v>
                  </c:pt>
                  <c:pt idx="9">
                    <c:v>37.596363636363634</c:v>
                  </c:pt>
                  <c:pt idx="10">
                    <c:v>37.596363636363634</c:v>
                  </c:pt>
                  <c:pt idx="11">
                    <c:v>38.36363636363636</c:v>
                  </c:pt>
                  <c:pt idx="12">
                    <c:v>29.156363636363633</c:v>
                  </c:pt>
                  <c:pt idx="13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C vs R'!$AF$208,'Ms C vs R'!$AF$211,'Ms C vs R'!$AF$226,'Ms C vs R'!$AF$228,'Ms C vs R'!$AF$250,'Ms C vs R'!$AF$253,'Ms C vs R'!$AF$255,'Ms C vs R'!$AF$257,'Ms C vs R'!$AF$260:$AF$262,'Ms C vs R'!$AF$265:$AF$266,'Ms C vs R'!$AF$268)</c:f>
                <c:numCache>
                  <c:formatCode>General</c:formatCode>
                  <c:ptCount val="14"/>
                  <c:pt idx="0">
                    <c:v>349.54666666666662</c:v>
                  </c:pt>
                  <c:pt idx="1">
                    <c:v>346.72166666666664</c:v>
                  </c:pt>
                  <c:pt idx="2">
                    <c:v>354.6316666666666</c:v>
                  </c:pt>
                  <c:pt idx="3">
                    <c:v>349.92333333333323</c:v>
                  </c:pt>
                  <c:pt idx="4">
                    <c:v>350.48833333333329</c:v>
                  </c:pt>
                  <c:pt idx="5">
                    <c:v>351.995</c:v>
                  </c:pt>
                  <c:pt idx="6">
                    <c:v>350.29999999999995</c:v>
                  </c:pt>
                  <c:pt idx="7">
                    <c:v>351.24166666666662</c:v>
                  </c:pt>
                  <c:pt idx="8">
                    <c:v>336.36333333333329</c:v>
                  </c:pt>
                  <c:pt idx="9">
                    <c:v>348.03999999999996</c:v>
                  </c:pt>
                  <c:pt idx="10">
                    <c:v>352.74833333333333</c:v>
                  </c:pt>
                  <c:pt idx="11">
                    <c:v>355.57333333333332</c:v>
                  </c:pt>
                  <c:pt idx="12">
                    <c:v>351.24166666666662</c:v>
                  </c:pt>
                  <c:pt idx="13">
                    <c:v>356.13833333333332</c:v>
                  </c:pt>
                </c:numCache>
              </c:numRef>
            </c:plus>
            <c:minus>
              <c:numRef>
                <c:f>('Ms C vs R'!$AF$208,'Ms C vs R'!$AF$211,'Ms C vs R'!$AF$226,'Ms C vs R'!$AF$228,'Ms C vs R'!$AF$250,'Ms C vs R'!$AF$253,'Ms C vs R'!$AF$255,'Ms C vs R'!$AF$257,'Ms C vs R'!$AF$260:$AF$262,'Ms C vs R'!$AF$265:$AF$266,'Ms C vs R'!$AF$268)</c:f>
                <c:numCache>
                  <c:formatCode>General</c:formatCode>
                  <c:ptCount val="14"/>
                  <c:pt idx="0">
                    <c:v>349.54666666666662</c:v>
                  </c:pt>
                  <c:pt idx="1">
                    <c:v>346.72166666666664</c:v>
                  </c:pt>
                  <c:pt idx="2">
                    <c:v>354.6316666666666</c:v>
                  </c:pt>
                  <c:pt idx="3">
                    <c:v>349.92333333333323</c:v>
                  </c:pt>
                  <c:pt idx="4">
                    <c:v>350.48833333333329</c:v>
                  </c:pt>
                  <c:pt idx="5">
                    <c:v>351.995</c:v>
                  </c:pt>
                  <c:pt idx="6">
                    <c:v>350.29999999999995</c:v>
                  </c:pt>
                  <c:pt idx="7">
                    <c:v>351.24166666666662</c:v>
                  </c:pt>
                  <c:pt idx="8">
                    <c:v>336.36333333333329</c:v>
                  </c:pt>
                  <c:pt idx="9">
                    <c:v>348.03999999999996</c:v>
                  </c:pt>
                  <c:pt idx="10">
                    <c:v>352.74833333333333</c:v>
                  </c:pt>
                  <c:pt idx="11">
                    <c:v>355.57333333333332</c:v>
                  </c:pt>
                  <c:pt idx="12">
                    <c:v>351.24166666666662</c:v>
                  </c:pt>
                  <c:pt idx="13">
                    <c:v>356.13833333333332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('Ms C vs R'!$AF$5,'Ms C vs R'!$AF$8,'Ms C vs R'!$AF$23,'Ms C vs R'!$AF$25,'Ms C vs R'!$AF$27,'Ms C vs R'!$AF$30,'Ms C vs R'!$AF$32,'Ms C vs R'!$AF$34,'Ms C vs R'!$AF$36:$AF$38,'Ms C vs R'!$AF$41:$AF$42,'Ms C vs R'!$AF$45)</c:f>
              <c:numCache>
                <c:formatCode>General</c:formatCode>
                <c:ptCount val="14"/>
                <c:pt idx="0">
                  <c:v>185600</c:v>
                </c:pt>
                <c:pt idx="1">
                  <c:v>184100</c:v>
                </c:pt>
                <c:pt idx="2">
                  <c:v>188299.99999999997</c:v>
                </c:pt>
                <c:pt idx="3">
                  <c:v>185799.99999999997</c:v>
                </c:pt>
                <c:pt idx="4">
                  <c:v>186100</c:v>
                </c:pt>
                <c:pt idx="5">
                  <c:v>186900</c:v>
                </c:pt>
                <c:pt idx="6">
                  <c:v>186000</c:v>
                </c:pt>
                <c:pt idx="7">
                  <c:v>186500</c:v>
                </c:pt>
                <c:pt idx="8">
                  <c:v>186200</c:v>
                </c:pt>
                <c:pt idx="9">
                  <c:v>178600</c:v>
                </c:pt>
                <c:pt idx="10">
                  <c:v>184800</c:v>
                </c:pt>
                <c:pt idx="11">
                  <c:v>184899.99999999997</c:v>
                </c:pt>
                <c:pt idx="12">
                  <c:v>188800</c:v>
                </c:pt>
                <c:pt idx="13">
                  <c:v>189100</c:v>
                </c:pt>
              </c:numCache>
            </c:numRef>
          </c:xVal>
          <c:yVal>
            <c:numRef>
              <c:f>('Ms C vs R'!$AK$5,'Ms C vs R'!$AK$8,'Ms C vs R'!$AK$23,'Ms C vs R'!$AK$25,'Ms C vs R'!$AK$27,'Ms C vs R'!$AK$30,'Ms C vs R'!$AK$32,'Ms C vs R'!$AK$34,'Ms C vs R'!$AK$36:$AK$38,'Ms C vs R'!$AK$41:$AK$42,'Ms C vs R'!$AK$45)</c:f>
              <c:numCache>
                <c:formatCode>General</c:formatCode>
                <c:ptCount val="14"/>
                <c:pt idx="0">
                  <c:v>19200</c:v>
                </c:pt>
                <c:pt idx="1">
                  <c:v>19300</c:v>
                </c:pt>
                <c:pt idx="2">
                  <c:v>15600</c:v>
                </c:pt>
                <c:pt idx="3">
                  <c:v>12200</c:v>
                </c:pt>
                <c:pt idx="4">
                  <c:v>18700</c:v>
                </c:pt>
                <c:pt idx="5">
                  <c:v>17800</c:v>
                </c:pt>
                <c:pt idx="6">
                  <c:v>16700</c:v>
                </c:pt>
                <c:pt idx="7">
                  <c:v>17700</c:v>
                </c:pt>
                <c:pt idx="8">
                  <c:v>19000</c:v>
                </c:pt>
                <c:pt idx="9">
                  <c:v>19500</c:v>
                </c:pt>
                <c:pt idx="10">
                  <c:v>19600</c:v>
                </c:pt>
                <c:pt idx="11">
                  <c:v>17700</c:v>
                </c:pt>
                <c:pt idx="12">
                  <c:v>20000</c:v>
                </c:pt>
                <c:pt idx="1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D97-4015-870D-1F4FFEAF4E95}"/>
            </c:ext>
          </c:extLst>
        </c:ser>
        <c:ser>
          <c:idx val="3"/>
          <c:order val="3"/>
          <c:tx>
            <c:v>1.AS Others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C vs R'!$AJ$209,'Ms C vs R'!$AJ$212:$AJ$215,'Ms C vs R'!$AJ$220:$AJ$224,'Ms C vs R'!$AJ$251,'Ms C vs R'!$AJ$258)</c:f>
                <c:numCache>
                  <c:formatCode>General</c:formatCode>
                  <c:ptCount val="12"/>
                  <c:pt idx="0">
                    <c:v>30.307272727272725</c:v>
                  </c:pt>
                  <c:pt idx="1">
                    <c:v>40.473636363636359</c:v>
                  </c:pt>
                  <c:pt idx="2">
                    <c:v>31.458181818181814</c:v>
                  </c:pt>
                  <c:pt idx="3">
                    <c:v>34.910909090909087</c:v>
                  </c:pt>
                  <c:pt idx="4">
                    <c:v>41.43272727272727</c:v>
                  </c:pt>
                  <c:pt idx="5">
                    <c:v>30.690909090909088</c:v>
                  </c:pt>
                  <c:pt idx="6">
                    <c:v>32.417272727272724</c:v>
                  </c:pt>
                  <c:pt idx="7">
                    <c:v>29.539999999999996</c:v>
                  </c:pt>
                  <c:pt idx="8">
                    <c:v>32.225454545454539</c:v>
                  </c:pt>
                  <c:pt idx="9">
                    <c:v>30.499090909090906</c:v>
                  </c:pt>
                  <c:pt idx="10">
                    <c:v>34.527272727272724</c:v>
                  </c:pt>
                  <c:pt idx="11">
                    <c:v>29.156363636363633</c:v>
                  </c:pt>
                </c:numCache>
              </c:numRef>
            </c:plus>
            <c:minus>
              <c:numRef>
                <c:f>('Ms C vs R'!$AJ$209,'Ms C vs R'!$AJ$212:$AJ$215,'Ms C vs R'!$AJ$220:$AJ$224,'Ms C vs R'!$AJ$251,'Ms C vs R'!$AJ$258)</c:f>
                <c:numCache>
                  <c:formatCode>General</c:formatCode>
                  <c:ptCount val="12"/>
                  <c:pt idx="0">
                    <c:v>30.307272727272725</c:v>
                  </c:pt>
                  <c:pt idx="1">
                    <c:v>40.473636363636359</c:v>
                  </c:pt>
                  <c:pt idx="2">
                    <c:v>31.458181818181814</c:v>
                  </c:pt>
                  <c:pt idx="3">
                    <c:v>34.910909090909087</c:v>
                  </c:pt>
                  <c:pt idx="4">
                    <c:v>41.43272727272727</c:v>
                  </c:pt>
                  <c:pt idx="5">
                    <c:v>30.690909090909088</c:v>
                  </c:pt>
                  <c:pt idx="6">
                    <c:v>32.417272727272724</c:v>
                  </c:pt>
                  <c:pt idx="7">
                    <c:v>29.539999999999996</c:v>
                  </c:pt>
                  <c:pt idx="8">
                    <c:v>32.225454545454539</c:v>
                  </c:pt>
                  <c:pt idx="9">
                    <c:v>30.499090909090906</c:v>
                  </c:pt>
                  <c:pt idx="10">
                    <c:v>34.527272727272724</c:v>
                  </c:pt>
                  <c:pt idx="11">
                    <c:v>29.156363636363633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C vs R'!$AF$209,'Ms C vs R'!$AF$212:$AF$215,'Ms C vs R'!$AF$220:$AF$224,'Ms C vs R'!$AF$251,'Ms C vs R'!$AF$258)</c:f>
                <c:numCache>
                  <c:formatCode>General</c:formatCode>
                  <c:ptCount val="12"/>
                  <c:pt idx="0">
                    <c:v>352.18333333333334</c:v>
                  </c:pt>
                  <c:pt idx="1">
                    <c:v>340.69499999999999</c:v>
                  </c:pt>
                  <c:pt idx="2">
                    <c:v>355.76166666666666</c:v>
                  </c:pt>
                  <c:pt idx="3">
                    <c:v>351.80666666666667</c:v>
                  </c:pt>
                  <c:pt idx="4">
                    <c:v>345.21499999999992</c:v>
                  </c:pt>
                  <c:pt idx="5">
                    <c:v>351.80666666666667</c:v>
                  </c:pt>
                  <c:pt idx="6">
                    <c:v>357.08</c:v>
                  </c:pt>
                  <c:pt idx="7">
                    <c:v>349.16999999999996</c:v>
                  </c:pt>
                  <c:pt idx="8">
                    <c:v>356.32666666666671</c:v>
                  </c:pt>
                  <c:pt idx="9">
                    <c:v>350.11166666666662</c:v>
                  </c:pt>
                  <c:pt idx="10">
                    <c:v>350.11166666666662</c:v>
                  </c:pt>
                  <c:pt idx="11">
                    <c:v>333.5383333333333</c:v>
                  </c:pt>
                </c:numCache>
              </c:numRef>
            </c:plus>
            <c:minus>
              <c:numRef>
                <c:f>('Ms C vs R'!$AF$209,'Ms C vs R'!$AF$212:$AF$215,'Ms C vs R'!$AF$220:$AF$224,'Ms C vs R'!$AF$251,'Ms C vs R'!$AF$258)</c:f>
                <c:numCache>
                  <c:formatCode>General</c:formatCode>
                  <c:ptCount val="12"/>
                  <c:pt idx="0">
                    <c:v>352.18333333333334</c:v>
                  </c:pt>
                  <c:pt idx="1">
                    <c:v>340.69499999999999</c:v>
                  </c:pt>
                  <c:pt idx="2">
                    <c:v>355.76166666666666</c:v>
                  </c:pt>
                  <c:pt idx="3">
                    <c:v>351.80666666666667</c:v>
                  </c:pt>
                  <c:pt idx="4">
                    <c:v>345.21499999999992</c:v>
                  </c:pt>
                  <c:pt idx="5">
                    <c:v>351.80666666666667</c:v>
                  </c:pt>
                  <c:pt idx="6">
                    <c:v>357.08</c:v>
                  </c:pt>
                  <c:pt idx="7">
                    <c:v>349.16999999999996</c:v>
                  </c:pt>
                  <c:pt idx="8">
                    <c:v>356.32666666666671</c:v>
                  </c:pt>
                  <c:pt idx="9">
                    <c:v>350.11166666666662</c:v>
                  </c:pt>
                  <c:pt idx="10">
                    <c:v>350.11166666666662</c:v>
                  </c:pt>
                  <c:pt idx="11">
                    <c:v>333.5383333333333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('Ms C vs R'!$AF$6,'Ms C vs R'!$AF$9:$AF$12,'Ms C vs R'!$AF$17:$AF$21,'Ms C vs R'!$AF$28,'Ms C vs R'!$AF$35)</c:f>
              <c:numCache>
                <c:formatCode>General</c:formatCode>
                <c:ptCount val="12"/>
                <c:pt idx="0">
                  <c:v>187000</c:v>
                </c:pt>
                <c:pt idx="1">
                  <c:v>180900</c:v>
                </c:pt>
                <c:pt idx="2">
                  <c:v>188900</c:v>
                </c:pt>
                <c:pt idx="3">
                  <c:v>186800</c:v>
                </c:pt>
                <c:pt idx="4">
                  <c:v>183299.99999999997</c:v>
                </c:pt>
                <c:pt idx="5">
                  <c:v>186800</c:v>
                </c:pt>
                <c:pt idx="6">
                  <c:v>189600</c:v>
                </c:pt>
                <c:pt idx="7">
                  <c:v>185400</c:v>
                </c:pt>
                <c:pt idx="8">
                  <c:v>189200.00000000003</c:v>
                </c:pt>
                <c:pt idx="9">
                  <c:v>185900</c:v>
                </c:pt>
                <c:pt idx="10">
                  <c:v>185900</c:v>
                </c:pt>
                <c:pt idx="11">
                  <c:v>177100</c:v>
                </c:pt>
              </c:numCache>
            </c:numRef>
          </c:xVal>
          <c:yVal>
            <c:numRef>
              <c:f>('Ms C vs R'!$AK$6,'Ms C vs R'!$AK$9:$AK$12,'Ms C vs R'!$AK$17:$AK$21,'Ms C vs R'!$AK$28,'Ms C vs R'!$AK$35)</c:f>
              <c:numCache>
                <c:formatCode>General</c:formatCode>
                <c:ptCount val="12"/>
                <c:pt idx="0">
                  <c:v>15800</c:v>
                </c:pt>
                <c:pt idx="1">
                  <c:v>21100</c:v>
                </c:pt>
                <c:pt idx="2">
                  <c:v>16400</c:v>
                </c:pt>
                <c:pt idx="3">
                  <c:v>18200</c:v>
                </c:pt>
                <c:pt idx="4">
                  <c:v>21600</c:v>
                </c:pt>
                <c:pt idx="5">
                  <c:v>16000</c:v>
                </c:pt>
                <c:pt idx="6">
                  <c:v>16900</c:v>
                </c:pt>
                <c:pt idx="7">
                  <c:v>15400</c:v>
                </c:pt>
                <c:pt idx="8">
                  <c:v>16800</c:v>
                </c:pt>
                <c:pt idx="9">
                  <c:v>15900</c:v>
                </c:pt>
                <c:pt idx="10">
                  <c:v>18000</c:v>
                </c:pt>
                <c:pt idx="11">
                  <c:v>15200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D97-4015-870D-1F4FFEAF4E95}"/>
            </c:ext>
          </c:extLst>
        </c:ser>
        <c:ser>
          <c:idx val="4"/>
          <c:order val="4"/>
          <c:tx>
            <c:v>1(B)MP C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C vs R'!$AI$298:$AI$299,'Ms C vs R'!$AI$302,'Ms C vs R'!$AI$305,'Ms C vs R'!$AI$308,'Ms C vs R'!$AI$311,'Ms C vs R'!$AI$314:$AI$317,'Ms C vs R'!$AI$320,'Ms C vs R'!$AI$322:$AI$323,'Ms C vs R'!$AI$347:$AI$351,'Ms C vs R'!$AI$356)</c:f>
                <c:numCache>
                  <c:formatCode>General</c:formatCode>
                  <c:ptCount val="19"/>
                  <c:pt idx="0">
                    <c:v>19.68</c:v>
                  </c:pt>
                  <c:pt idx="1">
                    <c:v>21.92</c:v>
                  </c:pt>
                  <c:pt idx="2">
                    <c:v>19.36</c:v>
                  </c:pt>
                  <c:pt idx="3">
                    <c:v>18.559999999999999</c:v>
                  </c:pt>
                  <c:pt idx="4">
                    <c:v>19.68</c:v>
                  </c:pt>
                  <c:pt idx="5">
                    <c:v>18.559999999999999</c:v>
                  </c:pt>
                  <c:pt idx="6">
                    <c:v>18.559999999999999</c:v>
                  </c:pt>
                  <c:pt idx="7">
                    <c:v>15.519999999999998</c:v>
                  </c:pt>
                  <c:pt idx="8">
                    <c:v>20.159999999999997</c:v>
                  </c:pt>
                  <c:pt idx="9">
                    <c:v>19.36</c:v>
                  </c:pt>
                  <c:pt idx="10">
                    <c:v>19.68</c:v>
                  </c:pt>
                  <c:pt idx="11">
                    <c:v>20.799999999999997</c:v>
                  </c:pt>
                  <c:pt idx="12">
                    <c:v>21.599999999999998</c:v>
                  </c:pt>
                  <c:pt idx="13">
                    <c:v>18.72</c:v>
                  </c:pt>
                  <c:pt idx="14">
                    <c:v>19.36</c:v>
                  </c:pt>
                  <c:pt idx="15">
                    <c:v>18.239999999999995</c:v>
                  </c:pt>
                  <c:pt idx="16">
                    <c:v>26.24</c:v>
                  </c:pt>
                  <c:pt idx="17">
                    <c:v>20.479999999999997</c:v>
                  </c:pt>
                  <c:pt idx="18">
                    <c:v>21.439999999999998</c:v>
                  </c:pt>
                </c:numCache>
              </c:numRef>
            </c:plus>
            <c:minus>
              <c:numRef>
                <c:f>('Ms C vs R'!$AI$298:$AI$299,'Ms C vs R'!$AI$302,'Ms C vs R'!$AI$305,'Ms C vs R'!$AI$308,'Ms C vs R'!$AI$311,'Ms C vs R'!$AI$314:$AI$317,'Ms C vs R'!$AI$320,'Ms C vs R'!$AI$322:$AI$323,'Ms C vs R'!$AI$347:$AI$351,'Ms C vs R'!$AI$356)</c:f>
                <c:numCache>
                  <c:formatCode>General</c:formatCode>
                  <c:ptCount val="19"/>
                  <c:pt idx="0">
                    <c:v>19.68</c:v>
                  </c:pt>
                  <c:pt idx="1">
                    <c:v>21.92</c:v>
                  </c:pt>
                  <c:pt idx="2">
                    <c:v>19.36</c:v>
                  </c:pt>
                  <c:pt idx="3">
                    <c:v>18.559999999999999</c:v>
                  </c:pt>
                  <c:pt idx="4">
                    <c:v>19.68</c:v>
                  </c:pt>
                  <c:pt idx="5">
                    <c:v>18.559999999999999</c:v>
                  </c:pt>
                  <c:pt idx="6">
                    <c:v>18.559999999999999</c:v>
                  </c:pt>
                  <c:pt idx="7">
                    <c:v>15.519999999999998</c:v>
                  </c:pt>
                  <c:pt idx="8">
                    <c:v>20.159999999999997</c:v>
                  </c:pt>
                  <c:pt idx="9">
                    <c:v>19.36</c:v>
                  </c:pt>
                  <c:pt idx="10">
                    <c:v>19.68</c:v>
                  </c:pt>
                  <c:pt idx="11">
                    <c:v>20.799999999999997</c:v>
                  </c:pt>
                  <c:pt idx="12">
                    <c:v>21.599999999999998</c:v>
                  </c:pt>
                  <c:pt idx="13">
                    <c:v>18.72</c:v>
                  </c:pt>
                  <c:pt idx="14">
                    <c:v>19.36</c:v>
                  </c:pt>
                  <c:pt idx="15">
                    <c:v>18.239999999999995</c:v>
                  </c:pt>
                  <c:pt idx="16">
                    <c:v>26.24</c:v>
                  </c:pt>
                  <c:pt idx="17">
                    <c:v>20.479999999999997</c:v>
                  </c:pt>
                  <c:pt idx="18">
                    <c:v>21.439999999999998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C vs R'!$AF$298:$AF$299,'Ms C vs R'!$AF$302,'Ms C vs R'!$AF$305,'Ms C vs R'!$AF$308,'Ms C vs R'!$AF$311,'Ms C vs R'!$AF$314:$AF$317,'Ms C vs R'!$AF$320,'Ms C vs R'!$AF$322:$AF$323,'Ms C vs R'!$AF$347:$AF$351,'Ms C vs R'!$AF$356)</c:f>
                <c:numCache>
                  <c:formatCode>General</c:formatCode>
                  <c:ptCount val="19"/>
                  <c:pt idx="0">
                    <c:v>329.53666666666663</c:v>
                  </c:pt>
                  <c:pt idx="1">
                    <c:v>335.79583333333335</c:v>
                  </c:pt>
                  <c:pt idx="2">
                    <c:v>330.38249999999999</c:v>
                  </c:pt>
                  <c:pt idx="3">
                    <c:v>330.89</c:v>
                  </c:pt>
                  <c:pt idx="4">
                    <c:v>328.5216666666667</c:v>
                  </c:pt>
                  <c:pt idx="5">
                    <c:v>328.86</c:v>
                  </c:pt>
                  <c:pt idx="6">
                    <c:v>328.69083333333333</c:v>
                  </c:pt>
                  <c:pt idx="7">
                    <c:v>333.25833333333333</c:v>
                  </c:pt>
                  <c:pt idx="8">
                    <c:v>333.76583333333332</c:v>
                  </c:pt>
                  <c:pt idx="9">
                    <c:v>334.27333333333337</c:v>
                  </c:pt>
                  <c:pt idx="10">
                    <c:v>328.5216666666667</c:v>
                  </c:pt>
                  <c:pt idx="11">
                    <c:v>332.92</c:v>
                  </c:pt>
                  <c:pt idx="12">
                    <c:v>333.25833333333333</c:v>
                  </c:pt>
                  <c:pt idx="13">
                    <c:v>334.4425</c:v>
                  </c:pt>
                  <c:pt idx="14">
                    <c:v>331.73583333333335</c:v>
                  </c:pt>
                  <c:pt idx="15">
                    <c:v>332.92</c:v>
                  </c:pt>
                  <c:pt idx="16">
                    <c:v>332.58166666666665</c:v>
                  </c:pt>
                  <c:pt idx="17">
                    <c:v>331.39749999999998</c:v>
                  </c:pt>
                  <c:pt idx="18">
                    <c:v>331.56666666666666</c:v>
                  </c:pt>
                </c:numCache>
              </c:numRef>
            </c:plus>
            <c:minus>
              <c:numRef>
                <c:f>('Ms C vs R'!$AF$298:$AF$299,'Ms C vs R'!$AF$302,'Ms C vs R'!$AF$305,'Ms C vs R'!$AF$308,'Ms C vs R'!$AF$311,'Ms C vs R'!$AF$314:$AF$317,'Ms C vs R'!$AF$320,'Ms C vs R'!$AF$322:$AF$323,'Ms C vs R'!$AF$347:$AF$351,'Ms C vs R'!$AF$356)</c:f>
                <c:numCache>
                  <c:formatCode>General</c:formatCode>
                  <c:ptCount val="19"/>
                  <c:pt idx="0">
                    <c:v>329.53666666666663</c:v>
                  </c:pt>
                  <c:pt idx="1">
                    <c:v>335.79583333333335</c:v>
                  </c:pt>
                  <c:pt idx="2">
                    <c:v>330.38249999999999</c:v>
                  </c:pt>
                  <c:pt idx="3">
                    <c:v>330.89</c:v>
                  </c:pt>
                  <c:pt idx="4">
                    <c:v>328.5216666666667</c:v>
                  </c:pt>
                  <c:pt idx="5">
                    <c:v>328.86</c:v>
                  </c:pt>
                  <c:pt idx="6">
                    <c:v>328.69083333333333</c:v>
                  </c:pt>
                  <c:pt idx="7">
                    <c:v>333.25833333333333</c:v>
                  </c:pt>
                  <c:pt idx="8">
                    <c:v>333.76583333333332</c:v>
                  </c:pt>
                  <c:pt idx="9">
                    <c:v>334.27333333333337</c:v>
                  </c:pt>
                  <c:pt idx="10">
                    <c:v>328.5216666666667</c:v>
                  </c:pt>
                  <c:pt idx="11">
                    <c:v>332.92</c:v>
                  </c:pt>
                  <c:pt idx="12">
                    <c:v>333.25833333333333</c:v>
                  </c:pt>
                  <c:pt idx="13">
                    <c:v>334.4425</c:v>
                  </c:pt>
                  <c:pt idx="14">
                    <c:v>331.73583333333335</c:v>
                  </c:pt>
                  <c:pt idx="15">
                    <c:v>332.92</c:v>
                  </c:pt>
                  <c:pt idx="16">
                    <c:v>332.58166666666665</c:v>
                  </c:pt>
                  <c:pt idx="17">
                    <c:v>331.39749999999998</c:v>
                  </c:pt>
                  <c:pt idx="18">
                    <c:v>331.56666666666666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('Ms C vs R'!$AF$47:$AF$48,'Ms C vs R'!$AF$51,'Ms C vs R'!$AF$54,'Ms C vs R'!$AF$57,'Ms C vs R'!$AF$60,'Ms C vs R'!$AF$63:$AF$66,'Ms C vs R'!$AF$69,'Ms C vs R'!$AF$71:$AF$72,'Ms C vs R'!$AF$79:$AF$83,'Ms C vs R'!$AF$88)</c:f>
              <c:numCache>
                <c:formatCode>General</c:formatCode>
                <c:ptCount val="19"/>
                <c:pt idx="0">
                  <c:v>194800</c:v>
                </c:pt>
                <c:pt idx="1">
                  <c:v>198500</c:v>
                </c:pt>
                <c:pt idx="2">
                  <c:v>195300</c:v>
                </c:pt>
                <c:pt idx="3">
                  <c:v>195600</c:v>
                </c:pt>
                <c:pt idx="4">
                  <c:v>194200.00000000003</c:v>
                </c:pt>
                <c:pt idx="5">
                  <c:v>194400</c:v>
                </c:pt>
                <c:pt idx="6">
                  <c:v>194300</c:v>
                </c:pt>
                <c:pt idx="7">
                  <c:v>197000</c:v>
                </c:pt>
                <c:pt idx="8">
                  <c:v>197300</c:v>
                </c:pt>
                <c:pt idx="9">
                  <c:v>197600.00000000003</c:v>
                </c:pt>
                <c:pt idx="10">
                  <c:v>194200.00000000003</c:v>
                </c:pt>
                <c:pt idx="11">
                  <c:v>196800</c:v>
                </c:pt>
                <c:pt idx="12">
                  <c:v>197000</c:v>
                </c:pt>
                <c:pt idx="13">
                  <c:v>197700</c:v>
                </c:pt>
                <c:pt idx="14">
                  <c:v>196100</c:v>
                </c:pt>
                <c:pt idx="15">
                  <c:v>196800</c:v>
                </c:pt>
                <c:pt idx="16">
                  <c:v>196600</c:v>
                </c:pt>
                <c:pt idx="17">
                  <c:v>195900</c:v>
                </c:pt>
                <c:pt idx="18">
                  <c:v>196000</c:v>
                </c:pt>
              </c:numCache>
            </c:numRef>
          </c:xVal>
          <c:yVal>
            <c:numRef>
              <c:f>('Ms C vs R'!$AK$47:$AK$48,'Ms C vs R'!$AK$51,'Ms C vs R'!$AK$54,'Ms C vs R'!$AK$57,'Ms C vs R'!$AK$60,'Ms C vs R'!$AK$63:$AK$66,'Ms C vs R'!$AK$69,'Ms C vs R'!$AK$71:$AK$72,'Ms C vs R'!$AK$79:$AK$83,'Ms C vs R'!$AK$88)</c:f>
              <c:numCache>
                <c:formatCode>General</c:formatCode>
                <c:ptCount val="19"/>
                <c:pt idx="0">
                  <c:v>12300</c:v>
                </c:pt>
                <c:pt idx="1">
                  <c:v>13700.000000000002</c:v>
                </c:pt>
                <c:pt idx="2">
                  <c:v>12100</c:v>
                </c:pt>
                <c:pt idx="3">
                  <c:v>11600</c:v>
                </c:pt>
                <c:pt idx="4">
                  <c:v>12300</c:v>
                </c:pt>
                <c:pt idx="5">
                  <c:v>11600</c:v>
                </c:pt>
                <c:pt idx="6">
                  <c:v>11600</c:v>
                </c:pt>
                <c:pt idx="7">
                  <c:v>9700</c:v>
                </c:pt>
                <c:pt idx="8">
                  <c:v>12600</c:v>
                </c:pt>
                <c:pt idx="9">
                  <c:v>12100</c:v>
                </c:pt>
                <c:pt idx="10">
                  <c:v>12300</c:v>
                </c:pt>
                <c:pt idx="11">
                  <c:v>13000</c:v>
                </c:pt>
                <c:pt idx="12">
                  <c:v>13500</c:v>
                </c:pt>
                <c:pt idx="13">
                  <c:v>11700</c:v>
                </c:pt>
                <c:pt idx="14">
                  <c:v>12100</c:v>
                </c:pt>
                <c:pt idx="15">
                  <c:v>11399.999999999998</c:v>
                </c:pt>
                <c:pt idx="16">
                  <c:v>16400</c:v>
                </c:pt>
                <c:pt idx="17">
                  <c:v>12800</c:v>
                </c:pt>
                <c:pt idx="18">
                  <c:v>13400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D97-4015-870D-1F4FFEAF4E95}"/>
            </c:ext>
          </c:extLst>
        </c:ser>
        <c:ser>
          <c:idx val="5"/>
          <c:order val="5"/>
          <c:tx>
            <c:v>1(B)MP 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C vs R'!$AI$300:$AI$301,'Ms C vs R'!$AI$303,'Ms C vs R'!$AI$309:$AI$310,'Ms C vs R'!$AI$312:$AI$313,'Ms C vs R'!$AI$318:$AI$319,'Ms C vs R'!$AI$321,'Ms C vs R'!$AI$324:$AI$327,'Ms C vs R'!$AI$345:$AI$346,'Ms C vs R'!$AI$357)</c:f>
                <c:numCache>
                  <c:formatCode>General</c:formatCode>
                  <c:ptCount val="17"/>
                  <c:pt idx="0">
                    <c:v>14.879999999999999</c:v>
                  </c:pt>
                  <c:pt idx="1">
                    <c:v>21.119999999999997</c:v>
                  </c:pt>
                  <c:pt idx="2">
                    <c:v>20.799999999999997</c:v>
                  </c:pt>
                  <c:pt idx="3">
                    <c:v>22.72</c:v>
                  </c:pt>
                  <c:pt idx="4">
                    <c:v>21.76</c:v>
                  </c:pt>
                  <c:pt idx="5">
                    <c:v>22.72</c:v>
                  </c:pt>
                  <c:pt idx="6">
                    <c:v>22.239999999999995</c:v>
                  </c:pt>
                  <c:pt idx="7">
                    <c:v>18.399999999999999</c:v>
                  </c:pt>
                  <c:pt idx="8">
                    <c:v>19.36</c:v>
                  </c:pt>
                  <c:pt idx="9">
                    <c:v>21.92</c:v>
                  </c:pt>
                  <c:pt idx="10">
                    <c:v>22.56</c:v>
                  </c:pt>
                  <c:pt idx="11">
                    <c:v>20.959999999999997</c:v>
                  </c:pt>
                  <c:pt idx="12">
                    <c:v>19.52</c:v>
                  </c:pt>
                  <c:pt idx="13">
                    <c:v>19.36</c:v>
                  </c:pt>
                  <c:pt idx="14">
                    <c:v>24.479999999999997</c:v>
                  </c:pt>
                  <c:pt idx="15">
                    <c:v>22.88</c:v>
                  </c:pt>
                  <c:pt idx="16">
                    <c:v>19.04</c:v>
                  </c:pt>
                </c:numCache>
              </c:numRef>
            </c:plus>
            <c:minus>
              <c:numRef>
                <c:f>('Ms C vs R'!$AI$300:$AI$301,'Ms C vs R'!$AI$303,'Ms C vs R'!$AI$309:$AI$310,'Ms C vs R'!$AI$312:$AI$313,'Ms C vs R'!$AI$318:$AI$319,'Ms C vs R'!$AI$321,'Ms C vs R'!$AI$324:$AI$327,'Ms C vs R'!$AI$345:$AI$346,'Ms C vs R'!$AI$357)</c:f>
                <c:numCache>
                  <c:formatCode>General</c:formatCode>
                  <c:ptCount val="17"/>
                  <c:pt idx="0">
                    <c:v>14.879999999999999</c:v>
                  </c:pt>
                  <c:pt idx="1">
                    <c:v>21.119999999999997</c:v>
                  </c:pt>
                  <c:pt idx="2">
                    <c:v>20.799999999999997</c:v>
                  </c:pt>
                  <c:pt idx="3">
                    <c:v>22.72</c:v>
                  </c:pt>
                  <c:pt idx="4">
                    <c:v>21.76</c:v>
                  </c:pt>
                  <c:pt idx="5">
                    <c:v>22.72</c:v>
                  </c:pt>
                  <c:pt idx="6">
                    <c:v>22.239999999999995</c:v>
                  </c:pt>
                  <c:pt idx="7">
                    <c:v>18.399999999999999</c:v>
                  </c:pt>
                  <c:pt idx="8">
                    <c:v>19.36</c:v>
                  </c:pt>
                  <c:pt idx="9">
                    <c:v>21.92</c:v>
                  </c:pt>
                  <c:pt idx="10">
                    <c:v>22.56</c:v>
                  </c:pt>
                  <c:pt idx="11">
                    <c:v>20.959999999999997</c:v>
                  </c:pt>
                  <c:pt idx="12">
                    <c:v>19.52</c:v>
                  </c:pt>
                  <c:pt idx="13">
                    <c:v>19.36</c:v>
                  </c:pt>
                  <c:pt idx="14">
                    <c:v>24.479999999999997</c:v>
                  </c:pt>
                  <c:pt idx="15">
                    <c:v>22.88</c:v>
                  </c:pt>
                  <c:pt idx="16">
                    <c:v>19.04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C vs R'!$AF$300:$AF$301,'Ms C vs R'!$AF$303,'Ms C vs R'!$AF$309:$AF$310,'Ms C vs R'!$AF$312:$AF$313,'Ms C vs R'!$AF$318:$AF$319,'Ms C vs R'!$AF$321,'Ms C vs R'!$AF$324:$AF$327,'Ms C vs R'!$AF$345:$AF$346,'Ms C vs R'!$AF$357)</c:f>
                <c:numCache>
                  <c:formatCode>General</c:formatCode>
                  <c:ptCount val="17"/>
                  <c:pt idx="0">
                    <c:v>325.47666666666663</c:v>
                  </c:pt>
                  <c:pt idx="1">
                    <c:v>334.4425</c:v>
                  </c:pt>
                  <c:pt idx="2">
                    <c:v>324.29250000000002</c:v>
                  </c:pt>
                  <c:pt idx="3">
                    <c:v>323.61583333333334</c:v>
                  </c:pt>
                  <c:pt idx="4">
                    <c:v>325.64583333333331</c:v>
                  </c:pt>
                  <c:pt idx="5">
                    <c:v>324.8</c:v>
                  </c:pt>
                  <c:pt idx="6">
                    <c:v>331.05916666666667</c:v>
                  </c:pt>
                  <c:pt idx="7">
                    <c:v>328.18333333333334</c:v>
                  </c:pt>
                  <c:pt idx="8">
                    <c:v>326.49166666666667</c:v>
                  </c:pt>
                  <c:pt idx="9">
                    <c:v>327.50666666666666</c:v>
                  </c:pt>
                  <c:pt idx="10">
                    <c:v>323.95416666666665</c:v>
                  </c:pt>
                  <c:pt idx="11">
                    <c:v>334.78083333333331</c:v>
                  </c:pt>
                  <c:pt idx="12">
                    <c:v>332.92</c:v>
                  </c:pt>
                  <c:pt idx="13">
                    <c:v>331.56666666666666</c:v>
                  </c:pt>
                  <c:pt idx="14">
                    <c:v>324.63083333333333</c:v>
                  </c:pt>
                  <c:pt idx="15">
                    <c:v>324.63083333333333</c:v>
                  </c:pt>
                  <c:pt idx="16">
                    <c:v>330.04416666666668</c:v>
                  </c:pt>
                </c:numCache>
              </c:numRef>
            </c:plus>
            <c:minus>
              <c:numRef>
                <c:f>('Ms C vs R'!$AF$300:$AF$301,'Ms C vs R'!$AF$303,'Ms C vs R'!$AF$309:$AF$310,'Ms C vs R'!$AF$312:$AF$313,'Ms C vs R'!$AF$318:$AF$319,'Ms C vs R'!$AF$321,'Ms C vs R'!$AF$324:$AF$327,'Ms C vs R'!$AF$345:$AF$346,'Ms C vs R'!$AF$357)</c:f>
                <c:numCache>
                  <c:formatCode>General</c:formatCode>
                  <c:ptCount val="17"/>
                  <c:pt idx="0">
                    <c:v>325.47666666666663</c:v>
                  </c:pt>
                  <c:pt idx="1">
                    <c:v>334.4425</c:v>
                  </c:pt>
                  <c:pt idx="2">
                    <c:v>324.29250000000002</c:v>
                  </c:pt>
                  <c:pt idx="3">
                    <c:v>323.61583333333334</c:v>
                  </c:pt>
                  <c:pt idx="4">
                    <c:v>325.64583333333331</c:v>
                  </c:pt>
                  <c:pt idx="5">
                    <c:v>324.8</c:v>
                  </c:pt>
                  <c:pt idx="6">
                    <c:v>331.05916666666667</c:v>
                  </c:pt>
                  <c:pt idx="7">
                    <c:v>328.18333333333334</c:v>
                  </c:pt>
                  <c:pt idx="8">
                    <c:v>326.49166666666667</c:v>
                  </c:pt>
                  <c:pt idx="9">
                    <c:v>327.50666666666666</c:v>
                  </c:pt>
                  <c:pt idx="10">
                    <c:v>323.95416666666665</c:v>
                  </c:pt>
                  <c:pt idx="11">
                    <c:v>334.78083333333331</c:v>
                  </c:pt>
                  <c:pt idx="12">
                    <c:v>332.92</c:v>
                  </c:pt>
                  <c:pt idx="13">
                    <c:v>331.56666666666666</c:v>
                  </c:pt>
                  <c:pt idx="14">
                    <c:v>324.63083333333333</c:v>
                  </c:pt>
                  <c:pt idx="15">
                    <c:v>324.63083333333333</c:v>
                  </c:pt>
                  <c:pt idx="16">
                    <c:v>330.04416666666668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('Ms C vs R'!$AF$49:$AF$50,'Ms C vs R'!$AF$52,'Ms C vs R'!$AF$58:$AF$59,'Ms C vs R'!$AF$61:$AF$62,'Ms C vs R'!$AF$67:$AF$68,'Ms C vs R'!$AF$70,'Ms C vs R'!$AF$73:$AF$78,'Ms C vs R'!$AF$89)</c:f>
              <c:numCache>
                <c:formatCode>General</c:formatCode>
                <c:ptCount val="17"/>
                <c:pt idx="0">
                  <c:v>192399.99999999997</c:v>
                </c:pt>
                <c:pt idx="1">
                  <c:v>197700</c:v>
                </c:pt>
                <c:pt idx="2">
                  <c:v>191700.00000000003</c:v>
                </c:pt>
                <c:pt idx="3">
                  <c:v>191300</c:v>
                </c:pt>
                <c:pt idx="4">
                  <c:v>192500</c:v>
                </c:pt>
                <c:pt idx="5">
                  <c:v>192000</c:v>
                </c:pt>
                <c:pt idx="6">
                  <c:v>195700</c:v>
                </c:pt>
                <c:pt idx="7">
                  <c:v>194000</c:v>
                </c:pt>
                <c:pt idx="8">
                  <c:v>193000</c:v>
                </c:pt>
                <c:pt idx="9">
                  <c:v>193600</c:v>
                </c:pt>
                <c:pt idx="10">
                  <c:v>191500</c:v>
                </c:pt>
                <c:pt idx="11">
                  <c:v>197900</c:v>
                </c:pt>
                <c:pt idx="12">
                  <c:v>196800</c:v>
                </c:pt>
                <c:pt idx="13">
                  <c:v>196000</c:v>
                </c:pt>
                <c:pt idx="14">
                  <c:v>191900</c:v>
                </c:pt>
                <c:pt idx="15">
                  <c:v>191900</c:v>
                </c:pt>
                <c:pt idx="16">
                  <c:v>195100.00000000003</c:v>
                </c:pt>
              </c:numCache>
            </c:numRef>
          </c:xVal>
          <c:yVal>
            <c:numRef>
              <c:f>('Ms C vs R'!$AK$49:$AK$50,'Ms C vs R'!$AK$52,'Ms C vs R'!$AK$58:$AK$59,'Ms C vs R'!$AK$61:$AK$62,'Ms C vs R'!$AK$67:$AK$68,'Ms C vs R'!$AK$70,'Ms C vs R'!$AK$73:$AK$78,'Ms C vs R'!$AK$89)</c:f>
              <c:numCache>
                <c:formatCode>General</c:formatCode>
                <c:ptCount val="17"/>
                <c:pt idx="0">
                  <c:v>9300</c:v>
                </c:pt>
                <c:pt idx="1">
                  <c:v>13200</c:v>
                </c:pt>
                <c:pt idx="2">
                  <c:v>13000</c:v>
                </c:pt>
                <c:pt idx="3">
                  <c:v>14200</c:v>
                </c:pt>
                <c:pt idx="4">
                  <c:v>13600.000000000002</c:v>
                </c:pt>
                <c:pt idx="5">
                  <c:v>14200</c:v>
                </c:pt>
                <c:pt idx="6">
                  <c:v>13899.999999999998</c:v>
                </c:pt>
                <c:pt idx="7">
                  <c:v>11500</c:v>
                </c:pt>
                <c:pt idx="8">
                  <c:v>12100</c:v>
                </c:pt>
                <c:pt idx="9">
                  <c:v>13700.000000000002</c:v>
                </c:pt>
                <c:pt idx="10">
                  <c:v>14100</c:v>
                </c:pt>
                <c:pt idx="11">
                  <c:v>13100</c:v>
                </c:pt>
                <c:pt idx="12">
                  <c:v>12200</c:v>
                </c:pt>
                <c:pt idx="13">
                  <c:v>12100</c:v>
                </c:pt>
                <c:pt idx="14">
                  <c:v>15300</c:v>
                </c:pt>
                <c:pt idx="15">
                  <c:v>14300</c:v>
                </c:pt>
                <c:pt idx="16">
                  <c:v>11900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D97-4015-870D-1F4FFEAF4E95}"/>
            </c:ext>
          </c:extLst>
        </c:ser>
        <c:ser>
          <c:idx val="6"/>
          <c:order val="6"/>
          <c:tx>
            <c:v>1(B)MP (M)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C vs R'!$AI$304,'Ms C vs R'!$AI$306:$AI$307,'Ms C vs R'!$AI$352:$AI$355,'Ms C vs R'!$AI$358:$AI$359)</c:f>
                <c:numCache>
                  <c:formatCode>General</c:formatCode>
                  <c:ptCount val="9"/>
                  <c:pt idx="0">
                    <c:v>21.279999999999998</c:v>
                  </c:pt>
                  <c:pt idx="1">
                    <c:v>21.119999999999997</c:v>
                  </c:pt>
                  <c:pt idx="2">
                    <c:v>21.599999999999998</c:v>
                  </c:pt>
                  <c:pt idx="3">
                    <c:v>24.799999999999997</c:v>
                  </c:pt>
                  <c:pt idx="4">
                    <c:v>20.639999999999997</c:v>
                  </c:pt>
                  <c:pt idx="5">
                    <c:v>16.32</c:v>
                  </c:pt>
                  <c:pt idx="6">
                    <c:v>21.76</c:v>
                  </c:pt>
                  <c:pt idx="7">
                    <c:v>22.239999999999995</c:v>
                  </c:pt>
                  <c:pt idx="8">
                    <c:v>15.999999999999998</c:v>
                  </c:pt>
                </c:numCache>
              </c:numRef>
            </c:plus>
            <c:minus>
              <c:numRef>
                <c:f>('Ms C vs R'!$AI$304,'Ms C vs R'!$AI$306:$AI$307,'Ms C vs R'!$AI$352:$AI$355,'Ms C vs R'!$AI$358:$AI$359)</c:f>
                <c:numCache>
                  <c:formatCode>General</c:formatCode>
                  <c:ptCount val="9"/>
                  <c:pt idx="0">
                    <c:v>21.279999999999998</c:v>
                  </c:pt>
                  <c:pt idx="1">
                    <c:v>21.119999999999997</c:v>
                  </c:pt>
                  <c:pt idx="2">
                    <c:v>21.599999999999998</c:v>
                  </c:pt>
                  <c:pt idx="3">
                    <c:v>24.799999999999997</c:v>
                  </c:pt>
                  <c:pt idx="4">
                    <c:v>20.639999999999997</c:v>
                  </c:pt>
                  <c:pt idx="5">
                    <c:v>16.32</c:v>
                  </c:pt>
                  <c:pt idx="6">
                    <c:v>21.76</c:v>
                  </c:pt>
                  <c:pt idx="7">
                    <c:v>22.239999999999995</c:v>
                  </c:pt>
                  <c:pt idx="8">
                    <c:v>15.999999999999998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C vs R'!$AF$304,'Ms C vs R'!$AF$306:$AF$307,'Ms C vs R'!$AF$352:$AF$355,'Ms C vs R'!$AF$358:$AF$359)</c:f>
                <c:numCache>
                  <c:formatCode>General</c:formatCode>
                  <c:ptCount val="9"/>
                  <c:pt idx="0">
                    <c:v>329.875</c:v>
                  </c:pt>
                  <c:pt idx="1">
                    <c:v>323.27749999999997</c:v>
                  </c:pt>
                  <c:pt idx="2">
                    <c:v>321.58583333333337</c:v>
                  </c:pt>
                  <c:pt idx="3">
                    <c:v>318.70999999999998</c:v>
                  </c:pt>
                  <c:pt idx="4">
                    <c:v>328.69083333333333</c:v>
                  </c:pt>
                  <c:pt idx="5">
                    <c:v>330.89</c:v>
                  </c:pt>
                  <c:pt idx="6">
                    <c:v>323.10833333333335</c:v>
                  </c:pt>
                  <c:pt idx="7">
                    <c:v>328.18333333333334</c:v>
                  </c:pt>
                  <c:pt idx="8">
                    <c:v>328.69083333333333</c:v>
                  </c:pt>
                </c:numCache>
              </c:numRef>
            </c:plus>
            <c:minus>
              <c:numRef>
                <c:f>('Ms C vs R'!$AF$304,'Ms C vs R'!$AF$306:$AF$307,'Ms C vs R'!$AF$352:$AF$355,'Ms C vs R'!$AF$358:$AF$359)</c:f>
                <c:numCache>
                  <c:formatCode>General</c:formatCode>
                  <c:ptCount val="9"/>
                  <c:pt idx="0">
                    <c:v>329.875</c:v>
                  </c:pt>
                  <c:pt idx="1">
                    <c:v>323.27749999999997</c:v>
                  </c:pt>
                  <c:pt idx="2">
                    <c:v>321.58583333333337</c:v>
                  </c:pt>
                  <c:pt idx="3">
                    <c:v>318.70999999999998</c:v>
                  </c:pt>
                  <c:pt idx="4">
                    <c:v>328.69083333333333</c:v>
                  </c:pt>
                  <c:pt idx="5">
                    <c:v>330.89</c:v>
                  </c:pt>
                  <c:pt idx="6">
                    <c:v>323.10833333333335</c:v>
                  </c:pt>
                  <c:pt idx="7">
                    <c:v>328.18333333333334</c:v>
                  </c:pt>
                  <c:pt idx="8">
                    <c:v>328.69083333333333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('Ms C vs R'!$AF$53,'Ms C vs R'!$AF$55:$AF$56,'Ms C vs R'!$AF$84:$AF$87,'Ms C vs R'!$AF$90:$AF$91)</c:f>
              <c:numCache>
                <c:formatCode>General</c:formatCode>
                <c:ptCount val="9"/>
                <c:pt idx="0">
                  <c:v>195000</c:v>
                </c:pt>
                <c:pt idx="1">
                  <c:v>191100</c:v>
                </c:pt>
                <c:pt idx="2">
                  <c:v>190100.00000000003</c:v>
                </c:pt>
                <c:pt idx="3">
                  <c:v>188400</c:v>
                </c:pt>
                <c:pt idx="4">
                  <c:v>194300</c:v>
                </c:pt>
                <c:pt idx="5">
                  <c:v>195600</c:v>
                </c:pt>
                <c:pt idx="6">
                  <c:v>191000</c:v>
                </c:pt>
                <c:pt idx="7">
                  <c:v>194000</c:v>
                </c:pt>
                <c:pt idx="8">
                  <c:v>194300</c:v>
                </c:pt>
              </c:numCache>
            </c:numRef>
          </c:xVal>
          <c:yVal>
            <c:numRef>
              <c:f>('Ms C vs R'!$AK$53,'Ms C vs R'!$AK$55:$AK$56,'Ms C vs R'!$AK$84:$AK$87,'Ms C vs R'!$AK$90:$AK$91)</c:f>
              <c:numCache>
                <c:formatCode>General</c:formatCode>
                <c:ptCount val="9"/>
                <c:pt idx="0">
                  <c:v>13300</c:v>
                </c:pt>
                <c:pt idx="1">
                  <c:v>13200</c:v>
                </c:pt>
                <c:pt idx="2">
                  <c:v>13500</c:v>
                </c:pt>
                <c:pt idx="3">
                  <c:v>15500</c:v>
                </c:pt>
                <c:pt idx="4">
                  <c:v>12900</c:v>
                </c:pt>
                <c:pt idx="5">
                  <c:v>10200</c:v>
                </c:pt>
                <c:pt idx="6">
                  <c:v>13600.000000000002</c:v>
                </c:pt>
                <c:pt idx="7">
                  <c:v>13899.999999999998</c:v>
                </c:pt>
                <c:pt idx="8">
                  <c:v>10000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D97-4015-870D-1F4FFEAF4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3630655"/>
        <c:axId val="1168319103"/>
      </c:scatterChart>
      <c:valAx>
        <c:axId val="8336306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Al 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8319103"/>
        <c:crosses val="autoZero"/>
        <c:crossBetween val="midCat"/>
      </c:valAx>
      <c:valAx>
        <c:axId val="1168319103"/>
        <c:scaling>
          <c:orientation val="minMax"/>
          <c:max val="25000"/>
          <c:min val="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Fe</a:t>
                </a:r>
                <a:r>
                  <a:rPr lang="en-GB" baseline="0"/>
                  <a:t> (ppm)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363065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Al v Mg; 1.AS vs 1(B)MP</a:t>
            </a:r>
            <a:r>
              <a:rPr lang="en-GB" baseline="0"/>
              <a:t>; C, R &amp; (M)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1.AS (M)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C vs R'!$AE$205:$AE$206,'Ms C vs R'!$AE$216:$AE$219,'Ms C vs R'!$AE$259)</c:f>
                <c:numCache>
                  <c:formatCode>General</c:formatCode>
                  <c:ptCount val="7"/>
                  <c:pt idx="0">
                    <c:v>6.0327272727272723</c:v>
                  </c:pt>
                  <c:pt idx="1">
                    <c:v>7.8281818181818172</c:v>
                  </c:pt>
                  <c:pt idx="2">
                    <c:v>7.1099999999999994</c:v>
                  </c:pt>
                  <c:pt idx="3">
                    <c:v>7.3254545454545443</c:v>
                  </c:pt>
                  <c:pt idx="4">
                    <c:v>6.9663636363636359</c:v>
                  </c:pt>
                  <c:pt idx="5">
                    <c:v>6.3199999999999994</c:v>
                  </c:pt>
                  <c:pt idx="6">
                    <c:v>5.5299999999999994</c:v>
                  </c:pt>
                </c:numCache>
              </c:numRef>
            </c:plus>
            <c:minus>
              <c:numRef>
                <c:f>('Ms C vs R'!$AE$205:$AE$206,'Ms C vs R'!$AE$216:$AE$219,'Ms C vs R'!$AE$259)</c:f>
                <c:numCache>
                  <c:formatCode>General</c:formatCode>
                  <c:ptCount val="7"/>
                  <c:pt idx="0">
                    <c:v>6.0327272727272723</c:v>
                  </c:pt>
                  <c:pt idx="1">
                    <c:v>7.8281818181818172</c:v>
                  </c:pt>
                  <c:pt idx="2">
                    <c:v>7.1099999999999994</c:v>
                  </c:pt>
                  <c:pt idx="3">
                    <c:v>7.3254545454545443</c:v>
                  </c:pt>
                  <c:pt idx="4">
                    <c:v>6.9663636363636359</c:v>
                  </c:pt>
                  <c:pt idx="5">
                    <c:v>6.3199999999999994</c:v>
                  </c:pt>
                  <c:pt idx="6">
                    <c:v>5.5299999999999994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C vs R'!$AF$205:$AF$206,'Ms C vs R'!$AF$216:$AF$219,'Ms C vs R'!$AF$259)</c:f>
                <c:numCache>
                  <c:formatCode>General</c:formatCode>
                  <c:ptCount val="7"/>
                  <c:pt idx="0">
                    <c:v>356.89166666666665</c:v>
                  </c:pt>
                  <c:pt idx="1">
                    <c:v>344.65</c:v>
                  </c:pt>
                  <c:pt idx="2">
                    <c:v>345.59166666666664</c:v>
                  </c:pt>
                  <c:pt idx="3">
                    <c:v>344.08499999999998</c:v>
                  </c:pt>
                  <c:pt idx="4">
                    <c:v>349.54666666666662</c:v>
                  </c:pt>
                  <c:pt idx="5">
                    <c:v>349.92333333333323</c:v>
                  </c:pt>
                  <c:pt idx="6">
                    <c:v>350.67666666666662</c:v>
                  </c:pt>
                </c:numCache>
              </c:numRef>
            </c:plus>
            <c:minus>
              <c:numRef>
                <c:f>('Ms C vs R'!$AF$205:$AF$206,'Ms C vs R'!$AF$216:$AF$219,'Ms C vs R'!$AF$259)</c:f>
                <c:numCache>
                  <c:formatCode>General</c:formatCode>
                  <c:ptCount val="7"/>
                  <c:pt idx="0">
                    <c:v>356.89166666666665</c:v>
                  </c:pt>
                  <c:pt idx="1">
                    <c:v>344.65</c:v>
                  </c:pt>
                  <c:pt idx="2">
                    <c:v>345.59166666666664</c:v>
                  </c:pt>
                  <c:pt idx="3">
                    <c:v>344.08499999999998</c:v>
                  </c:pt>
                  <c:pt idx="4">
                    <c:v>349.54666666666662</c:v>
                  </c:pt>
                  <c:pt idx="5">
                    <c:v>349.92333333333323</c:v>
                  </c:pt>
                  <c:pt idx="6">
                    <c:v>350.67666666666662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('Ms C vs R'!$AF$2:$AF$3,'Ms C vs R'!$AF$13:$AF$16,'Ms C vs R'!$AF$44)</c:f>
              <c:numCache>
                <c:formatCode>General</c:formatCode>
                <c:ptCount val="7"/>
                <c:pt idx="0">
                  <c:v>189500</c:v>
                </c:pt>
                <c:pt idx="1">
                  <c:v>183000</c:v>
                </c:pt>
                <c:pt idx="2">
                  <c:v>183500</c:v>
                </c:pt>
                <c:pt idx="3">
                  <c:v>182700</c:v>
                </c:pt>
                <c:pt idx="4">
                  <c:v>185600</c:v>
                </c:pt>
                <c:pt idx="5">
                  <c:v>185799.99999999997</c:v>
                </c:pt>
                <c:pt idx="6">
                  <c:v>182600.00000000003</c:v>
                </c:pt>
              </c:numCache>
            </c:numRef>
          </c:xVal>
          <c:yVal>
            <c:numRef>
              <c:f>('Ms C vs R'!$AE$2:$AE$3,'Ms C vs R'!$AE$13:$AE$16,'Ms C vs R'!$AE$44)</c:f>
              <c:numCache>
                <c:formatCode>General</c:formatCode>
                <c:ptCount val="7"/>
                <c:pt idx="0">
                  <c:v>8400</c:v>
                </c:pt>
                <c:pt idx="1">
                  <c:v>10900</c:v>
                </c:pt>
                <c:pt idx="2">
                  <c:v>9900</c:v>
                </c:pt>
                <c:pt idx="3">
                  <c:v>10200</c:v>
                </c:pt>
                <c:pt idx="4">
                  <c:v>9700</c:v>
                </c:pt>
                <c:pt idx="5">
                  <c:v>8800</c:v>
                </c:pt>
                <c:pt idx="6">
                  <c:v>10000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3C4-4742-B45A-4FD1D47B88EB}"/>
            </c:ext>
          </c:extLst>
        </c:ser>
        <c:ser>
          <c:idx val="1"/>
          <c:order val="1"/>
          <c:tx>
            <c:v>1.AS C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C vs R'!$AE$207,'Ms C vs R'!$AE$210,'Ms C vs R'!$AE$225,'Ms C vs R'!$AE$227,'Ms C vs R'!$AE$249,'Ms C vs R'!$AE$252,'Ms C vs R'!$AE$254,'Ms C vs R'!$AE$256,'Ms C vs R'!$AE$263:$AE$264,'Ms C vs R'!$AE$267)</c:f>
                <c:numCache>
                  <c:formatCode>General</c:formatCode>
                  <c:ptCount val="11"/>
                  <c:pt idx="0">
                    <c:v>5.0990909090909087</c:v>
                  </c:pt>
                  <c:pt idx="1">
                    <c:v>6.3918181818181816</c:v>
                  </c:pt>
                  <c:pt idx="2">
                    <c:v>5.0990909090909087</c:v>
                  </c:pt>
                  <c:pt idx="3">
                    <c:v>5.0990909090909087</c:v>
                  </c:pt>
                  <c:pt idx="4">
                    <c:v>6.463636363636363</c:v>
                  </c:pt>
                  <c:pt idx="5">
                    <c:v>5.458181818181818</c:v>
                  </c:pt>
                  <c:pt idx="6">
                    <c:v>5.0272727272727264</c:v>
                  </c:pt>
                  <c:pt idx="7">
                    <c:v>5.8890909090909087</c:v>
                  </c:pt>
                  <c:pt idx="8">
                    <c:v>6.3918181818181816</c:v>
                  </c:pt>
                  <c:pt idx="9">
                    <c:v>6.463636363636363</c:v>
                  </c:pt>
                  <c:pt idx="10">
                    <c:v>7.1818181818181808</c:v>
                  </c:pt>
                </c:numCache>
              </c:numRef>
            </c:plus>
            <c:minus>
              <c:numRef>
                <c:f>('Ms C vs R'!$AE$207,'Ms C vs R'!$AE$210,'Ms C vs R'!$AE$225,'Ms C vs R'!$AE$227,'Ms C vs R'!$AE$249,'Ms C vs R'!$AE$252,'Ms C vs R'!$AE$254,'Ms C vs R'!$AE$256,'Ms C vs R'!$AE$263:$AE$264,'Ms C vs R'!$AE$267)</c:f>
                <c:numCache>
                  <c:formatCode>General</c:formatCode>
                  <c:ptCount val="11"/>
                  <c:pt idx="0">
                    <c:v>5.0990909090909087</c:v>
                  </c:pt>
                  <c:pt idx="1">
                    <c:v>6.3918181818181816</c:v>
                  </c:pt>
                  <c:pt idx="2">
                    <c:v>5.0990909090909087</c:v>
                  </c:pt>
                  <c:pt idx="3">
                    <c:v>5.0990909090909087</c:v>
                  </c:pt>
                  <c:pt idx="4">
                    <c:v>6.463636363636363</c:v>
                  </c:pt>
                  <c:pt idx="5">
                    <c:v>5.458181818181818</c:v>
                  </c:pt>
                  <c:pt idx="6">
                    <c:v>5.0272727272727264</c:v>
                  </c:pt>
                  <c:pt idx="7">
                    <c:v>5.8890909090909087</c:v>
                  </c:pt>
                  <c:pt idx="8">
                    <c:v>6.3918181818181816</c:v>
                  </c:pt>
                  <c:pt idx="9">
                    <c:v>6.463636363636363</c:v>
                  </c:pt>
                  <c:pt idx="10">
                    <c:v>7.1818181818181808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C vs R'!$AF$207,'Ms C vs R'!$AF$210,'Ms C vs R'!$AF$225,'Ms C vs R'!$AF$227,'Ms C vs R'!$AF$249,'Ms C vs R'!$AF$252,'Ms C vs R'!$AF$254,'Ms C vs R'!$AF$256,'Ms C vs R'!$AF$263,'Ms C vs R'!$AF$264,'Ms C vs R'!$AF$267)</c:f>
                <c:numCache>
                  <c:formatCode>General</c:formatCode>
                  <c:ptCount val="11"/>
                  <c:pt idx="0">
                    <c:v>355.95</c:v>
                  </c:pt>
                  <c:pt idx="1">
                    <c:v>341.07166666666666</c:v>
                  </c:pt>
                  <c:pt idx="2">
                    <c:v>340.5066666666666</c:v>
                  </c:pt>
                  <c:pt idx="3">
                    <c:v>349.92333333333323</c:v>
                  </c:pt>
                  <c:pt idx="4">
                    <c:v>343.33166666666665</c:v>
                  </c:pt>
                  <c:pt idx="5">
                    <c:v>353.87833333333333</c:v>
                  </c:pt>
                  <c:pt idx="6">
                    <c:v>355.76166666666666</c:v>
                  </c:pt>
                  <c:pt idx="7">
                    <c:v>348.60500000000002</c:v>
                  </c:pt>
                  <c:pt idx="8">
                    <c:v>348.22833333333324</c:v>
                  </c:pt>
                  <c:pt idx="9">
                    <c:v>348.22833333333324</c:v>
                  </c:pt>
                  <c:pt idx="10">
                    <c:v>343.8966666666667</c:v>
                  </c:pt>
                </c:numCache>
              </c:numRef>
            </c:plus>
            <c:minus>
              <c:numRef>
                <c:f>('Ms C vs R'!$AF$207,'Ms C vs R'!$AF$210,'Ms C vs R'!$AF$225,'Ms C vs R'!$AF$227,'Ms C vs R'!$AF$249,'Ms C vs R'!$AF$252,'Ms C vs R'!$AF$254,'Ms C vs R'!$AF$256,'Ms C vs R'!$AF$263,'Ms C vs R'!$AF$264,'Ms C vs R'!$AF$267)</c:f>
                <c:numCache>
                  <c:formatCode>General</c:formatCode>
                  <c:ptCount val="11"/>
                  <c:pt idx="0">
                    <c:v>355.95</c:v>
                  </c:pt>
                  <c:pt idx="1">
                    <c:v>341.07166666666666</c:v>
                  </c:pt>
                  <c:pt idx="2">
                    <c:v>340.5066666666666</c:v>
                  </c:pt>
                  <c:pt idx="3">
                    <c:v>349.92333333333323</c:v>
                  </c:pt>
                  <c:pt idx="4">
                    <c:v>343.33166666666665</c:v>
                  </c:pt>
                  <c:pt idx="5">
                    <c:v>353.87833333333333</c:v>
                  </c:pt>
                  <c:pt idx="6">
                    <c:v>355.76166666666666</c:v>
                  </c:pt>
                  <c:pt idx="7">
                    <c:v>348.60500000000002</c:v>
                  </c:pt>
                  <c:pt idx="8">
                    <c:v>348.22833333333324</c:v>
                  </c:pt>
                  <c:pt idx="9">
                    <c:v>348.22833333333324</c:v>
                  </c:pt>
                  <c:pt idx="10">
                    <c:v>343.8966666666667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('Ms C vs R'!$AF$4,'Ms C vs R'!$AF$7,'Ms C vs R'!$AF$22,'Ms C vs R'!$AF$24,'Ms C vs R'!$AF$26,'Ms C vs R'!$AF$29,'Ms C vs R'!$AF$31,'Ms C vs R'!$AF$33,'Ms C vs R'!$AF$39:$AF$40,'Ms C vs R'!$AF$43)</c:f>
              <c:numCache>
                <c:formatCode>General</c:formatCode>
                <c:ptCount val="11"/>
                <c:pt idx="0">
                  <c:v>189000</c:v>
                </c:pt>
                <c:pt idx="1">
                  <c:v>181100</c:v>
                </c:pt>
                <c:pt idx="2">
                  <c:v>180799.99999999997</c:v>
                </c:pt>
                <c:pt idx="3">
                  <c:v>185799.99999999997</c:v>
                </c:pt>
                <c:pt idx="4">
                  <c:v>182300</c:v>
                </c:pt>
                <c:pt idx="5">
                  <c:v>187900</c:v>
                </c:pt>
                <c:pt idx="6">
                  <c:v>188900</c:v>
                </c:pt>
                <c:pt idx="7">
                  <c:v>185100.00000000003</c:v>
                </c:pt>
                <c:pt idx="8">
                  <c:v>187300</c:v>
                </c:pt>
                <c:pt idx="9">
                  <c:v>184899.99999999997</c:v>
                </c:pt>
                <c:pt idx="10">
                  <c:v>186500</c:v>
                </c:pt>
              </c:numCache>
            </c:numRef>
          </c:xVal>
          <c:yVal>
            <c:numRef>
              <c:f>('Ms C vs R'!$AE$4,'Ms C vs R'!$AE$7,'Ms C vs R'!$AE$22,'Ms C vs R'!$AE$24,'Ms C vs R'!$AE$26,'Ms C vs R'!$AE$29,'Ms C vs R'!$AE$31,'Ms C vs R'!$AE$33,'Ms C vs R'!$AE$43)</c:f>
              <c:numCache>
                <c:formatCode>General</c:formatCode>
                <c:ptCount val="9"/>
                <c:pt idx="0">
                  <c:v>7100</c:v>
                </c:pt>
                <c:pt idx="1">
                  <c:v>8900</c:v>
                </c:pt>
                <c:pt idx="2">
                  <c:v>7100</c:v>
                </c:pt>
                <c:pt idx="3">
                  <c:v>7100</c:v>
                </c:pt>
                <c:pt idx="4">
                  <c:v>9000</c:v>
                </c:pt>
                <c:pt idx="5">
                  <c:v>7600</c:v>
                </c:pt>
                <c:pt idx="6">
                  <c:v>7000</c:v>
                </c:pt>
                <c:pt idx="7">
                  <c:v>8200</c:v>
                </c:pt>
                <c:pt idx="8">
                  <c:v>7600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3C4-4742-B45A-4FD1D47B88EB}"/>
            </c:ext>
          </c:extLst>
        </c:ser>
        <c:ser>
          <c:idx val="2"/>
          <c:order val="2"/>
          <c:tx>
            <c:v>1.AS 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C vs R'!$AE$208,'Ms C vs R'!$AE$211,'Ms C vs R'!$AE$226,'Ms C vs R'!$AE$228,'Ms C vs R'!$AE$250,'Ms C vs R'!$AE$253,'Ms C vs R'!$AE$255,'Ms C vs R'!$AE$257,'Ms C vs R'!$AE$260:$AE$262,'Ms C vs R'!$AE$265:$AE$266,'Ms C vs R'!$AE$268)</c:f>
                <c:numCache>
                  <c:formatCode>General</c:formatCode>
                  <c:ptCount val="14"/>
                  <c:pt idx="0">
                    <c:v>6.0327272727272723</c:v>
                  </c:pt>
                  <c:pt idx="1">
                    <c:v>5.8890909090909087</c:v>
                  </c:pt>
                  <c:pt idx="2">
                    <c:v>0</c:v>
                  </c:pt>
                  <c:pt idx="3">
                    <c:v>5.0990909090909087</c:v>
                  </c:pt>
                  <c:pt idx="4">
                    <c:v>5.6018181818181816</c:v>
                  </c:pt>
                  <c:pt idx="5">
                    <c:v>5.7454545454545451</c:v>
                  </c:pt>
                  <c:pt idx="6">
                    <c:v>5.8890909090909087</c:v>
                  </c:pt>
                  <c:pt idx="7">
                    <c:v>5.2427272727272722</c:v>
                  </c:pt>
                  <c:pt idx="8">
                    <c:v>7.0381818181818172</c:v>
                  </c:pt>
                  <c:pt idx="9">
                    <c:v>6.8227272727272723</c:v>
                  </c:pt>
                  <c:pt idx="10">
                    <c:v>5.0990909090909087</c:v>
                  </c:pt>
                  <c:pt idx="11">
                    <c:v>5.7454545454545451</c:v>
                  </c:pt>
                  <c:pt idx="12">
                    <c:v>5.458181818181818</c:v>
                  </c:pt>
                  <c:pt idx="13">
                    <c:v>5.2427272727272722</c:v>
                  </c:pt>
                </c:numCache>
              </c:numRef>
            </c:plus>
            <c:minus>
              <c:numRef>
                <c:f>('Ms C vs R'!$AE$208,'Ms C vs R'!$AE$211,'Ms C vs R'!$AE$226,'Ms C vs R'!$AE$228,'Ms C vs R'!$AE$250,'Ms C vs R'!$AE$253,'Ms C vs R'!$AE$255,'Ms C vs R'!$AE$257,'Ms C vs R'!$AE$260:$AE$262,'Ms C vs R'!$AE$265:$AE$266,'Ms C vs R'!$AE$268)</c:f>
                <c:numCache>
                  <c:formatCode>General</c:formatCode>
                  <c:ptCount val="14"/>
                  <c:pt idx="0">
                    <c:v>6.0327272727272723</c:v>
                  </c:pt>
                  <c:pt idx="1">
                    <c:v>5.8890909090909087</c:v>
                  </c:pt>
                  <c:pt idx="2">
                    <c:v>0</c:v>
                  </c:pt>
                  <c:pt idx="3">
                    <c:v>5.0990909090909087</c:v>
                  </c:pt>
                  <c:pt idx="4">
                    <c:v>5.6018181818181816</c:v>
                  </c:pt>
                  <c:pt idx="5">
                    <c:v>5.7454545454545451</c:v>
                  </c:pt>
                  <c:pt idx="6">
                    <c:v>5.8890909090909087</c:v>
                  </c:pt>
                  <c:pt idx="7">
                    <c:v>5.2427272727272722</c:v>
                  </c:pt>
                  <c:pt idx="8">
                    <c:v>7.0381818181818172</c:v>
                  </c:pt>
                  <c:pt idx="9">
                    <c:v>6.8227272727272723</c:v>
                  </c:pt>
                  <c:pt idx="10">
                    <c:v>5.0990909090909087</c:v>
                  </c:pt>
                  <c:pt idx="11">
                    <c:v>5.7454545454545451</c:v>
                  </c:pt>
                  <c:pt idx="12">
                    <c:v>5.458181818181818</c:v>
                  </c:pt>
                  <c:pt idx="13">
                    <c:v>5.2427272727272722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C vs R'!$AF$208,'Ms C vs R'!$AF$211,'Ms C vs R'!$AF$226,'Ms C vs R'!$AF$228,'Ms C vs R'!$AF$250,'Ms C vs R'!$AF$253,'Ms C vs R'!$AF$255,'Ms C vs R'!$AF$257,'Ms C vs R'!$AF$260:$AF$262,'Ms C vs R'!$AF$265:$AF$266,'Ms C vs R'!$AF$268)</c:f>
                <c:numCache>
                  <c:formatCode>General</c:formatCode>
                  <c:ptCount val="14"/>
                  <c:pt idx="0">
                    <c:v>349.54666666666662</c:v>
                  </c:pt>
                  <c:pt idx="1">
                    <c:v>346.72166666666664</c:v>
                  </c:pt>
                  <c:pt idx="2">
                    <c:v>354.6316666666666</c:v>
                  </c:pt>
                  <c:pt idx="3">
                    <c:v>349.92333333333323</c:v>
                  </c:pt>
                  <c:pt idx="4">
                    <c:v>350.48833333333329</c:v>
                  </c:pt>
                  <c:pt idx="5">
                    <c:v>351.995</c:v>
                  </c:pt>
                  <c:pt idx="6">
                    <c:v>350.29999999999995</c:v>
                  </c:pt>
                  <c:pt idx="7">
                    <c:v>351.24166666666662</c:v>
                  </c:pt>
                  <c:pt idx="8">
                    <c:v>336.36333333333329</c:v>
                  </c:pt>
                  <c:pt idx="9">
                    <c:v>348.03999999999996</c:v>
                  </c:pt>
                  <c:pt idx="10">
                    <c:v>352.74833333333333</c:v>
                  </c:pt>
                  <c:pt idx="11">
                    <c:v>355.57333333333332</c:v>
                  </c:pt>
                  <c:pt idx="12">
                    <c:v>351.24166666666662</c:v>
                  </c:pt>
                  <c:pt idx="13">
                    <c:v>356.13833333333332</c:v>
                  </c:pt>
                </c:numCache>
              </c:numRef>
            </c:plus>
            <c:minus>
              <c:numRef>
                <c:f>('Ms C vs R'!$AF$208,'Ms C vs R'!$AF$211,'Ms C vs R'!$AF$226,'Ms C vs R'!$AF$228,'Ms C vs R'!$AF$250,'Ms C vs R'!$AF$253,'Ms C vs R'!$AF$255,'Ms C vs R'!$AF$257,'Ms C vs R'!$AF$260:$AF$262,'Ms C vs R'!$AF$265:$AF$266,'Ms C vs R'!$AF$268)</c:f>
                <c:numCache>
                  <c:formatCode>General</c:formatCode>
                  <c:ptCount val="14"/>
                  <c:pt idx="0">
                    <c:v>349.54666666666662</c:v>
                  </c:pt>
                  <c:pt idx="1">
                    <c:v>346.72166666666664</c:v>
                  </c:pt>
                  <c:pt idx="2">
                    <c:v>354.6316666666666</c:v>
                  </c:pt>
                  <c:pt idx="3">
                    <c:v>349.92333333333323</c:v>
                  </c:pt>
                  <c:pt idx="4">
                    <c:v>350.48833333333329</c:v>
                  </c:pt>
                  <c:pt idx="5">
                    <c:v>351.995</c:v>
                  </c:pt>
                  <c:pt idx="6">
                    <c:v>350.29999999999995</c:v>
                  </c:pt>
                  <c:pt idx="7">
                    <c:v>351.24166666666662</c:v>
                  </c:pt>
                  <c:pt idx="8">
                    <c:v>336.36333333333329</c:v>
                  </c:pt>
                  <c:pt idx="9">
                    <c:v>348.03999999999996</c:v>
                  </c:pt>
                  <c:pt idx="10">
                    <c:v>352.74833333333333</c:v>
                  </c:pt>
                  <c:pt idx="11">
                    <c:v>355.57333333333332</c:v>
                  </c:pt>
                  <c:pt idx="12">
                    <c:v>351.24166666666662</c:v>
                  </c:pt>
                  <c:pt idx="13">
                    <c:v>356.13833333333332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('Ms C vs R'!$AF$5,'Ms C vs R'!$AF$8,'Ms C vs R'!$AF$23,'Ms C vs R'!$AF$25,'Ms C vs R'!$AF$27,'Ms C vs R'!$AF$30,'Ms C vs R'!$AF$32,'Ms C vs R'!$AF$34,'Ms C vs R'!$AF$36:$AF$38,'Ms C vs R'!$AF$41:$AF$42,'Ms C vs R'!$AF$45)</c:f>
              <c:numCache>
                <c:formatCode>General</c:formatCode>
                <c:ptCount val="14"/>
                <c:pt idx="0">
                  <c:v>185600</c:v>
                </c:pt>
                <c:pt idx="1">
                  <c:v>184100</c:v>
                </c:pt>
                <c:pt idx="2">
                  <c:v>188299.99999999997</c:v>
                </c:pt>
                <c:pt idx="3">
                  <c:v>185799.99999999997</c:v>
                </c:pt>
                <c:pt idx="4">
                  <c:v>186100</c:v>
                </c:pt>
                <c:pt idx="5">
                  <c:v>186900</c:v>
                </c:pt>
                <c:pt idx="6">
                  <c:v>186000</c:v>
                </c:pt>
                <c:pt idx="7">
                  <c:v>186500</c:v>
                </c:pt>
                <c:pt idx="8">
                  <c:v>186200</c:v>
                </c:pt>
                <c:pt idx="9">
                  <c:v>178600</c:v>
                </c:pt>
                <c:pt idx="10">
                  <c:v>184800</c:v>
                </c:pt>
                <c:pt idx="11">
                  <c:v>184899.99999999997</c:v>
                </c:pt>
                <c:pt idx="12">
                  <c:v>188800</c:v>
                </c:pt>
                <c:pt idx="13">
                  <c:v>189100</c:v>
                </c:pt>
              </c:numCache>
            </c:numRef>
          </c:xVal>
          <c:yVal>
            <c:numRef>
              <c:f>('Ms C vs R'!$AE$5,'Ms C vs R'!$AE$8,'Ms C vs R'!$AE$23,'Ms C vs R'!$AE$25,'Ms C vs R'!$AE$27,'Ms C vs R'!$AE$30,'Ms C vs R'!$AE$32,'Ms C vs R'!$AE$34,'Ms C vs R'!$AE$36:$AE$38,'Ms C vs R'!$AE$41:$AE$42)</c:f>
              <c:numCache>
                <c:formatCode>General</c:formatCode>
                <c:ptCount val="13"/>
                <c:pt idx="0">
                  <c:v>8400</c:v>
                </c:pt>
                <c:pt idx="1">
                  <c:v>8200</c:v>
                </c:pt>
                <c:pt idx="2">
                  <c:v>0</c:v>
                </c:pt>
                <c:pt idx="3">
                  <c:v>7100</c:v>
                </c:pt>
                <c:pt idx="4">
                  <c:v>7800</c:v>
                </c:pt>
                <c:pt idx="5">
                  <c:v>8000</c:v>
                </c:pt>
                <c:pt idx="6">
                  <c:v>8200</c:v>
                </c:pt>
                <c:pt idx="7">
                  <c:v>7300</c:v>
                </c:pt>
                <c:pt idx="8">
                  <c:v>7700</c:v>
                </c:pt>
                <c:pt idx="9">
                  <c:v>9800</c:v>
                </c:pt>
                <c:pt idx="10">
                  <c:v>9500</c:v>
                </c:pt>
                <c:pt idx="11">
                  <c:v>9000</c:v>
                </c:pt>
                <c:pt idx="12">
                  <c:v>8000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3C4-4742-B45A-4FD1D47B88EB}"/>
            </c:ext>
          </c:extLst>
        </c:ser>
        <c:ser>
          <c:idx val="3"/>
          <c:order val="3"/>
          <c:tx>
            <c:v>1.AS Others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C vs R'!$AE$209,'Ms C vs R'!$AE$212:$AE$215,'Ms C vs R'!$AE$220:$AE$224,'Ms C vs R'!$AE$251,'Ms C vs R'!$AE$258)</c:f>
                <c:numCache>
                  <c:formatCode>General</c:formatCode>
                  <c:ptCount val="12"/>
                  <c:pt idx="0">
                    <c:v>5.7454545454545451</c:v>
                  </c:pt>
                  <c:pt idx="1">
                    <c:v>7.3254545454545443</c:v>
                  </c:pt>
                  <c:pt idx="2">
                    <c:v>5.17090909090909</c:v>
                  </c:pt>
                  <c:pt idx="3">
                    <c:v>5.2427272727272722</c:v>
                  </c:pt>
                  <c:pt idx="4">
                    <c:v>6.3199999999999994</c:v>
                  </c:pt>
                  <c:pt idx="5">
                    <c:v>6.3918181818181816</c:v>
                  </c:pt>
                  <c:pt idx="6">
                    <c:v>5.6018181818181816</c:v>
                  </c:pt>
                  <c:pt idx="7">
                    <c:v>5.96090909090909</c:v>
                  </c:pt>
                  <c:pt idx="8">
                    <c:v>5.96090909090909</c:v>
                  </c:pt>
                  <c:pt idx="9">
                    <c:v>5.96090909090909</c:v>
                  </c:pt>
                  <c:pt idx="10">
                    <c:v>5.8890909090909087</c:v>
                  </c:pt>
                  <c:pt idx="11">
                    <c:v>7.6127272727272723</c:v>
                  </c:pt>
                </c:numCache>
              </c:numRef>
            </c:plus>
            <c:minus>
              <c:numRef>
                <c:f>('Ms C vs R'!$AE$209,'Ms C vs R'!$AE$212:$AE$215,'Ms C vs R'!$AE$220:$AE$224,'Ms C vs R'!$AE$251,'Ms C vs R'!$AE$258)</c:f>
                <c:numCache>
                  <c:formatCode>General</c:formatCode>
                  <c:ptCount val="12"/>
                  <c:pt idx="0">
                    <c:v>5.7454545454545451</c:v>
                  </c:pt>
                  <c:pt idx="1">
                    <c:v>7.3254545454545443</c:v>
                  </c:pt>
                  <c:pt idx="2">
                    <c:v>5.17090909090909</c:v>
                  </c:pt>
                  <c:pt idx="3">
                    <c:v>5.2427272727272722</c:v>
                  </c:pt>
                  <c:pt idx="4">
                    <c:v>6.3199999999999994</c:v>
                  </c:pt>
                  <c:pt idx="5">
                    <c:v>6.3918181818181816</c:v>
                  </c:pt>
                  <c:pt idx="6">
                    <c:v>5.6018181818181816</c:v>
                  </c:pt>
                  <c:pt idx="7">
                    <c:v>5.96090909090909</c:v>
                  </c:pt>
                  <c:pt idx="8">
                    <c:v>5.96090909090909</c:v>
                  </c:pt>
                  <c:pt idx="9">
                    <c:v>5.96090909090909</c:v>
                  </c:pt>
                  <c:pt idx="10">
                    <c:v>5.8890909090909087</c:v>
                  </c:pt>
                  <c:pt idx="11">
                    <c:v>7.6127272727272723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C vs R'!$AF$209,'Ms C vs R'!$AF$212:$AF$215,'Ms C vs R'!$AF$220:$AF$224,'Ms C vs R'!$AF$251,'Ms C vs R'!$AF$258)</c:f>
                <c:numCache>
                  <c:formatCode>General</c:formatCode>
                  <c:ptCount val="12"/>
                  <c:pt idx="0">
                    <c:v>352.18333333333334</c:v>
                  </c:pt>
                  <c:pt idx="1">
                    <c:v>340.69499999999999</c:v>
                  </c:pt>
                  <c:pt idx="2">
                    <c:v>355.76166666666666</c:v>
                  </c:pt>
                  <c:pt idx="3">
                    <c:v>351.80666666666667</c:v>
                  </c:pt>
                  <c:pt idx="4">
                    <c:v>345.21499999999992</c:v>
                  </c:pt>
                  <c:pt idx="5">
                    <c:v>351.80666666666667</c:v>
                  </c:pt>
                  <c:pt idx="6">
                    <c:v>357.08</c:v>
                  </c:pt>
                  <c:pt idx="7">
                    <c:v>349.16999999999996</c:v>
                  </c:pt>
                  <c:pt idx="8">
                    <c:v>356.32666666666671</c:v>
                  </c:pt>
                  <c:pt idx="9">
                    <c:v>350.11166666666662</c:v>
                  </c:pt>
                  <c:pt idx="10">
                    <c:v>350.11166666666662</c:v>
                  </c:pt>
                  <c:pt idx="11">
                    <c:v>333.5383333333333</c:v>
                  </c:pt>
                </c:numCache>
              </c:numRef>
            </c:plus>
            <c:minus>
              <c:numRef>
                <c:f>('Ms C vs R'!$AF$209,'Ms C vs R'!$AF$212:$AF$215,'Ms C vs R'!$AF$220:$AF$224,'Ms C vs R'!$AF$251,'Ms C vs R'!$AF$258)</c:f>
                <c:numCache>
                  <c:formatCode>General</c:formatCode>
                  <c:ptCount val="12"/>
                  <c:pt idx="0">
                    <c:v>352.18333333333334</c:v>
                  </c:pt>
                  <c:pt idx="1">
                    <c:v>340.69499999999999</c:v>
                  </c:pt>
                  <c:pt idx="2">
                    <c:v>355.76166666666666</c:v>
                  </c:pt>
                  <c:pt idx="3">
                    <c:v>351.80666666666667</c:v>
                  </c:pt>
                  <c:pt idx="4">
                    <c:v>345.21499999999992</c:v>
                  </c:pt>
                  <c:pt idx="5">
                    <c:v>351.80666666666667</c:v>
                  </c:pt>
                  <c:pt idx="6">
                    <c:v>357.08</c:v>
                  </c:pt>
                  <c:pt idx="7">
                    <c:v>349.16999999999996</c:v>
                  </c:pt>
                  <c:pt idx="8">
                    <c:v>356.32666666666671</c:v>
                  </c:pt>
                  <c:pt idx="9">
                    <c:v>350.11166666666662</c:v>
                  </c:pt>
                  <c:pt idx="10">
                    <c:v>350.11166666666662</c:v>
                  </c:pt>
                  <c:pt idx="11">
                    <c:v>333.5383333333333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('Ms C vs R'!$AF$6,'Ms C vs R'!$AF$9:$AF$12,'Ms C vs R'!$AF$17:$AF$21,'Ms C vs R'!$AF$28,'Ms C vs R'!$AF$35)</c:f>
              <c:numCache>
                <c:formatCode>General</c:formatCode>
                <c:ptCount val="12"/>
                <c:pt idx="0">
                  <c:v>187000</c:v>
                </c:pt>
                <c:pt idx="1">
                  <c:v>180900</c:v>
                </c:pt>
                <c:pt idx="2">
                  <c:v>188900</c:v>
                </c:pt>
                <c:pt idx="3">
                  <c:v>186800</c:v>
                </c:pt>
                <c:pt idx="4">
                  <c:v>183299.99999999997</c:v>
                </c:pt>
                <c:pt idx="5">
                  <c:v>186800</c:v>
                </c:pt>
                <c:pt idx="6">
                  <c:v>189600</c:v>
                </c:pt>
                <c:pt idx="7">
                  <c:v>185400</c:v>
                </c:pt>
                <c:pt idx="8">
                  <c:v>189200.00000000003</c:v>
                </c:pt>
                <c:pt idx="9">
                  <c:v>185900</c:v>
                </c:pt>
                <c:pt idx="10">
                  <c:v>185900</c:v>
                </c:pt>
                <c:pt idx="11">
                  <c:v>177100</c:v>
                </c:pt>
              </c:numCache>
            </c:numRef>
          </c:xVal>
          <c:yVal>
            <c:numRef>
              <c:f>('Ms C vs R'!$AE$6,'Ms C vs R'!$AE$9:$AE$12,'Ms C vs R'!$AE$17:$AE$21,'Ms C vs R'!$AE$28,'Ms C vs R'!$AE$35)</c:f>
              <c:numCache>
                <c:formatCode>General</c:formatCode>
                <c:ptCount val="12"/>
                <c:pt idx="0">
                  <c:v>8000</c:v>
                </c:pt>
                <c:pt idx="1">
                  <c:v>10200</c:v>
                </c:pt>
                <c:pt idx="2">
                  <c:v>7200</c:v>
                </c:pt>
                <c:pt idx="3">
                  <c:v>7300</c:v>
                </c:pt>
                <c:pt idx="4">
                  <c:v>8800</c:v>
                </c:pt>
                <c:pt idx="5">
                  <c:v>8900</c:v>
                </c:pt>
                <c:pt idx="6">
                  <c:v>7800</c:v>
                </c:pt>
                <c:pt idx="7">
                  <c:v>8300</c:v>
                </c:pt>
                <c:pt idx="8">
                  <c:v>8300</c:v>
                </c:pt>
                <c:pt idx="9">
                  <c:v>8300</c:v>
                </c:pt>
                <c:pt idx="10">
                  <c:v>8200</c:v>
                </c:pt>
                <c:pt idx="11">
                  <c:v>10600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3C4-4742-B45A-4FD1D47B88EB}"/>
            </c:ext>
          </c:extLst>
        </c:ser>
        <c:ser>
          <c:idx val="4"/>
          <c:order val="4"/>
          <c:tx>
            <c:v>1(B)MP C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C vs R'!$AE$298:$AE$299,'Ms C vs R'!$AE$302,'Ms C vs R'!$AE$308,'Ms C vs R'!$AE$311,'Ms C vs R'!$AE$314:$AE$317,'Ms C vs R'!$AE$320,'Ms C vs R'!$AE$322:$AE$323,'Ms C vs R'!$AE$347:$AE$351,'Ms C vs R'!$AE$356)</c:f>
                <c:numCache>
                  <c:formatCode>General</c:formatCode>
                  <c:ptCount val="18"/>
                  <c:pt idx="0">
                    <c:v>4.9449999999999985</c:v>
                  </c:pt>
                  <c:pt idx="1">
                    <c:v>4.3716666666666661</c:v>
                  </c:pt>
                  <c:pt idx="2">
                    <c:v>4.2283333333333326</c:v>
                  </c:pt>
                  <c:pt idx="3">
                    <c:v>5.0883333333333329</c:v>
                  </c:pt>
                  <c:pt idx="4">
                    <c:v>4.9449999999999985</c:v>
                  </c:pt>
                  <c:pt idx="5">
                    <c:v>4.2283333333333326</c:v>
                  </c:pt>
                  <c:pt idx="6">
                    <c:v>5.0166666666666657</c:v>
                  </c:pt>
                  <c:pt idx="7">
                    <c:v>4.4433333333333325</c:v>
                  </c:pt>
                  <c:pt idx="8">
                    <c:v>4.5149999999999997</c:v>
                  </c:pt>
                  <c:pt idx="9">
                    <c:v>4.7299999999999995</c:v>
                  </c:pt>
                  <c:pt idx="10">
                    <c:v>4.8733333333333331</c:v>
                  </c:pt>
                  <c:pt idx="11">
                    <c:v>5.7333333333333325</c:v>
                  </c:pt>
                  <c:pt idx="12">
                    <c:v>4.8016666666666659</c:v>
                  </c:pt>
                  <c:pt idx="13">
                    <c:v>4.586666666666666</c:v>
                  </c:pt>
                  <c:pt idx="14">
                    <c:v>4.2999999999999989</c:v>
                  </c:pt>
                  <c:pt idx="15">
                    <c:v>4.3716666666666661</c:v>
                  </c:pt>
                  <c:pt idx="16">
                    <c:v>4.9449999999999985</c:v>
                  </c:pt>
                  <c:pt idx="17">
                    <c:v>4.7299999999999995</c:v>
                  </c:pt>
                </c:numCache>
              </c:numRef>
            </c:plus>
            <c:minus>
              <c:numRef>
                <c:f>('Ms C vs R'!$AE$298:$AE$299,'Ms C vs R'!$AE$302,'Ms C vs R'!$AE$308,'Ms C vs R'!$AE$311,'Ms C vs R'!$AE$314:$AE$317,'Ms C vs R'!$AE$320,'Ms C vs R'!$AE$322:$AE$323,'Ms C vs R'!$AE$347:$AE$351,'Ms C vs R'!$AE$356)</c:f>
                <c:numCache>
                  <c:formatCode>General</c:formatCode>
                  <c:ptCount val="18"/>
                  <c:pt idx="0">
                    <c:v>4.9449999999999985</c:v>
                  </c:pt>
                  <c:pt idx="1">
                    <c:v>4.3716666666666661</c:v>
                  </c:pt>
                  <c:pt idx="2">
                    <c:v>4.2283333333333326</c:v>
                  </c:pt>
                  <c:pt idx="3">
                    <c:v>5.0883333333333329</c:v>
                  </c:pt>
                  <c:pt idx="4">
                    <c:v>4.9449999999999985</c:v>
                  </c:pt>
                  <c:pt idx="5">
                    <c:v>4.2283333333333326</c:v>
                  </c:pt>
                  <c:pt idx="6">
                    <c:v>5.0166666666666657</c:v>
                  </c:pt>
                  <c:pt idx="7">
                    <c:v>4.4433333333333325</c:v>
                  </c:pt>
                  <c:pt idx="8">
                    <c:v>4.5149999999999997</c:v>
                  </c:pt>
                  <c:pt idx="9">
                    <c:v>4.7299999999999995</c:v>
                  </c:pt>
                  <c:pt idx="10">
                    <c:v>4.8733333333333331</c:v>
                  </c:pt>
                  <c:pt idx="11">
                    <c:v>5.7333333333333325</c:v>
                  </c:pt>
                  <c:pt idx="12">
                    <c:v>4.8016666666666659</c:v>
                  </c:pt>
                  <c:pt idx="13">
                    <c:v>4.586666666666666</c:v>
                  </c:pt>
                  <c:pt idx="14">
                    <c:v>4.2999999999999989</c:v>
                  </c:pt>
                  <c:pt idx="15">
                    <c:v>4.3716666666666661</c:v>
                  </c:pt>
                  <c:pt idx="16">
                    <c:v>4.9449999999999985</c:v>
                  </c:pt>
                  <c:pt idx="17">
                    <c:v>4.7299999999999995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C vs R'!$AF$298:$AF$299,'Ms C vs R'!$AF$302,'Ms C vs R'!$AF$305,'Ms C vs R'!$AF$308,'Ms C vs R'!$AF$311,'Ms C vs R'!$AF$314:$AF$317,'Ms C vs R'!$AF$320,'Ms C vs R'!$AF$322:$AF$323,'Ms C vs R'!$AF$347:$AF$351,'Ms C vs R'!$AF$356)</c:f>
                <c:numCache>
                  <c:formatCode>General</c:formatCode>
                  <c:ptCount val="19"/>
                  <c:pt idx="0">
                    <c:v>329.53666666666663</c:v>
                  </c:pt>
                  <c:pt idx="1">
                    <c:v>335.79583333333335</c:v>
                  </c:pt>
                  <c:pt idx="2">
                    <c:v>330.38249999999999</c:v>
                  </c:pt>
                  <c:pt idx="3">
                    <c:v>330.89</c:v>
                  </c:pt>
                  <c:pt idx="4">
                    <c:v>328.5216666666667</c:v>
                  </c:pt>
                  <c:pt idx="5">
                    <c:v>328.86</c:v>
                  </c:pt>
                  <c:pt idx="6">
                    <c:v>328.69083333333333</c:v>
                  </c:pt>
                  <c:pt idx="7">
                    <c:v>333.25833333333333</c:v>
                  </c:pt>
                  <c:pt idx="8">
                    <c:v>333.76583333333332</c:v>
                  </c:pt>
                  <c:pt idx="9">
                    <c:v>334.27333333333337</c:v>
                  </c:pt>
                  <c:pt idx="10">
                    <c:v>328.5216666666667</c:v>
                  </c:pt>
                  <c:pt idx="11">
                    <c:v>332.92</c:v>
                  </c:pt>
                  <c:pt idx="12">
                    <c:v>333.25833333333333</c:v>
                  </c:pt>
                  <c:pt idx="13">
                    <c:v>334.4425</c:v>
                  </c:pt>
                  <c:pt idx="14">
                    <c:v>331.73583333333335</c:v>
                  </c:pt>
                  <c:pt idx="15">
                    <c:v>332.92</c:v>
                  </c:pt>
                  <c:pt idx="16">
                    <c:v>332.58166666666665</c:v>
                  </c:pt>
                  <c:pt idx="17">
                    <c:v>331.39749999999998</c:v>
                  </c:pt>
                  <c:pt idx="18">
                    <c:v>331.56666666666666</c:v>
                  </c:pt>
                </c:numCache>
              </c:numRef>
            </c:plus>
            <c:minus>
              <c:numRef>
                <c:f>('Ms C vs R'!$AF$298:$AF$299,'Ms C vs R'!$AF$302,'Ms C vs R'!$AF$305,'Ms C vs R'!$AF$308,'Ms C vs R'!$AF$311,'Ms C vs R'!$AF$314:$AF$317,'Ms C vs R'!$AF$320,'Ms C vs R'!$AF$322:$AF$323,'Ms C vs R'!$AF$347:$AF$351,'Ms C vs R'!$AF$356)</c:f>
                <c:numCache>
                  <c:formatCode>General</c:formatCode>
                  <c:ptCount val="19"/>
                  <c:pt idx="0">
                    <c:v>329.53666666666663</c:v>
                  </c:pt>
                  <c:pt idx="1">
                    <c:v>335.79583333333335</c:v>
                  </c:pt>
                  <c:pt idx="2">
                    <c:v>330.38249999999999</c:v>
                  </c:pt>
                  <c:pt idx="3">
                    <c:v>330.89</c:v>
                  </c:pt>
                  <c:pt idx="4">
                    <c:v>328.5216666666667</c:v>
                  </c:pt>
                  <c:pt idx="5">
                    <c:v>328.86</c:v>
                  </c:pt>
                  <c:pt idx="6">
                    <c:v>328.69083333333333</c:v>
                  </c:pt>
                  <c:pt idx="7">
                    <c:v>333.25833333333333</c:v>
                  </c:pt>
                  <c:pt idx="8">
                    <c:v>333.76583333333332</c:v>
                  </c:pt>
                  <c:pt idx="9">
                    <c:v>334.27333333333337</c:v>
                  </c:pt>
                  <c:pt idx="10">
                    <c:v>328.5216666666667</c:v>
                  </c:pt>
                  <c:pt idx="11">
                    <c:v>332.92</c:v>
                  </c:pt>
                  <c:pt idx="12">
                    <c:v>333.25833333333333</c:v>
                  </c:pt>
                  <c:pt idx="13">
                    <c:v>334.4425</c:v>
                  </c:pt>
                  <c:pt idx="14">
                    <c:v>331.73583333333335</c:v>
                  </c:pt>
                  <c:pt idx="15">
                    <c:v>332.92</c:v>
                  </c:pt>
                  <c:pt idx="16">
                    <c:v>332.58166666666665</c:v>
                  </c:pt>
                  <c:pt idx="17">
                    <c:v>331.39749999999998</c:v>
                  </c:pt>
                  <c:pt idx="18">
                    <c:v>331.56666666666666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('Ms C vs R'!$AF$47:$AF$48,'Ms C vs R'!$AF$51,'Ms C vs R'!$AF$54,'Ms C vs R'!$AF$57,'Ms C vs R'!$AF$60,'Ms C vs R'!$AF$63:$AF$66,'Ms C vs R'!$AF$69,'Ms C vs R'!$AF$71:$AF$72,'Ms C vs R'!$AF$79:$AF$83,'Ms C vs R'!$AF$88)</c:f>
              <c:numCache>
                <c:formatCode>General</c:formatCode>
                <c:ptCount val="19"/>
                <c:pt idx="0">
                  <c:v>194800</c:v>
                </c:pt>
                <c:pt idx="1">
                  <c:v>198500</c:v>
                </c:pt>
                <c:pt idx="2">
                  <c:v>195300</c:v>
                </c:pt>
                <c:pt idx="3">
                  <c:v>195600</c:v>
                </c:pt>
                <c:pt idx="4">
                  <c:v>194200.00000000003</c:v>
                </c:pt>
                <c:pt idx="5">
                  <c:v>194400</c:v>
                </c:pt>
                <c:pt idx="6">
                  <c:v>194300</c:v>
                </c:pt>
                <c:pt idx="7">
                  <c:v>197000</c:v>
                </c:pt>
                <c:pt idx="8">
                  <c:v>197300</c:v>
                </c:pt>
                <c:pt idx="9">
                  <c:v>197600.00000000003</c:v>
                </c:pt>
                <c:pt idx="10">
                  <c:v>194200.00000000003</c:v>
                </c:pt>
                <c:pt idx="11">
                  <c:v>196800</c:v>
                </c:pt>
                <c:pt idx="12">
                  <c:v>197000</c:v>
                </c:pt>
                <c:pt idx="13">
                  <c:v>197700</c:v>
                </c:pt>
                <c:pt idx="14">
                  <c:v>196100</c:v>
                </c:pt>
                <c:pt idx="15">
                  <c:v>196800</c:v>
                </c:pt>
                <c:pt idx="16">
                  <c:v>196600</c:v>
                </c:pt>
                <c:pt idx="17">
                  <c:v>195900</c:v>
                </c:pt>
                <c:pt idx="18">
                  <c:v>196000</c:v>
                </c:pt>
              </c:numCache>
            </c:numRef>
          </c:xVal>
          <c:yVal>
            <c:numRef>
              <c:f>('Ms C vs R'!$AE$47:$AE$48,'Ms C vs R'!$AE$51,'Ms C vs R'!$AE$54,'Ms C vs R'!$AE$57,'Ms C vs R'!$AE$60,'Ms C vs R'!$AE$63:$AE$66,'Ms C vs R'!$AE$69,'Ms C vs R'!$AE$71:$AE$72,'Ms C vs R'!$AE$79:$AE$83,'Ms C vs R'!$AE$88)</c:f>
              <c:numCache>
                <c:formatCode>General</c:formatCode>
                <c:ptCount val="19"/>
                <c:pt idx="0">
                  <c:v>6899.9999999999991</c:v>
                </c:pt>
                <c:pt idx="1">
                  <c:v>6100</c:v>
                </c:pt>
                <c:pt idx="2">
                  <c:v>5900</c:v>
                </c:pt>
                <c:pt idx="3">
                  <c:v>6700</c:v>
                </c:pt>
                <c:pt idx="4">
                  <c:v>7100</c:v>
                </c:pt>
                <c:pt idx="5">
                  <c:v>6899.9999999999991</c:v>
                </c:pt>
                <c:pt idx="6">
                  <c:v>5900</c:v>
                </c:pt>
                <c:pt idx="7">
                  <c:v>7000</c:v>
                </c:pt>
                <c:pt idx="8">
                  <c:v>6200</c:v>
                </c:pt>
                <c:pt idx="9">
                  <c:v>6300</c:v>
                </c:pt>
                <c:pt idx="10">
                  <c:v>6600</c:v>
                </c:pt>
                <c:pt idx="11">
                  <c:v>6800.0000000000009</c:v>
                </c:pt>
                <c:pt idx="12">
                  <c:v>8000</c:v>
                </c:pt>
                <c:pt idx="13">
                  <c:v>6700</c:v>
                </c:pt>
                <c:pt idx="14">
                  <c:v>6400</c:v>
                </c:pt>
                <c:pt idx="15">
                  <c:v>6000</c:v>
                </c:pt>
                <c:pt idx="16">
                  <c:v>6100</c:v>
                </c:pt>
                <c:pt idx="17">
                  <c:v>6899.9999999999991</c:v>
                </c:pt>
                <c:pt idx="18">
                  <c:v>6600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3C4-4742-B45A-4FD1D47B88EB}"/>
            </c:ext>
          </c:extLst>
        </c:ser>
        <c:ser>
          <c:idx val="5"/>
          <c:order val="5"/>
          <c:tx>
            <c:v>1(B)MP 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C vs R'!$AE$300:$AE$301,'Ms C vs R'!$AE$303,'Ms C vs R'!$AE$309:$AE$310,'Ms C vs R'!$AE$312:$AE$313,'Ms C vs R'!$AE$318:$AE$319,'Ms C vs R'!$AE$321,'Ms C vs R'!$AE$324:$AE$327,'Ms C vs R'!$AE$345:$AE$346,'Ms C vs R'!$AE$357)</c:f>
                <c:numCache>
                  <c:formatCode>General</c:formatCode>
                  <c:ptCount val="17"/>
                  <c:pt idx="0">
                    <c:v>5.0883333333333329</c:v>
                  </c:pt>
                  <c:pt idx="1">
                    <c:v>4.3716666666666661</c:v>
                  </c:pt>
                  <c:pt idx="2">
                    <c:v>4.5149999999999997</c:v>
                  </c:pt>
                  <c:pt idx="3">
                    <c:v>5.6616666666666662</c:v>
                  </c:pt>
                  <c:pt idx="4">
                    <c:v>4.2999999999999989</c:v>
                  </c:pt>
                  <c:pt idx="5">
                    <c:v>5.7333333333333325</c:v>
                  </c:pt>
                  <c:pt idx="6">
                    <c:v>4.6583333333333323</c:v>
                  </c:pt>
                  <c:pt idx="7">
                    <c:v>4.8733333333333331</c:v>
                  </c:pt>
                  <c:pt idx="8">
                    <c:v>5.3033333333333328</c:v>
                  </c:pt>
                  <c:pt idx="9">
                    <c:v>5.0166666666666657</c:v>
                  </c:pt>
                  <c:pt idx="10">
                    <c:v>4.9449999999999985</c:v>
                  </c:pt>
                  <c:pt idx="11">
                    <c:v>4.1566666666666663</c:v>
                  </c:pt>
                  <c:pt idx="12">
                    <c:v>5.3033333333333328</c:v>
                  </c:pt>
                  <c:pt idx="13">
                    <c:v>4.7299999999999995</c:v>
                  </c:pt>
                  <c:pt idx="14">
                    <c:v>5.3749999999999991</c:v>
                  </c:pt>
                  <c:pt idx="15">
                    <c:v>4.6583333333333323</c:v>
                  </c:pt>
                  <c:pt idx="16">
                    <c:v>4.3716666666666661</c:v>
                  </c:pt>
                </c:numCache>
              </c:numRef>
            </c:plus>
            <c:minus>
              <c:numRef>
                <c:f>('Ms C vs R'!$AE$300:$AE$301,'Ms C vs R'!$AE$303,'Ms C vs R'!$AE$309:$AE$310,'Ms C vs R'!$AE$312:$AE$313,'Ms C vs R'!$AE$318:$AE$319,'Ms C vs R'!$AE$321,'Ms C vs R'!$AE$324:$AE$327,'Ms C vs R'!$AE$345:$AE$346,'Ms C vs R'!$AE$357)</c:f>
                <c:numCache>
                  <c:formatCode>General</c:formatCode>
                  <c:ptCount val="17"/>
                  <c:pt idx="0">
                    <c:v>5.0883333333333329</c:v>
                  </c:pt>
                  <c:pt idx="1">
                    <c:v>4.3716666666666661</c:v>
                  </c:pt>
                  <c:pt idx="2">
                    <c:v>4.5149999999999997</c:v>
                  </c:pt>
                  <c:pt idx="3">
                    <c:v>5.6616666666666662</c:v>
                  </c:pt>
                  <c:pt idx="4">
                    <c:v>4.2999999999999989</c:v>
                  </c:pt>
                  <c:pt idx="5">
                    <c:v>5.7333333333333325</c:v>
                  </c:pt>
                  <c:pt idx="6">
                    <c:v>4.6583333333333323</c:v>
                  </c:pt>
                  <c:pt idx="7">
                    <c:v>4.8733333333333331</c:v>
                  </c:pt>
                  <c:pt idx="8">
                    <c:v>5.3033333333333328</c:v>
                  </c:pt>
                  <c:pt idx="9">
                    <c:v>5.0166666666666657</c:v>
                  </c:pt>
                  <c:pt idx="10">
                    <c:v>4.9449999999999985</c:v>
                  </c:pt>
                  <c:pt idx="11">
                    <c:v>4.1566666666666663</c:v>
                  </c:pt>
                  <c:pt idx="12">
                    <c:v>5.3033333333333328</c:v>
                  </c:pt>
                  <c:pt idx="13">
                    <c:v>4.7299999999999995</c:v>
                  </c:pt>
                  <c:pt idx="14">
                    <c:v>5.3749999999999991</c:v>
                  </c:pt>
                  <c:pt idx="15">
                    <c:v>4.6583333333333323</c:v>
                  </c:pt>
                  <c:pt idx="16">
                    <c:v>4.3716666666666661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C vs R'!$AF$300:$AF$301,'Ms C vs R'!$AF$303,'Ms C vs R'!$AF$309:$AF$310,'Ms C vs R'!$AF$312:$AF$313,'Ms C vs R'!$AF$318:$AF$319,'Ms C vs R'!$AF$321,'Ms C vs R'!$AF$324:$AF$327,'Ms C vs R'!$AF$345:$AF$346,'Ms C vs R'!$AF$357)</c:f>
                <c:numCache>
                  <c:formatCode>General</c:formatCode>
                  <c:ptCount val="17"/>
                  <c:pt idx="0">
                    <c:v>325.47666666666663</c:v>
                  </c:pt>
                  <c:pt idx="1">
                    <c:v>334.4425</c:v>
                  </c:pt>
                  <c:pt idx="2">
                    <c:v>324.29250000000002</c:v>
                  </c:pt>
                  <c:pt idx="3">
                    <c:v>323.61583333333334</c:v>
                  </c:pt>
                  <c:pt idx="4">
                    <c:v>325.64583333333331</c:v>
                  </c:pt>
                  <c:pt idx="5">
                    <c:v>324.8</c:v>
                  </c:pt>
                  <c:pt idx="6">
                    <c:v>331.05916666666667</c:v>
                  </c:pt>
                  <c:pt idx="7">
                    <c:v>328.18333333333334</c:v>
                  </c:pt>
                  <c:pt idx="8">
                    <c:v>326.49166666666667</c:v>
                  </c:pt>
                  <c:pt idx="9">
                    <c:v>327.50666666666666</c:v>
                  </c:pt>
                  <c:pt idx="10">
                    <c:v>323.95416666666665</c:v>
                  </c:pt>
                  <c:pt idx="11">
                    <c:v>334.78083333333331</c:v>
                  </c:pt>
                  <c:pt idx="12">
                    <c:v>332.92</c:v>
                  </c:pt>
                  <c:pt idx="13">
                    <c:v>331.56666666666666</c:v>
                  </c:pt>
                  <c:pt idx="14">
                    <c:v>324.63083333333333</c:v>
                  </c:pt>
                  <c:pt idx="15">
                    <c:v>324.63083333333333</c:v>
                  </c:pt>
                  <c:pt idx="16">
                    <c:v>330.04416666666668</c:v>
                  </c:pt>
                </c:numCache>
              </c:numRef>
            </c:plus>
            <c:minus>
              <c:numRef>
                <c:f>('Ms C vs R'!$AF$300:$AF$301,'Ms C vs R'!$AF$303,'Ms C vs R'!$AF$309:$AF$310,'Ms C vs R'!$AF$312:$AF$313,'Ms C vs R'!$AF$318:$AF$319,'Ms C vs R'!$AF$321,'Ms C vs R'!$AF$324:$AF$327,'Ms C vs R'!$AF$345:$AF$346,'Ms C vs R'!$AF$357)</c:f>
                <c:numCache>
                  <c:formatCode>General</c:formatCode>
                  <c:ptCount val="17"/>
                  <c:pt idx="0">
                    <c:v>325.47666666666663</c:v>
                  </c:pt>
                  <c:pt idx="1">
                    <c:v>334.4425</c:v>
                  </c:pt>
                  <c:pt idx="2">
                    <c:v>324.29250000000002</c:v>
                  </c:pt>
                  <c:pt idx="3">
                    <c:v>323.61583333333334</c:v>
                  </c:pt>
                  <c:pt idx="4">
                    <c:v>325.64583333333331</c:v>
                  </c:pt>
                  <c:pt idx="5">
                    <c:v>324.8</c:v>
                  </c:pt>
                  <c:pt idx="6">
                    <c:v>331.05916666666667</c:v>
                  </c:pt>
                  <c:pt idx="7">
                    <c:v>328.18333333333334</c:v>
                  </c:pt>
                  <c:pt idx="8">
                    <c:v>326.49166666666667</c:v>
                  </c:pt>
                  <c:pt idx="9">
                    <c:v>327.50666666666666</c:v>
                  </c:pt>
                  <c:pt idx="10">
                    <c:v>323.95416666666665</c:v>
                  </c:pt>
                  <c:pt idx="11">
                    <c:v>334.78083333333331</c:v>
                  </c:pt>
                  <c:pt idx="12">
                    <c:v>332.92</c:v>
                  </c:pt>
                  <c:pt idx="13">
                    <c:v>331.56666666666666</c:v>
                  </c:pt>
                  <c:pt idx="14">
                    <c:v>324.63083333333333</c:v>
                  </c:pt>
                  <c:pt idx="15">
                    <c:v>324.63083333333333</c:v>
                  </c:pt>
                  <c:pt idx="16">
                    <c:v>330.04416666666668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('Ms C vs R'!$AF$49:$AF$50,'Ms C vs R'!$AF$52,'Ms C vs R'!$AF$58:$AF$59,'Ms C vs R'!$AF$61:$AF$62,'Ms C vs R'!$AF$67:$AF$68,'Ms C vs R'!$AF$70,'Ms C vs R'!$AF$73:$AF$78,'Ms C vs R'!$AF$89)</c:f>
              <c:numCache>
                <c:formatCode>General</c:formatCode>
                <c:ptCount val="17"/>
                <c:pt idx="0">
                  <c:v>192399.99999999997</c:v>
                </c:pt>
                <c:pt idx="1">
                  <c:v>197700</c:v>
                </c:pt>
                <c:pt idx="2">
                  <c:v>191700.00000000003</c:v>
                </c:pt>
                <c:pt idx="3">
                  <c:v>191300</c:v>
                </c:pt>
                <c:pt idx="4">
                  <c:v>192500</c:v>
                </c:pt>
                <c:pt idx="5">
                  <c:v>192000</c:v>
                </c:pt>
                <c:pt idx="6">
                  <c:v>195700</c:v>
                </c:pt>
                <c:pt idx="7">
                  <c:v>194000</c:v>
                </c:pt>
                <c:pt idx="8">
                  <c:v>193000</c:v>
                </c:pt>
                <c:pt idx="9">
                  <c:v>193600</c:v>
                </c:pt>
                <c:pt idx="10">
                  <c:v>191500</c:v>
                </c:pt>
                <c:pt idx="11">
                  <c:v>197900</c:v>
                </c:pt>
                <c:pt idx="12">
                  <c:v>196800</c:v>
                </c:pt>
                <c:pt idx="13">
                  <c:v>196000</c:v>
                </c:pt>
                <c:pt idx="14">
                  <c:v>191900</c:v>
                </c:pt>
                <c:pt idx="15">
                  <c:v>191900</c:v>
                </c:pt>
                <c:pt idx="16">
                  <c:v>195100.00000000003</c:v>
                </c:pt>
              </c:numCache>
            </c:numRef>
          </c:xVal>
          <c:yVal>
            <c:numRef>
              <c:f>('Ms C vs R'!$AE$49:$AE$50,'Ms C vs R'!$AE$52,'Ms C vs R'!$AE$58:$AE$59,'Ms C vs R'!$AE$61:$AE$62,'Ms C vs R'!$AE$67:$AE$68,'Ms C vs R'!$AE$70,'Ms C vs R'!$AE$73:$AE$78,'Ms C vs R'!$AE$89)</c:f>
              <c:numCache>
                <c:formatCode>General</c:formatCode>
                <c:ptCount val="17"/>
                <c:pt idx="0">
                  <c:v>7100</c:v>
                </c:pt>
                <c:pt idx="1">
                  <c:v>6100</c:v>
                </c:pt>
                <c:pt idx="2">
                  <c:v>6300</c:v>
                </c:pt>
                <c:pt idx="3">
                  <c:v>7900</c:v>
                </c:pt>
                <c:pt idx="4">
                  <c:v>6000</c:v>
                </c:pt>
                <c:pt idx="5">
                  <c:v>8000</c:v>
                </c:pt>
                <c:pt idx="6">
                  <c:v>6500</c:v>
                </c:pt>
                <c:pt idx="7">
                  <c:v>6800.0000000000009</c:v>
                </c:pt>
                <c:pt idx="8">
                  <c:v>7400</c:v>
                </c:pt>
                <c:pt idx="9">
                  <c:v>7000</c:v>
                </c:pt>
                <c:pt idx="10">
                  <c:v>6899.9999999999991</c:v>
                </c:pt>
                <c:pt idx="11">
                  <c:v>5800</c:v>
                </c:pt>
                <c:pt idx="12">
                  <c:v>7400</c:v>
                </c:pt>
                <c:pt idx="13">
                  <c:v>6600</c:v>
                </c:pt>
                <c:pt idx="14">
                  <c:v>7500</c:v>
                </c:pt>
                <c:pt idx="15">
                  <c:v>6500</c:v>
                </c:pt>
                <c:pt idx="16">
                  <c:v>6100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3C4-4742-B45A-4FD1D47B88EB}"/>
            </c:ext>
          </c:extLst>
        </c:ser>
        <c:ser>
          <c:idx val="6"/>
          <c:order val="6"/>
          <c:tx>
            <c:v>1(B)MP (M)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C vs R'!$AE$304,'Ms C vs R'!$AE$306:$AE$307,'Ms C vs R'!$AE$352:$AE$355,'Ms C vs R'!$AE$358:$AE$359,'Ms C vs R'!$AE$359)</c:f>
                <c:numCache>
                  <c:formatCode>General</c:formatCode>
                  <c:ptCount val="10"/>
                  <c:pt idx="0">
                    <c:v>4.4433333333333325</c:v>
                  </c:pt>
                  <c:pt idx="1">
                    <c:v>6.5933333333333319</c:v>
                  </c:pt>
                  <c:pt idx="2">
                    <c:v>6.1633333333333322</c:v>
                  </c:pt>
                  <c:pt idx="3">
                    <c:v>5.5183333333333326</c:v>
                  </c:pt>
                  <c:pt idx="4">
                    <c:v>5.876666666666666</c:v>
                  </c:pt>
                  <c:pt idx="5">
                    <c:v>5.589999999999999</c:v>
                  </c:pt>
                  <c:pt idx="6">
                    <c:v>5.876666666666666</c:v>
                  </c:pt>
                  <c:pt idx="7">
                    <c:v>5.4466666666666654</c:v>
                  </c:pt>
                  <c:pt idx="8">
                    <c:v>4.8016666666666659</c:v>
                  </c:pt>
                  <c:pt idx="9">
                    <c:v>4.8016666666666659</c:v>
                  </c:pt>
                </c:numCache>
              </c:numRef>
            </c:plus>
            <c:minus>
              <c:numRef>
                <c:f>('Ms C vs R'!$AE$304,'Ms C vs R'!$AE$306:$AE$307,'Ms C vs R'!$AE$352:$AE$355,'Ms C vs R'!$AE$358:$AE$359)</c:f>
                <c:numCache>
                  <c:formatCode>General</c:formatCode>
                  <c:ptCount val="9"/>
                  <c:pt idx="0">
                    <c:v>4.4433333333333325</c:v>
                  </c:pt>
                  <c:pt idx="1">
                    <c:v>6.5933333333333319</c:v>
                  </c:pt>
                  <c:pt idx="2">
                    <c:v>6.1633333333333322</c:v>
                  </c:pt>
                  <c:pt idx="3">
                    <c:v>5.5183333333333326</c:v>
                  </c:pt>
                  <c:pt idx="4">
                    <c:v>5.876666666666666</c:v>
                  </c:pt>
                  <c:pt idx="5">
                    <c:v>5.589999999999999</c:v>
                  </c:pt>
                  <c:pt idx="6">
                    <c:v>5.876666666666666</c:v>
                  </c:pt>
                  <c:pt idx="7">
                    <c:v>5.4466666666666654</c:v>
                  </c:pt>
                  <c:pt idx="8">
                    <c:v>4.8016666666666659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C vs R'!$AF$304,'Ms C vs R'!$AF$306:$AF$307,'Ms C vs R'!$AF$352:$AF$355,'Ms C vs R'!$AF$358:$AF$359)</c:f>
                <c:numCache>
                  <c:formatCode>General</c:formatCode>
                  <c:ptCount val="9"/>
                  <c:pt idx="0">
                    <c:v>329.875</c:v>
                  </c:pt>
                  <c:pt idx="1">
                    <c:v>323.27749999999997</c:v>
                  </c:pt>
                  <c:pt idx="2">
                    <c:v>321.58583333333337</c:v>
                  </c:pt>
                  <c:pt idx="3">
                    <c:v>318.70999999999998</c:v>
                  </c:pt>
                  <c:pt idx="4">
                    <c:v>328.69083333333333</c:v>
                  </c:pt>
                  <c:pt idx="5">
                    <c:v>330.89</c:v>
                  </c:pt>
                  <c:pt idx="6">
                    <c:v>323.10833333333335</c:v>
                  </c:pt>
                  <c:pt idx="7">
                    <c:v>328.18333333333334</c:v>
                  </c:pt>
                  <c:pt idx="8">
                    <c:v>328.69083333333333</c:v>
                  </c:pt>
                </c:numCache>
              </c:numRef>
            </c:plus>
            <c:minus>
              <c:numRef>
                <c:f>('Ms C vs R'!$AF$304,'Ms C vs R'!$AF$306:$AF$307,'Ms C vs R'!$AF$352:$AF$355,'Ms C vs R'!$AF$358:$AF$359)</c:f>
                <c:numCache>
                  <c:formatCode>General</c:formatCode>
                  <c:ptCount val="9"/>
                  <c:pt idx="0">
                    <c:v>329.875</c:v>
                  </c:pt>
                  <c:pt idx="1">
                    <c:v>323.27749999999997</c:v>
                  </c:pt>
                  <c:pt idx="2">
                    <c:v>321.58583333333337</c:v>
                  </c:pt>
                  <c:pt idx="3">
                    <c:v>318.70999999999998</c:v>
                  </c:pt>
                  <c:pt idx="4">
                    <c:v>328.69083333333333</c:v>
                  </c:pt>
                  <c:pt idx="5">
                    <c:v>330.89</c:v>
                  </c:pt>
                  <c:pt idx="6">
                    <c:v>323.10833333333335</c:v>
                  </c:pt>
                  <c:pt idx="7">
                    <c:v>328.18333333333334</c:v>
                  </c:pt>
                  <c:pt idx="8">
                    <c:v>328.69083333333333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('Ms C vs R'!$AF$53,'Ms C vs R'!$AF$55:$AF$56,'Ms C vs R'!$AF$84:$AF$87,'Ms C vs R'!$AF$90:$AF$91)</c:f>
              <c:numCache>
                <c:formatCode>General</c:formatCode>
                <c:ptCount val="9"/>
                <c:pt idx="0">
                  <c:v>195000</c:v>
                </c:pt>
                <c:pt idx="1">
                  <c:v>191100</c:v>
                </c:pt>
                <c:pt idx="2">
                  <c:v>190100.00000000003</c:v>
                </c:pt>
                <c:pt idx="3">
                  <c:v>188400</c:v>
                </c:pt>
                <c:pt idx="4">
                  <c:v>194300</c:v>
                </c:pt>
                <c:pt idx="5">
                  <c:v>195600</c:v>
                </c:pt>
                <c:pt idx="6">
                  <c:v>191000</c:v>
                </c:pt>
                <c:pt idx="7">
                  <c:v>194000</c:v>
                </c:pt>
                <c:pt idx="8">
                  <c:v>194300</c:v>
                </c:pt>
              </c:numCache>
            </c:numRef>
          </c:xVal>
          <c:yVal>
            <c:numRef>
              <c:f>('Ms C vs R'!$AE$53,'Ms C vs R'!$AE$55:$AE$56,'Ms C vs R'!$AE$84:$AE$87,'Ms C vs R'!$AE$90:$AE$91)</c:f>
              <c:numCache>
                <c:formatCode>General</c:formatCode>
                <c:ptCount val="9"/>
                <c:pt idx="0">
                  <c:v>6200</c:v>
                </c:pt>
                <c:pt idx="1">
                  <c:v>9200</c:v>
                </c:pt>
                <c:pt idx="2">
                  <c:v>8600</c:v>
                </c:pt>
                <c:pt idx="3">
                  <c:v>7700</c:v>
                </c:pt>
                <c:pt idx="4">
                  <c:v>8200</c:v>
                </c:pt>
                <c:pt idx="5">
                  <c:v>7800</c:v>
                </c:pt>
                <c:pt idx="6">
                  <c:v>8200</c:v>
                </c:pt>
                <c:pt idx="7">
                  <c:v>7600</c:v>
                </c:pt>
                <c:pt idx="8">
                  <c:v>6700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93C4-4742-B45A-4FD1D47B8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3630655"/>
        <c:axId val="1168319103"/>
      </c:scatterChart>
      <c:valAx>
        <c:axId val="8336306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Al 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8319103"/>
        <c:crosses val="autoZero"/>
        <c:crossBetween val="midCat"/>
      </c:valAx>
      <c:valAx>
        <c:axId val="1168319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Mg</a:t>
                </a:r>
                <a:r>
                  <a:rPr lang="en-GB" baseline="0"/>
                  <a:t> (ppm)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363065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Al v Fe+Mg</a:t>
            </a:r>
            <a:r>
              <a:rPr lang="en-GB" baseline="0"/>
              <a:t> (in works)</a:t>
            </a:r>
            <a:r>
              <a:rPr lang="en-GB"/>
              <a:t>; 1.AS vs 1(B)MP</a:t>
            </a:r>
            <a:r>
              <a:rPr lang="en-GB" baseline="0"/>
              <a:t>; C, R &amp; (M)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1.AS (M)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C vs R'!$AO$205:$AO$206,'Ms C vs R'!$AO$216:$AO$219,'Ms C vs R'!$AO$259)</c:f>
                <c:numCache>
                  <c:formatCode>General</c:formatCode>
                  <c:ptCount val="7"/>
                  <c:pt idx="0">
                    <c:v>34.421818181818182</c:v>
                  </c:pt>
                  <c:pt idx="1">
                    <c:v>40.245454545454542</c:v>
                  </c:pt>
                  <c:pt idx="2">
                    <c:v>47.199999999999996</c:v>
                  </c:pt>
                  <c:pt idx="3">
                    <c:v>54.704545454545453</c:v>
                  </c:pt>
                  <c:pt idx="4">
                    <c:v>50.509090909090908</c:v>
                  </c:pt>
                  <c:pt idx="5">
                    <c:v>44.68363636363636</c:v>
                  </c:pt>
                  <c:pt idx="6">
                    <c:v>41.975454545454546</c:v>
                  </c:pt>
                </c:numCache>
              </c:numRef>
            </c:plus>
            <c:minus>
              <c:numRef>
                <c:f>('Ms C vs R'!$AO$205:$AO$206,'Ms C vs R'!$AO$216:$AO$219,'Ms C vs R'!$AO$259)</c:f>
                <c:numCache>
                  <c:formatCode>General</c:formatCode>
                  <c:ptCount val="7"/>
                  <c:pt idx="0">
                    <c:v>34.421818181818182</c:v>
                  </c:pt>
                  <c:pt idx="1">
                    <c:v>40.245454545454542</c:v>
                  </c:pt>
                  <c:pt idx="2">
                    <c:v>47.199999999999996</c:v>
                  </c:pt>
                  <c:pt idx="3">
                    <c:v>54.704545454545453</c:v>
                  </c:pt>
                  <c:pt idx="4">
                    <c:v>50.509090909090908</c:v>
                  </c:pt>
                  <c:pt idx="5">
                    <c:v>44.68363636363636</c:v>
                  </c:pt>
                  <c:pt idx="6">
                    <c:v>41.975454545454546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C vs R'!$AF$205:$AF$206,'Ms C vs R'!$AF$216:$AF$219,'Ms C vs R'!$AF$259)</c:f>
                <c:numCache>
                  <c:formatCode>General</c:formatCode>
                  <c:ptCount val="7"/>
                  <c:pt idx="0">
                    <c:v>356.89166666666665</c:v>
                  </c:pt>
                  <c:pt idx="1">
                    <c:v>344.65</c:v>
                  </c:pt>
                  <c:pt idx="2">
                    <c:v>345.59166666666664</c:v>
                  </c:pt>
                  <c:pt idx="3">
                    <c:v>344.08499999999998</c:v>
                  </c:pt>
                  <c:pt idx="4">
                    <c:v>349.54666666666662</c:v>
                  </c:pt>
                  <c:pt idx="5">
                    <c:v>349.92333333333323</c:v>
                  </c:pt>
                  <c:pt idx="6">
                    <c:v>350.67666666666662</c:v>
                  </c:pt>
                </c:numCache>
              </c:numRef>
            </c:plus>
            <c:minus>
              <c:numRef>
                <c:f>('Ms C vs R'!$AF$205:$AF$206,'Ms C vs R'!$AF$216:$AF$219,'Ms C vs R'!$AF$259)</c:f>
                <c:numCache>
                  <c:formatCode>General</c:formatCode>
                  <c:ptCount val="7"/>
                  <c:pt idx="0">
                    <c:v>356.89166666666665</c:v>
                  </c:pt>
                  <c:pt idx="1">
                    <c:v>344.65</c:v>
                  </c:pt>
                  <c:pt idx="2">
                    <c:v>345.59166666666664</c:v>
                  </c:pt>
                  <c:pt idx="3">
                    <c:v>344.08499999999998</c:v>
                  </c:pt>
                  <c:pt idx="4">
                    <c:v>349.54666666666662</c:v>
                  </c:pt>
                  <c:pt idx="5">
                    <c:v>349.92333333333323</c:v>
                  </c:pt>
                  <c:pt idx="6">
                    <c:v>350.67666666666662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('Ms C vs R'!$AF$2:$AF$3,'Ms C vs R'!$AF$13:$AF$16,'Ms C vs R'!$AF$44)</c:f>
              <c:numCache>
                <c:formatCode>General</c:formatCode>
                <c:ptCount val="7"/>
                <c:pt idx="0">
                  <c:v>189500</c:v>
                </c:pt>
                <c:pt idx="1">
                  <c:v>183000</c:v>
                </c:pt>
                <c:pt idx="2">
                  <c:v>183500</c:v>
                </c:pt>
                <c:pt idx="3">
                  <c:v>182700</c:v>
                </c:pt>
                <c:pt idx="4">
                  <c:v>185600</c:v>
                </c:pt>
                <c:pt idx="5">
                  <c:v>185799.99999999997</c:v>
                </c:pt>
                <c:pt idx="6">
                  <c:v>182600.00000000003</c:v>
                </c:pt>
              </c:numCache>
            </c:numRef>
          </c:xVal>
          <c:yVal>
            <c:numRef>
              <c:f>('Ms C vs R'!$AM$2:$AM$3,'Ms C vs R'!$AM$13:$AM$16,'Ms C vs R'!$AM$44)</c:f>
              <c:numCache>
                <c:formatCode>General</c:formatCode>
                <c:ptCount val="7"/>
                <c:pt idx="0">
                  <c:v>23200</c:v>
                </c:pt>
                <c:pt idx="1">
                  <c:v>27800</c:v>
                </c:pt>
                <c:pt idx="2">
                  <c:v>30800</c:v>
                </c:pt>
                <c:pt idx="3">
                  <c:v>34900</c:v>
                </c:pt>
                <c:pt idx="4">
                  <c:v>32400</c:v>
                </c:pt>
                <c:pt idx="5">
                  <c:v>28800</c:v>
                </c:pt>
                <c:pt idx="6">
                  <c:v>29100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F59-409B-9C88-8FFEEE9876F0}"/>
            </c:ext>
          </c:extLst>
        </c:ser>
        <c:ser>
          <c:idx val="1"/>
          <c:order val="1"/>
          <c:tx>
            <c:v>1.AS C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C vs R'!$AO$207,'Ms C vs R'!$AO$210,'Ms C vs R'!$AO$225,'Ms C vs R'!$AO$227,'Ms C vs R'!$AO$249,'Ms C vs R'!$AO$252,'Ms C vs R'!$AO$254,'Ms C vs R'!$AO$256,'Ms C vs R'!$AO$263:$AO$264,'Ms C vs R'!$AO$267)</c:f>
                <c:numCache>
                  <c:formatCode>General</c:formatCode>
                  <c:ptCount val="11"/>
                  <c:pt idx="0">
                    <c:v>38.475454545454546</c:v>
                  </c:pt>
                  <c:pt idx="1">
                    <c:v>41.494545454545452</c:v>
                  </c:pt>
                  <c:pt idx="2">
                    <c:v>43.654545454545449</c:v>
                  </c:pt>
                  <c:pt idx="3">
                    <c:v>28.500909090909087</c:v>
                  </c:pt>
                  <c:pt idx="4">
                    <c:v>35.428181818181812</c:v>
                  </c:pt>
                  <c:pt idx="5">
                    <c:v>34.039090909090909</c:v>
                  </c:pt>
                  <c:pt idx="6">
                    <c:v>35.142727272727271</c:v>
                  </c:pt>
                  <c:pt idx="7">
                    <c:v>34.47</c:v>
                  </c:pt>
                  <c:pt idx="8">
                    <c:v>43.604545454545452</c:v>
                  </c:pt>
                  <c:pt idx="9">
                    <c:v>40.415454545454537</c:v>
                  </c:pt>
                  <c:pt idx="10">
                    <c:v>43.819090909090903</c:v>
                  </c:pt>
                </c:numCache>
              </c:numRef>
            </c:plus>
            <c:minus>
              <c:numRef>
                <c:f>('Ms C vs R'!$AO$207,'Ms C vs R'!$AO$210,'Ms C vs R'!$AO$225,'Ms C vs R'!$AO$227,'Ms C vs R'!$AO$249,'Ms C vs R'!$AO$252,'Ms C vs R'!$AO$254,'Ms C vs R'!$AO$256,'Ms C vs R'!$AO$263:$AO$264,'Ms C vs R'!$AO$267)</c:f>
                <c:numCache>
                  <c:formatCode>General</c:formatCode>
                  <c:ptCount val="11"/>
                  <c:pt idx="0">
                    <c:v>38.475454545454546</c:v>
                  </c:pt>
                  <c:pt idx="1">
                    <c:v>41.494545454545452</c:v>
                  </c:pt>
                  <c:pt idx="2">
                    <c:v>43.654545454545449</c:v>
                  </c:pt>
                  <c:pt idx="3">
                    <c:v>28.500909090909087</c:v>
                  </c:pt>
                  <c:pt idx="4">
                    <c:v>35.428181818181812</c:v>
                  </c:pt>
                  <c:pt idx="5">
                    <c:v>34.039090909090909</c:v>
                  </c:pt>
                  <c:pt idx="6">
                    <c:v>35.142727272727271</c:v>
                  </c:pt>
                  <c:pt idx="7">
                    <c:v>34.47</c:v>
                  </c:pt>
                  <c:pt idx="8">
                    <c:v>43.604545454545452</c:v>
                  </c:pt>
                  <c:pt idx="9">
                    <c:v>40.415454545454537</c:v>
                  </c:pt>
                  <c:pt idx="10">
                    <c:v>43.819090909090903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C vs R'!$AF$207,'Ms C vs R'!$AF$210,'Ms C vs R'!$AF$225,'Ms C vs R'!$AF$227,'Ms C vs R'!$AF$249,'Ms C vs R'!$AF$252,'Ms C vs R'!$AF$254,'Ms C vs R'!$AF$256,'Ms C vs R'!$AF$263,'Ms C vs R'!$AF$264,'Ms C vs R'!$AF$267)</c:f>
                <c:numCache>
                  <c:formatCode>General</c:formatCode>
                  <c:ptCount val="11"/>
                  <c:pt idx="0">
                    <c:v>355.95</c:v>
                  </c:pt>
                  <c:pt idx="1">
                    <c:v>341.07166666666666</c:v>
                  </c:pt>
                  <c:pt idx="2">
                    <c:v>340.5066666666666</c:v>
                  </c:pt>
                  <c:pt idx="3">
                    <c:v>349.92333333333323</c:v>
                  </c:pt>
                  <c:pt idx="4">
                    <c:v>343.33166666666665</c:v>
                  </c:pt>
                  <c:pt idx="5">
                    <c:v>353.87833333333333</c:v>
                  </c:pt>
                  <c:pt idx="6">
                    <c:v>355.76166666666666</c:v>
                  </c:pt>
                  <c:pt idx="7">
                    <c:v>348.60500000000002</c:v>
                  </c:pt>
                  <c:pt idx="8">
                    <c:v>348.22833333333324</c:v>
                  </c:pt>
                  <c:pt idx="9">
                    <c:v>348.22833333333324</c:v>
                  </c:pt>
                  <c:pt idx="10">
                    <c:v>343.8966666666667</c:v>
                  </c:pt>
                </c:numCache>
              </c:numRef>
            </c:plus>
            <c:minus>
              <c:numRef>
                <c:f>('Ms C vs R'!$AF$207,'Ms C vs R'!$AF$210,'Ms C vs R'!$AF$225,'Ms C vs R'!$AF$227,'Ms C vs R'!$AF$249,'Ms C vs R'!$AF$252,'Ms C vs R'!$AF$254,'Ms C vs R'!$AF$256,'Ms C vs R'!$AF$263,'Ms C vs R'!$AF$264,'Ms C vs R'!$AF$267)</c:f>
                <c:numCache>
                  <c:formatCode>General</c:formatCode>
                  <c:ptCount val="11"/>
                  <c:pt idx="0">
                    <c:v>355.95</c:v>
                  </c:pt>
                  <c:pt idx="1">
                    <c:v>341.07166666666666</c:v>
                  </c:pt>
                  <c:pt idx="2">
                    <c:v>340.5066666666666</c:v>
                  </c:pt>
                  <c:pt idx="3">
                    <c:v>349.92333333333323</c:v>
                  </c:pt>
                  <c:pt idx="4">
                    <c:v>343.33166666666665</c:v>
                  </c:pt>
                  <c:pt idx="5">
                    <c:v>353.87833333333333</c:v>
                  </c:pt>
                  <c:pt idx="6">
                    <c:v>355.76166666666666</c:v>
                  </c:pt>
                  <c:pt idx="7">
                    <c:v>348.60500000000002</c:v>
                  </c:pt>
                  <c:pt idx="8">
                    <c:v>348.22833333333324</c:v>
                  </c:pt>
                  <c:pt idx="9">
                    <c:v>348.22833333333324</c:v>
                  </c:pt>
                  <c:pt idx="10">
                    <c:v>343.8966666666667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('Ms C vs R'!$AF$4,'Ms C vs R'!$AF$7,'Ms C vs R'!$AF$22,'Ms C vs R'!$AF$24,'Ms C vs R'!$AF$26,'Ms C vs R'!$AF$29,'Ms C vs R'!$AF$31,'Ms C vs R'!$AF$33,'Ms C vs R'!$AF$39:$AF$40,'Ms C vs R'!$AF$43)</c:f>
              <c:numCache>
                <c:formatCode>General</c:formatCode>
                <c:ptCount val="11"/>
                <c:pt idx="0">
                  <c:v>189000</c:v>
                </c:pt>
                <c:pt idx="1">
                  <c:v>181100</c:v>
                </c:pt>
                <c:pt idx="2">
                  <c:v>180799.99999999997</c:v>
                </c:pt>
                <c:pt idx="3">
                  <c:v>185799.99999999997</c:v>
                </c:pt>
                <c:pt idx="4">
                  <c:v>182300</c:v>
                </c:pt>
                <c:pt idx="5">
                  <c:v>187900</c:v>
                </c:pt>
                <c:pt idx="6">
                  <c:v>188900</c:v>
                </c:pt>
                <c:pt idx="7">
                  <c:v>185100.00000000003</c:v>
                </c:pt>
                <c:pt idx="8">
                  <c:v>187300</c:v>
                </c:pt>
                <c:pt idx="9">
                  <c:v>184899.99999999997</c:v>
                </c:pt>
                <c:pt idx="10">
                  <c:v>186500</c:v>
                </c:pt>
              </c:numCache>
            </c:numRef>
          </c:xVal>
          <c:yVal>
            <c:numRef>
              <c:f>('Ms C vs R'!$AM$4,'Ms C vs R'!$AM$7,'Ms C vs R'!$AM$22,'Ms C vs R'!$AM$24,'Ms C vs R'!$AM$26,'Ms C vs R'!$AM$29,'Ms C vs R'!$AM$31,'Ms C vs R'!$AM$33,'Ms C vs R'!$AM$39:$AM$40,'Ms C vs R'!$AM$43)</c:f>
              <c:numCache>
                <c:formatCode>General</c:formatCode>
                <c:ptCount val="11"/>
                <c:pt idx="0">
                  <c:v>24500</c:v>
                </c:pt>
                <c:pt idx="1">
                  <c:v>27200</c:v>
                </c:pt>
                <c:pt idx="2">
                  <c:v>27199.999999999996</c:v>
                </c:pt>
                <c:pt idx="3">
                  <c:v>19300</c:v>
                </c:pt>
                <c:pt idx="4">
                  <c:v>24100</c:v>
                </c:pt>
                <c:pt idx="5">
                  <c:v>22500</c:v>
                </c:pt>
                <c:pt idx="6">
                  <c:v>22700</c:v>
                </c:pt>
                <c:pt idx="7">
                  <c:v>23100</c:v>
                </c:pt>
                <c:pt idx="8">
                  <c:v>26700</c:v>
                </c:pt>
                <c:pt idx="9">
                  <c:v>28300</c:v>
                </c:pt>
                <c:pt idx="10">
                  <c:v>22800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F59-409B-9C88-8FFEEE9876F0}"/>
            </c:ext>
          </c:extLst>
        </c:ser>
        <c:ser>
          <c:idx val="2"/>
          <c:order val="2"/>
          <c:tx>
            <c:v>1.AS 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C vs R'!$AO$208,'Ms C vs R'!$AO$211,'Ms C vs R'!$AO$226,'Ms C vs R'!$AO$228,'Ms C vs R'!$AO$250,'Ms C vs R'!$AO$253,'Ms C vs R'!$AO$255,'Ms C vs R'!$AO$257,'Ms C vs R'!$AO$260:$AO$262,'Ms C vs R'!$AO$265:$AO$266,'Ms C vs R'!$AO$268)</c:f>
                <c:numCache>
                  <c:formatCode>General</c:formatCode>
                  <c:ptCount val="14"/>
                  <c:pt idx="0">
                    <c:v>42.86181818181818</c:v>
                  </c:pt>
                  <c:pt idx="1">
                    <c:v>42.91</c:v>
                  </c:pt>
                  <c:pt idx="2">
                    <c:v>29.923636363636362</c:v>
                  </c:pt>
                  <c:pt idx="3">
                    <c:v>28.500909090909087</c:v>
                  </c:pt>
                  <c:pt idx="4">
                    <c:v>41.471818181818179</c:v>
                  </c:pt>
                  <c:pt idx="5">
                    <c:v>39.889090909090903</c:v>
                  </c:pt>
                  <c:pt idx="6">
                    <c:v>37.922727272727272</c:v>
                  </c:pt>
                  <c:pt idx="7">
                    <c:v>39.194545454545448</c:v>
                  </c:pt>
                  <c:pt idx="8">
                    <c:v>44.442727272727268</c:v>
                  </c:pt>
                  <c:pt idx="9">
                    <c:v>44.419090909090905</c:v>
                  </c:pt>
                  <c:pt idx="10">
                    <c:v>42.695454545454545</c:v>
                  </c:pt>
                  <c:pt idx="11">
                    <c:v>44.109090909090902</c:v>
                  </c:pt>
                  <c:pt idx="12">
                    <c:v>34.61454545454545</c:v>
                  </c:pt>
                  <c:pt idx="13">
                    <c:v>5.2427272727272722</c:v>
                  </c:pt>
                </c:numCache>
              </c:numRef>
            </c:plus>
            <c:minus>
              <c:numRef>
                <c:f>('Ms C vs R'!$AO$208,'Ms C vs R'!$AO$211,'Ms C vs R'!$AO$226,'Ms C vs R'!$AO$228,'Ms C vs R'!$AO$250,'Ms C vs R'!$AO$253,'Ms C vs R'!$AO$255,'Ms C vs R'!$AO$257,'Ms C vs R'!$AO$260:$AO$262,'Ms C vs R'!$AO$265:$AO$266,'Ms C vs R'!$AO$268)</c:f>
                <c:numCache>
                  <c:formatCode>General</c:formatCode>
                  <c:ptCount val="14"/>
                  <c:pt idx="0">
                    <c:v>42.86181818181818</c:v>
                  </c:pt>
                  <c:pt idx="1">
                    <c:v>42.91</c:v>
                  </c:pt>
                  <c:pt idx="2">
                    <c:v>29.923636363636362</c:v>
                  </c:pt>
                  <c:pt idx="3">
                    <c:v>28.500909090909087</c:v>
                  </c:pt>
                  <c:pt idx="4">
                    <c:v>41.471818181818179</c:v>
                  </c:pt>
                  <c:pt idx="5">
                    <c:v>39.889090909090903</c:v>
                  </c:pt>
                  <c:pt idx="6">
                    <c:v>37.922727272727272</c:v>
                  </c:pt>
                  <c:pt idx="7">
                    <c:v>39.194545454545448</c:v>
                  </c:pt>
                  <c:pt idx="8">
                    <c:v>44.442727272727268</c:v>
                  </c:pt>
                  <c:pt idx="9">
                    <c:v>44.419090909090905</c:v>
                  </c:pt>
                  <c:pt idx="10">
                    <c:v>42.695454545454545</c:v>
                  </c:pt>
                  <c:pt idx="11">
                    <c:v>44.109090909090902</c:v>
                  </c:pt>
                  <c:pt idx="12">
                    <c:v>34.61454545454545</c:v>
                  </c:pt>
                  <c:pt idx="13">
                    <c:v>5.2427272727272722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C vs R'!$AF$208,'Ms C vs R'!$AF$211,'Ms C vs R'!$AF$226,'Ms C vs R'!$AF$228,'Ms C vs R'!$AF$250,'Ms C vs R'!$AF$253,'Ms C vs R'!$AF$255,'Ms C vs R'!$AF$257,'Ms C vs R'!$AF$260:$AF$262,'Ms C vs R'!$AF$265:$AF$266,'Ms C vs R'!$AF$268)</c:f>
                <c:numCache>
                  <c:formatCode>General</c:formatCode>
                  <c:ptCount val="14"/>
                  <c:pt idx="0">
                    <c:v>349.54666666666662</c:v>
                  </c:pt>
                  <c:pt idx="1">
                    <c:v>346.72166666666664</c:v>
                  </c:pt>
                  <c:pt idx="2">
                    <c:v>354.6316666666666</c:v>
                  </c:pt>
                  <c:pt idx="3">
                    <c:v>349.92333333333323</c:v>
                  </c:pt>
                  <c:pt idx="4">
                    <c:v>350.48833333333329</c:v>
                  </c:pt>
                  <c:pt idx="5">
                    <c:v>351.995</c:v>
                  </c:pt>
                  <c:pt idx="6">
                    <c:v>350.29999999999995</c:v>
                  </c:pt>
                  <c:pt idx="7">
                    <c:v>351.24166666666662</c:v>
                  </c:pt>
                  <c:pt idx="8">
                    <c:v>336.36333333333329</c:v>
                  </c:pt>
                  <c:pt idx="9">
                    <c:v>348.03999999999996</c:v>
                  </c:pt>
                  <c:pt idx="10">
                    <c:v>352.74833333333333</c:v>
                  </c:pt>
                  <c:pt idx="11">
                    <c:v>355.57333333333332</c:v>
                  </c:pt>
                  <c:pt idx="12">
                    <c:v>351.24166666666662</c:v>
                  </c:pt>
                  <c:pt idx="13">
                    <c:v>356.13833333333332</c:v>
                  </c:pt>
                </c:numCache>
              </c:numRef>
            </c:plus>
            <c:minus>
              <c:numRef>
                <c:f>('Ms C vs R'!$AF$208,'Ms C vs R'!$AF$211,'Ms C vs R'!$AF$226,'Ms C vs R'!$AF$228,'Ms C vs R'!$AF$250,'Ms C vs R'!$AF$253,'Ms C vs R'!$AF$255,'Ms C vs R'!$AF$257,'Ms C vs R'!$AF$260:$AF$262,'Ms C vs R'!$AF$265:$AF$266,'Ms C vs R'!$AF$268)</c:f>
                <c:numCache>
                  <c:formatCode>General</c:formatCode>
                  <c:ptCount val="14"/>
                  <c:pt idx="0">
                    <c:v>349.54666666666662</c:v>
                  </c:pt>
                  <c:pt idx="1">
                    <c:v>346.72166666666664</c:v>
                  </c:pt>
                  <c:pt idx="2">
                    <c:v>354.6316666666666</c:v>
                  </c:pt>
                  <c:pt idx="3">
                    <c:v>349.92333333333323</c:v>
                  </c:pt>
                  <c:pt idx="4">
                    <c:v>350.48833333333329</c:v>
                  </c:pt>
                  <c:pt idx="5">
                    <c:v>351.995</c:v>
                  </c:pt>
                  <c:pt idx="6">
                    <c:v>350.29999999999995</c:v>
                  </c:pt>
                  <c:pt idx="7">
                    <c:v>351.24166666666662</c:v>
                  </c:pt>
                  <c:pt idx="8">
                    <c:v>336.36333333333329</c:v>
                  </c:pt>
                  <c:pt idx="9">
                    <c:v>348.03999999999996</c:v>
                  </c:pt>
                  <c:pt idx="10">
                    <c:v>352.74833333333333</c:v>
                  </c:pt>
                  <c:pt idx="11">
                    <c:v>355.57333333333332</c:v>
                  </c:pt>
                  <c:pt idx="12">
                    <c:v>351.24166666666662</c:v>
                  </c:pt>
                  <c:pt idx="13">
                    <c:v>356.13833333333332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('Ms C vs R'!$AF$5,'Ms C vs R'!$AF$8,'Ms C vs R'!$AF$23,'Ms C vs R'!$AF$25,'Ms C vs R'!$AF$27,'Ms C vs R'!$AF$30,'Ms C vs R'!$AF$32,'Ms C vs R'!$AF$34,'Ms C vs R'!$AF$36:$AF$38,'Ms C vs R'!$AF$41:$AF$42,'Ms C vs R'!$AF$45)</c:f>
              <c:numCache>
                <c:formatCode>General</c:formatCode>
                <c:ptCount val="14"/>
                <c:pt idx="0">
                  <c:v>185600</c:v>
                </c:pt>
                <c:pt idx="1">
                  <c:v>184100</c:v>
                </c:pt>
                <c:pt idx="2">
                  <c:v>188299.99999999997</c:v>
                </c:pt>
                <c:pt idx="3">
                  <c:v>185799.99999999997</c:v>
                </c:pt>
                <c:pt idx="4">
                  <c:v>186100</c:v>
                </c:pt>
                <c:pt idx="5">
                  <c:v>186900</c:v>
                </c:pt>
                <c:pt idx="6">
                  <c:v>186000</c:v>
                </c:pt>
                <c:pt idx="7">
                  <c:v>186500</c:v>
                </c:pt>
                <c:pt idx="8">
                  <c:v>186200</c:v>
                </c:pt>
                <c:pt idx="9">
                  <c:v>178600</c:v>
                </c:pt>
                <c:pt idx="10">
                  <c:v>184800</c:v>
                </c:pt>
                <c:pt idx="11">
                  <c:v>184899.99999999997</c:v>
                </c:pt>
                <c:pt idx="12">
                  <c:v>188800</c:v>
                </c:pt>
                <c:pt idx="13">
                  <c:v>189100</c:v>
                </c:pt>
              </c:numCache>
            </c:numRef>
          </c:xVal>
          <c:yVal>
            <c:numRef>
              <c:f>('Ms C vs R'!$AM$5,'Ms C vs R'!$AM$8,'Ms C vs R'!$AM$23,'Ms C vs R'!$AM$25,'Ms C vs R'!$AM$27,'Ms C vs R'!$AM$30,'Ms C vs R'!$AM$32,'Ms C vs R'!$AM$34,'Ms C vs R'!$AM$36:$AM$38,'Ms C vs R'!$AM$41:$AM$42,'Ms C vs R'!$AM$45)</c:f>
              <c:numCache>
                <c:formatCode>General</c:formatCode>
                <c:ptCount val="14"/>
                <c:pt idx="0">
                  <c:v>27600</c:v>
                </c:pt>
                <c:pt idx="1">
                  <c:v>27500</c:v>
                </c:pt>
                <c:pt idx="2">
                  <c:v>15600</c:v>
                </c:pt>
                <c:pt idx="3">
                  <c:v>19300</c:v>
                </c:pt>
                <c:pt idx="4">
                  <c:v>26500</c:v>
                </c:pt>
                <c:pt idx="5">
                  <c:v>25800</c:v>
                </c:pt>
                <c:pt idx="6">
                  <c:v>24900</c:v>
                </c:pt>
                <c:pt idx="7">
                  <c:v>25000</c:v>
                </c:pt>
                <c:pt idx="8">
                  <c:v>26700</c:v>
                </c:pt>
                <c:pt idx="9">
                  <c:v>29300</c:v>
                </c:pt>
                <c:pt idx="10">
                  <c:v>29100</c:v>
                </c:pt>
                <c:pt idx="11">
                  <c:v>26700</c:v>
                </c:pt>
                <c:pt idx="12">
                  <c:v>28000</c:v>
                </c:pt>
                <c:pt idx="13">
                  <c:v>7300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F59-409B-9C88-8FFEEE9876F0}"/>
            </c:ext>
          </c:extLst>
        </c:ser>
        <c:ser>
          <c:idx val="3"/>
          <c:order val="3"/>
          <c:tx>
            <c:v>1.AS Others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C vs R'!$AO$209,'Ms C vs R'!$AO$212:$AO$215,'Ms C vs R'!$AO$220:$AO$224,'Ms C vs R'!$AO$251,'Ms C vs R'!$AO$258)</c:f>
                <c:numCache>
                  <c:formatCode>General</c:formatCode>
                  <c:ptCount val="12"/>
                  <c:pt idx="0">
                    <c:v>36.052727272727267</c:v>
                  </c:pt>
                  <c:pt idx="1">
                    <c:v>47.799090909090907</c:v>
                  </c:pt>
                  <c:pt idx="2">
                    <c:v>36.629090909090905</c:v>
                  </c:pt>
                  <c:pt idx="3">
                    <c:v>40.153636363636359</c:v>
                  </c:pt>
                  <c:pt idx="4">
                    <c:v>47.75272727272727</c:v>
                  </c:pt>
                  <c:pt idx="5">
                    <c:v>37.082727272727269</c:v>
                  </c:pt>
                  <c:pt idx="6">
                    <c:v>38.019090909090906</c:v>
                  </c:pt>
                  <c:pt idx="7">
                    <c:v>35.500909090909083</c:v>
                  </c:pt>
                  <c:pt idx="8">
                    <c:v>38.18636363636363</c:v>
                  </c:pt>
                  <c:pt idx="9">
                    <c:v>36.459999999999994</c:v>
                  </c:pt>
                  <c:pt idx="10">
                    <c:v>40.416363636363634</c:v>
                  </c:pt>
                  <c:pt idx="11">
                    <c:v>36.769090909090906</c:v>
                  </c:pt>
                </c:numCache>
              </c:numRef>
            </c:plus>
            <c:minus>
              <c:numRef>
                <c:f>('Ms C vs R'!$AO$209,'Ms C vs R'!$AO$212:$AO$215,'Ms C vs R'!$AO$220:$AO$224,'Ms C vs R'!$AO$251,'Ms C vs R'!$AO$258)</c:f>
                <c:numCache>
                  <c:formatCode>General</c:formatCode>
                  <c:ptCount val="12"/>
                  <c:pt idx="0">
                    <c:v>36.052727272727267</c:v>
                  </c:pt>
                  <c:pt idx="1">
                    <c:v>47.799090909090907</c:v>
                  </c:pt>
                  <c:pt idx="2">
                    <c:v>36.629090909090905</c:v>
                  </c:pt>
                  <c:pt idx="3">
                    <c:v>40.153636363636359</c:v>
                  </c:pt>
                  <c:pt idx="4">
                    <c:v>47.75272727272727</c:v>
                  </c:pt>
                  <c:pt idx="5">
                    <c:v>37.082727272727269</c:v>
                  </c:pt>
                  <c:pt idx="6">
                    <c:v>38.019090909090906</c:v>
                  </c:pt>
                  <c:pt idx="7">
                    <c:v>35.500909090909083</c:v>
                  </c:pt>
                  <c:pt idx="8">
                    <c:v>38.18636363636363</c:v>
                  </c:pt>
                  <c:pt idx="9">
                    <c:v>36.459999999999994</c:v>
                  </c:pt>
                  <c:pt idx="10">
                    <c:v>40.416363636363634</c:v>
                  </c:pt>
                  <c:pt idx="11">
                    <c:v>36.769090909090906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C vs R'!$AF$209,'Ms C vs R'!$AF$212:$AF$215,'Ms C vs R'!$AF$220:$AF$224,'Ms C vs R'!$AF$251,'Ms C vs R'!$AF$258)</c:f>
                <c:numCache>
                  <c:formatCode>General</c:formatCode>
                  <c:ptCount val="12"/>
                  <c:pt idx="0">
                    <c:v>352.18333333333334</c:v>
                  </c:pt>
                  <c:pt idx="1">
                    <c:v>340.69499999999999</c:v>
                  </c:pt>
                  <c:pt idx="2">
                    <c:v>355.76166666666666</c:v>
                  </c:pt>
                  <c:pt idx="3">
                    <c:v>351.80666666666667</c:v>
                  </c:pt>
                  <c:pt idx="4">
                    <c:v>345.21499999999992</c:v>
                  </c:pt>
                  <c:pt idx="5">
                    <c:v>351.80666666666667</c:v>
                  </c:pt>
                  <c:pt idx="6">
                    <c:v>357.08</c:v>
                  </c:pt>
                  <c:pt idx="7">
                    <c:v>349.16999999999996</c:v>
                  </c:pt>
                  <c:pt idx="8">
                    <c:v>356.32666666666671</c:v>
                  </c:pt>
                  <c:pt idx="9">
                    <c:v>350.11166666666662</c:v>
                  </c:pt>
                  <c:pt idx="10">
                    <c:v>350.11166666666662</c:v>
                  </c:pt>
                  <c:pt idx="11">
                    <c:v>333.5383333333333</c:v>
                  </c:pt>
                </c:numCache>
              </c:numRef>
            </c:plus>
            <c:minus>
              <c:numRef>
                <c:f>('Ms C vs R'!$AF$209,'Ms C vs R'!$AF$212:$AF$215,'Ms C vs R'!$AF$220:$AF$224,'Ms C vs R'!$AF$251,'Ms C vs R'!$AF$258)</c:f>
                <c:numCache>
                  <c:formatCode>General</c:formatCode>
                  <c:ptCount val="12"/>
                  <c:pt idx="0">
                    <c:v>352.18333333333334</c:v>
                  </c:pt>
                  <c:pt idx="1">
                    <c:v>340.69499999999999</c:v>
                  </c:pt>
                  <c:pt idx="2">
                    <c:v>355.76166666666666</c:v>
                  </c:pt>
                  <c:pt idx="3">
                    <c:v>351.80666666666667</c:v>
                  </c:pt>
                  <c:pt idx="4">
                    <c:v>345.21499999999992</c:v>
                  </c:pt>
                  <c:pt idx="5">
                    <c:v>351.80666666666667</c:v>
                  </c:pt>
                  <c:pt idx="6">
                    <c:v>357.08</c:v>
                  </c:pt>
                  <c:pt idx="7">
                    <c:v>349.16999999999996</c:v>
                  </c:pt>
                  <c:pt idx="8">
                    <c:v>356.32666666666671</c:v>
                  </c:pt>
                  <c:pt idx="9">
                    <c:v>350.11166666666662</c:v>
                  </c:pt>
                  <c:pt idx="10">
                    <c:v>350.11166666666662</c:v>
                  </c:pt>
                  <c:pt idx="11">
                    <c:v>333.5383333333333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('Ms C vs R'!$AF$6,'Ms C vs R'!$AF$9:$AF$12,'Ms C vs R'!$AF$17:$AF$21,'Ms C vs R'!$AF$28,'Ms C vs R'!$AF$35)</c:f>
              <c:numCache>
                <c:formatCode>General</c:formatCode>
                <c:ptCount val="12"/>
                <c:pt idx="0">
                  <c:v>187000</c:v>
                </c:pt>
                <c:pt idx="1">
                  <c:v>180900</c:v>
                </c:pt>
                <c:pt idx="2">
                  <c:v>188900</c:v>
                </c:pt>
                <c:pt idx="3">
                  <c:v>186800</c:v>
                </c:pt>
                <c:pt idx="4">
                  <c:v>183299.99999999997</c:v>
                </c:pt>
                <c:pt idx="5">
                  <c:v>186800</c:v>
                </c:pt>
                <c:pt idx="6">
                  <c:v>189600</c:v>
                </c:pt>
                <c:pt idx="7">
                  <c:v>185400</c:v>
                </c:pt>
                <c:pt idx="8">
                  <c:v>189200.00000000003</c:v>
                </c:pt>
                <c:pt idx="9">
                  <c:v>185900</c:v>
                </c:pt>
                <c:pt idx="10">
                  <c:v>185900</c:v>
                </c:pt>
                <c:pt idx="11">
                  <c:v>177100</c:v>
                </c:pt>
              </c:numCache>
            </c:numRef>
          </c:xVal>
          <c:yVal>
            <c:numRef>
              <c:f>('Ms C vs R'!$AM$6,'Ms C vs R'!$AM$9:$AM$12,'Ms C vs R'!$AM$17:$AM$21,'Ms C vs R'!$AM$28,'Ms C vs R'!$AM$35)</c:f>
              <c:numCache>
                <c:formatCode>General</c:formatCode>
                <c:ptCount val="12"/>
                <c:pt idx="0">
                  <c:v>23800</c:v>
                </c:pt>
                <c:pt idx="1">
                  <c:v>31300</c:v>
                </c:pt>
                <c:pt idx="2">
                  <c:v>23600</c:v>
                </c:pt>
                <c:pt idx="3">
                  <c:v>25500</c:v>
                </c:pt>
                <c:pt idx="4">
                  <c:v>30400</c:v>
                </c:pt>
                <c:pt idx="5">
                  <c:v>24900</c:v>
                </c:pt>
                <c:pt idx="6">
                  <c:v>24700</c:v>
                </c:pt>
                <c:pt idx="7">
                  <c:v>23700</c:v>
                </c:pt>
                <c:pt idx="8">
                  <c:v>25100</c:v>
                </c:pt>
                <c:pt idx="9">
                  <c:v>24200</c:v>
                </c:pt>
                <c:pt idx="10">
                  <c:v>26200</c:v>
                </c:pt>
                <c:pt idx="11">
                  <c:v>25800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F59-409B-9C88-8FFEEE9876F0}"/>
            </c:ext>
          </c:extLst>
        </c:ser>
        <c:ser>
          <c:idx val="4"/>
          <c:order val="4"/>
          <c:tx>
            <c:v>1(B)MP C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C vs R'!$AO$298:$AO$299,'Ms C vs R'!$AO$302,'Ms C vs R'!$AO$305,'Ms C vs R'!$AO$308,'Ms C vs R'!$AO$311,'Ms C vs R'!$AO$314:$AO$317,'Ms C vs R'!$AO$320,'Ms C vs R'!$AO$322:$AO$323,'Ms C vs R'!$AO$347:$AO$351,'Ms C vs R'!$AO$356)</c:f>
                <c:numCache>
                  <c:formatCode>General</c:formatCode>
                  <c:ptCount val="19"/>
                  <c:pt idx="0">
                    <c:v>4.9449999999999985</c:v>
                  </c:pt>
                  <c:pt idx="1">
                    <c:v>4.3716666666666661</c:v>
                  </c:pt>
                  <c:pt idx="2">
                    <c:v>4.2283333333333326</c:v>
                  </c:pt>
                  <c:pt idx="3">
                    <c:v>4.8016666666666659</c:v>
                  </c:pt>
                  <c:pt idx="4">
                    <c:v>5.0883333333333329</c:v>
                  </c:pt>
                  <c:pt idx="5">
                    <c:v>7.1849999999999987</c:v>
                  </c:pt>
                  <c:pt idx="6">
                    <c:v>4.2283333333333326</c:v>
                  </c:pt>
                  <c:pt idx="7">
                    <c:v>5.0166666666666657</c:v>
                  </c:pt>
                  <c:pt idx="8">
                    <c:v>4.4433333333333325</c:v>
                  </c:pt>
                  <c:pt idx="9">
                    <c:v>4.5149999999999997</c:v>
                  </c:pt>
                  <c:pt idx="10">
                    <c:v>4.7299999999999995</c:v>
                  </c:pt>
                  <c:pt idx="11">
                    <c:v>4.8733333333333331</c:v>
                  </c:pt>
                  <c:pt idx="12">
                    <c:v>5.7333333333333325</c:v>
                  </c:pt>
                  <c:pt idx="13">
                    <c:v>7.2016666666666662</c:v>
                  </c:pt>
                  <c:pt idx="14">
                    <c:v>4.586666666666666</c:v>
                  </c:pt>
                  <c:pt idx="15">
                    <c:v>4.2999999999999989</c:v>
                  </c:pt>
                  <c:pt idx="16">
                    <c:v>4.3716666666666661</c:v>
                  </c:pt>
                  <c:pt idx="17">
                    <c:v>4.9449999999999985</c:v>
                  </c:pt>
                  <c:pt idx="18">
                    <c:v>4.7299999999999995</c:v>
                  </c:pt>
                </c:numCache>
              </c:numRef>
            </c:plus>
            <c:minus>
              <c:numRef>
                <c:f>('Ms C vs R'!$AO$298:$AO$299,'Ms C vs R'!$AO$302,'Ms C vs R'!$AO$305,'Ms C vs R'!$AO$308,'Ms C vs R'!$AO$311,'Ms C vs R'!$AO$314:$AO$317,'Ms C vs R'!$AO$320,'Ms C vs R'!$AO$322:$AO$323,'Ms C vs R'!$AO$347:$AO$351,'Ms C vs R'!$AO$356)</c:f>
                <c:numCache>
                  <c:formatCode>General</c:formatCode>
                  <c:ptCount val="19"/>
                  <c:pt idx="0">
                    <c:v>4.9449999999999985</c:v>
                  </c:pt>
                  <c:pt idx="1">
                    <c:v>4.3716666666666661</c:v>
                  </c:pt>
                  <c:pt idx="2">
                    <c:v>4.2283333333333326</c:v>
                  </c:pt>
                  <c:pt idx="3">
                    <c:v>4.8016666666666659</c:v>
                  </c:pt>
                  <c:pt idx="4">
                    <c:v>5.0883333333333329</c:v>
                  </c:pt>
                  <c:pt idx="5">
                    <c:v>7.1849999999999987</c:v>
                  </c:pt>
                  <c:pt idx="6">
                    <c:v>4.2283333333333326</c:v>
                  </c:pt>
                  <c:pt idx="7">
                    <c:v>5.0166666666666657</c:v>
                  </c:pt>
                  <c:pt idx="8">
                    <c:v>4.4433333333333325</c:v>
                  </c:pt>
                  <c:pt idx="9">
                    <c:v>4.5149999999999997</c:v>
                  </c:pt>
                  <c:pt idx="10">
                    <c:v>4.7299999999999995</c:v>
                  </c:pt>
                  <c:pt idx="11">
                    <c:v>4.8733333333333331</c:v>
                  </c:pt>
                  <c:pt idx="12">
                    <c:v>5.7333333333333325</c:v>
                  </c:pt>
                  <c:pt idx="13">
                    <c:v>7.2016666666666662</c:v>
                  </c:pt>
                  <c:pt idx="14">
                    <c:v>4.586666666666666</c:v>
                  </c:pt>
                  <c:pt idx="15">
                    <c:v>4.2999999999999989</c:v>
                  </c:pt>
                  <c:pt idx="16">
                    <c:v>4.3716666666666661</c:v>
                  </c:pt>
                  <c:pt idx="17">
                    <c:v>4.9449999999999985</c:v>
                  </c:pt>
                  <c:pt idx="18">
                    <c:v>4.7299999999999995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C vs R'!$AF$298:$AF$299,'Ms C vs R'!$AF$302,'Ms C vs R'!$AF$305,'Ms C vs R'!$AF$308,'Ms C vs R'!$AF$311,'Ms C vs R'!$AF$314:$AF$317,'Ms C vs R'!$AF$320,'Ms C vs R'!$AF$322:$AF$323,'Ms C vs R'!$AF$347:$AF$351,'Ms C vs R'!$AF$356)</c:f>
                <c:numCache>
                  <c:formatCode>General</c:formatCode>
                  <c:ptCount val="19"/>
                  <c:pt idx="0">
                    <c:v>329.53666666666663</c:v>
                  </c:pt>
                  <c:pt idx="1">
                    <c:v>335.79583333333335</c:v>
                  </c:pt>
                  <c:pt idx="2">
                    <c:v>330.38249999999999</c:v>
                  </c:pt>
                  <c:pt idx="3">
                    <c:v>330.89</c:v>
                  </c:pt>
                  <c:pt idx="4">
                    <c:v>328.5216666666667</c:v>
                  </c:pt>
                  <c:pt idx="5">
                    <c:v>328.86</c:v>
                  </c:pt>
                  <c:pt idx="6">
                    <c:v>328.69083333333333</c:v>
                  </c:pt>
                  <c:pt idx="7">
                    <c:v>333.25833333333333</c:v>
                  </c:pt>
                  <c:pt idx="8">
                    <c:v>333.76583333333332</c:v>
                  </c:pt>
                  <c:pt idx="9">
                    <c:v>334.27333333333337</c:v>
                  </c:pt>
                  <c:pt idx="10">
                    <c:v>328.5216666666667</c:v>
                  </c:pt>
                  <c:pt idx="11">
                    <c:v>332.92</c:v>
                  </c:pt>
                  <c:pt idx="12">
                    <c:v>333.25833333333333</c:v>
                  </c:pt>
                  <c:pt idx="13">
                    <c:v>334.4425</c:v>
                  </c:pt>
                  <c:pt idx="14">
                    <c:v>331.73583333333335</c:v>
                  </c:pt>
                  <c:pt idx="15">
                    <c:v>332.92</c:v>
                  </c:pt>
                  <c:pt idx="16">
                    <c:v>332.58166666666665</c:v>
                  </c:pt>
                  <c:pt idx="17">
                    <c:v>331.39749999999998</c:v>
                  </c:pt>
                  <c:pt idx="18">
                    <c:v>331.56666666666666</c:v>
                  </c:pt>
                </c:numCache>
              </c:numRef>
            </c:plus>
            <c:minus>
              <c:numRef>
                <c:f>('Ms C vs R'!$AF$298:$AF$299,'Ms C vs R'!$AF$302,'Ms C vs R'!$AF$305,'Ms C vs R'!$AF$308,'Ms C vs R'!$AF$311,'Ms C vs R'!$AF$314:$AF$317,'Ms C vs R'!$AF$320,'Ms C vs R'!$AF$322:$AF$323,'Ms C vs R'!$AF$347:$AF$351,'Ms C vs R'!$AF$356)</c:f>
                <c:numCache>
                  <c:formatCode>General</c:formatCode>
                  <c:ptCount val="19"/>
                  <c:pt idx="0">
                    <c:v>329.53666666666663</c:v>
                  </c:pt>
                  <c:pt idx="1">
                    <c:v>335.79583333333335</c:v>
                  </c:pt>
                  <c:pt idx="2">
                    <c:v>330.38249999999999</c:v>
                  </c:pt>
                  <c:pt idx="3">
                    <c:v>330.89</c:v>
                  </c:pt>
                  <c:pt idx="4">
                    <c:v>328.5216666666667</c:v>
                  </c:pt>
                  <c:pt idx="5">
                    <c:v>328.86</c:v>
                  </c:pt>
                  <c:pt idx="6">
                    <c:v>328.69083333333333</c:v>
                  </c:pt>
                  <c:pt idx="7">
                    <c:v>333.25833333333333</c:v>
                  </c:pt>
                  <c:pt idx="8">
                    <c:v>333.76583333333332</c:v>
                  </c:pt>
                  <c:pt idx="9">
                    <c:v>334.27333333333337</c:v>
                  </c:pt>
                  <c:pt idx="10">
                    <c:v>328.5216666666667</c:v>
                  </c:pt>
                  <c:pt idx="11">
                    <c:v>332.92</c:v>
                  </c:pt>
                  <c:pt idx="12">
                    <c:v>333.25833333333333</c:v>
                  </c:pt>
                  <c:pt idx="13">
                    <c:v>334.4425</c:v>
                  </c:pt>
                  <c:pt idx="14">
                    <c:v>331.73583333333335</c:v>
                  </c:pt>
                  <c:pt idx="15">
                    <c:v>332.92</c:v>
                  </c:pt>
                  <c:pt idx="16">
                    <c:v>332.58166666666665</c:v>
                  </c:pt>
                  <c:pt idx="17">
                    <c:v>331.39749999999998</c:v>
                  </c:pt>
                  <c:pt idx="18">
                    <c:v>331.56666666666666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('Ms C vs R'!$AF$47:$AF$48,'Ms C vs R'!$AF$51,'Ms C vs R'!$AF$54,'Ms C vs R'!$AF$57,'Ms C vs R'!$AF$60,'Ms C vs R'!$AF$63:$AF$66,'Ms C vs R'!$AF$69,'Ms C vs R'!$AF$71:$AF$72,'Ms C vs R'!$AF$79:$AF$83,'Ms C vs R'!$AF$88)</c:f>
              <c:numCache>
                <c:formatCode>General</c:formatCode>
                <c:ptCount val="19"/>
                <c:pt idx="0">
                  <c:v>194800</c:v>
                </c:pt>
                <c:pt idx="1">
                  <c:v>198500</c:v>
                </c:pt>
                <c:pt idx="2">
                  <c:v>195300</c:v>
                </c:pt>
                <c:pt idx="3">
                  <c:v>195600</c:v>
                </c:pt>
                <c:pt idx="4">
                  <c:v>194200.00000000003</c:v>
                </c:pt>
                <c:pt idx="5">
                  <c:v>194400</c:v>
                </c:pt>
                <c:pt idx="6">
                  <c:v>194300</c:v>
                </c:pt>
                <c:pt idx="7">
                  <c:v>197000</c:v>
                </c:pt>
                <c:pt idx="8">
                  <c:v>197300</c:v>
                </c:pt>
                <c:pt idx="9">
                  <c:v>197600.00000000003</c:v>
                </c:pt>
                <c:pt idx="10">
                  <c:v>194200.00000000003</c:v>
                </c:pt>
                <c:pt idx="11">
                  <c:v>196800</c:v>
                </c:pt>
                <c:pt idx="12">
                  <c:v>197000</c:v>
                </c:pt>
                <c:pt idx="13">
                  <c:v>197700</c:v>
                </c:pt>
                <c:pt idx="14">
                  <c:v>196100</c:v>
                </c:pt>
                <c:pt idx="15">
                  <c:v>196800</c:v>
                </c:pt>
                <c:pt idx="16">
                  <c:v>196600</c:v>
                </c:pt>
                <c:pt idx="17">
                  <c:v>195900</c:v>
                </c:pt>
                <c:pt idx="18">
                  <c:v>196000</c:v>
                </c:pt>
              </c:numCache>
            </c:numRef>
          </c:xVal>
          <c:yVal>
            <c:numRef>
              <c:f>('Ms C vs R'!$AM$47:$AM$48,'Ms C vs R'!$AM$51,'Ms C vs R'!$AM$54,'Ms C vs R'!$AM$57,'Ms C vs R'!$AM$60,'Ms C vs R'!$AM$63:$AM$66,'Ms C vs R'!$AM$69,'Ms C vs R'!$AM$71:$AM$72,'Ms C vs R'!$AM$79:$AM$83,'Ms C vs R'!$AM$88)</c:f>
              <c:numCache>
                <c:formatCode>General</c:formatCode>
                <c:ptCount val="19"/>
                <c:pt idx="0">
                  <c:v>19200</c:v>
                </c:pt>
                <c:pt idx="1">
                  <c:v>19800</c:v>
                </c:pt>
                <c:pt idx="2">
                  <c:v>18000</c:v>
                </c:pt>
                <c:pt idx="3">
                  <c:v>18300</c:v>
                </c:pt>
                <c:pt idx="4">
                  <c:v>19400</c:v>
                </c:pt>
                <c:pt idx="5">
                  <c:v>18500</c:v>
                </c:pt>
                <c:pt idx="6">
                  <c:v>17500</c:v>
                </c:pt>
                <c:pt idx="7">
                  <c:v>16700</c:v>
                </c:pt>
                <c:pt idx="8">
                  <c:v>18800</c:v>
                </c:pt>
                <c:pt idx="9">
                  <c:v>18400</c:v>
                </c:pt>
                <c:pt idx="10">
                  <c:v>18900</c:v>
                </c:pt>
                <c:pt idx="11">
                  <c:v>19800</c:v>
                </c:pt>
                <c:pt idx="12">
                  <c:v>21500</c:v>
                </c:pt>
                <c:pt idx="13">
                  <c:v>18400</c:v>
                </c:pt>
                <c:pt idx="14">
                  <c:v>18500</c:v>
                </c:pt>
                <c:pt idx="15">
                  <c:v>17400</c:v>
                </c:pt>
                <c:pt idx="16">
                  <c:v>22500</c:v>
                </c:pt>
                <c:pt idx="17">
                  <c:v>19700</c:v>
                </c:pt>
                <c:pt idx="18">
                  <c:v>20000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F59-409B-9C88-8FFEEE9876F0}"/>
            </c:ext>
          </c:extLst>
        </c:ser>
        <c:ser>
          <c:idx val="5"/>
          <c:order val="5"/>
          <c:tx>
            <c:v>1(B)MP 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C vs R'!$AO$300:$AO$301,'Ms C vs R'!$AO$303,'Ms C vs R'!$AO$309:$AO$310,'Ms C vs R'!$AO$312:$AO$313,'Ms C vs R'!$AO$318:$AO$319,'Ms C vs R'!$AO$324:$AO$326,'Ms C vs R'!$AO$327,'Ms C vs R'!$AO$345:$AO$346,'Ms C vs R'!$AO$357)</c:f>
                <c:numCache>
                  <c:formatCode>General</c:formatCode>
                  <c:ptCount val="16"/>
                  <c:pt idx="0">
                    <c:v>5.0883333333333329</c:v>
                  </c:pt>
                  <c:pt idx="1">
                    <c:v>4.3716666666666661</c:v>
                  </c:pt>
                  <c:pt idx="2">
                    <c:v>4.5149999999999997</c:v>
                  </c:pt>
                  <c:pt idx="3">
                    <c:v>5.6616666666666662</c:v>
                  </c:pt>
                  <c:pt idx="4">
                    <c:v>4.2999999999999989</c:v>
                  </c:pt>
                  <c:pt idx="5">
                    <c:v>5.7333333333333325</c:v>
                  </c:pt>
                  <c:pt idx="6">
                    <c:v>4.6583333333333323</c:v>
                  </c:pt>
                  <c:pt idx="7">
                    <c:v>4.8733333333333331</c:v>
                  </c:pt>
                  <c:pt idx="8">
                    <c:v>7.543333333333333</c:v>
                  </c:pt>
                  <c:pt idx="9">
                    <c:v>7.1849999999999987</c:v>
                  </c:pt>
                  <c:pt idx="10">
                    <c:v>6.6366666666666667</c:v>
                  </c:pt>
                  <c:pt idx="11">
                    <c:v>5.3033333333333328</c:v>
                  </c:pt>
                  <c:pt idx="12">
                    <c:v>4.7299999999999995</c:v>
                  </c:pt>
                  <c:pt idx="13">
                    <c:v>5.3749999999999991</c:v>
                  </c:pt>
                  <c:pt idx="14">
                    <c:v>7.378333333333333</c:v>
                  </c:pt>
                  <c:pt idx="15">
                    <c:v>4.3716666666666661</c:v>
                  </c:pt>
                </c:numCache>
              </c:numRef>
            </c:plus>
            <c:minus>
              <c:numRef>
                <c:f>('Ms C vs R'!$AO$300:$AO$301,'Ms C vs R'!$AO$303,'Ms C vs R'!$AO$309:$AO$310,'Ms C vs R'!$AO$312:$AO$313,'Ms C vs R'!$AO$318:$AO$319,'Ms C vs R'!$AO$324:$AO$326,'Ms C vs R'!$AO$327,'Ms C vs R'!$AO$345:$AO$346,'Ms C vs R'!$AO$357)</c:f>
                <c:numCache>
                  <c:formatCode>General</c:formatCode>
                  <c:ptCount val="16"/>
                  <c:pt idx="0">
                    <c:v>5.0883333333333329</c:v>
                  </c:pt>
                  <c:pt idx="1">
                    <c:v>4.3716666666666661</c:v>
                  </c:pt>
                  <c:pt idx="2">
                    <c:v>4.5149999999999997</c:v>
                  </c:pt>
                  <c:pt idx="3">
                    <c:v>5.6616666666666662</c:v>
                  </c:pt>
                  <c:pt idx="4">
                    <c:v>4.2999999999999989</c:v>
                  </c:pt>
                  <c:pt idx="5">
                    <c:v>5.7333333333333325</c:v>
                  </c:pt>
                  <c:pt idx="6">
                    <c:v>4.6583333333333323</c:v>
                  </c:pt>
                  <c:pt idx="7">
                    <c:v>4.8733333333333331</c:v>
                  </c:pt>
                  <c:pt idx="8">
                    <c:v>7.543333333333333</c:v>
                  </c:pt>
                  <c:pt idx="9">
                    <c:v>7.1849999999999987</c:v>
                  </c:pt>
                  <c:pt idx="10">
                    <c:v>6.6366666666666667</c:v>
                  </c:pt>
                  <c:pt idx="11">
                    <c:v>5.3033333333333328</c:v>
                  </c:pt>
                  <c:pt idx="12">
                    <c:v>4.7299999999999995</c:v>
                  </c:pt>
                  <c:pt idx="13">
                    <c:v>5.3749999999999991</c:v>
                  </c:pt>
                  <c:pt idx="14">
                    <c:v>7.378333333333333</c:v>
                  </c:pt>
                  <c:pt idx="15">
                    <c:v>4.3716666666666661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C vs R'!$AF$300:$AF$301,'Ms C vs R'!$AF$303,'Ms C vs R'!$AF$309:$AF$310,'Ms C vs R'!$AF$312:$AF$313,'Ms C vs R'!$AF$318:$AF$319,'Ms C vs R'!$AF$321,'Ms C vs R'!$AF$324:$AF$327,'Ms C vs R'!$AF$345:$AF$346,'Ms C vs R'!$AF$357)</c:f>
                <c:numCache>
                  <c:formatCode>General</c:formatCode>
                  <c:ptCount val="17"/>
                  <c:pt idx="0">
                    <c:v>325.47666666666663</c:v>
                  </c:pt>
                  <c:pt idx="1">
                    <c:v>334.4425</c:v>
                  </c:pt>
                  <c:pt idx="2">
                    <c:v>324.29250000000002</c:v>
                  </c:pt>
                  <c:pt idx="3">
                    <c:v>323.61583333333334</c:v>
                  </c:pt>
                  <c:pt idx="4">
                    <c:v>325.64583333333331</c:v>
                  </c:pt>
                  <c:pt idx="5">
                    <c:v>324.8</c:v>
                  </c:pt>
                  <c:pt idx="6">
                    <c:v>331.05916666666667</c:v>
                  </c:pt>
                  <c:pt idx="7">
                    <c:v>328.18333333333334</c:v>
                  </c:pt>
                  <c:pt idx="8">
                    <c:v>326.49166666666667</c:v>
                  </c:pt>
                  <c:pt idx="9">
                    <c:v>327.50666666666666</c:v>
                  </c:pt>
                  <c:pt idx="10">
                    <c:v>323.95416666666665</c:v>
                  </c:pt>
                  <c:pt idx="11">
                    <c:v>334.78083333333331</c:v>
                  </c:pt>
                  <c:pt idx="12">
                    <c:v>332.92</c:v>
                  </c:pt>
                  <c:pt idx="13">
                    <c:v>331.56666666666666</c:v>
                  </c:pt>
                  <c:pt idx="14">
                    <c:v>324.63083333333333</c:v>
                  </c:pt>
                  <c:pt idx="15">
                    <c:v>324.63083333333333</c:v>
                  </c:pt>
                  <c:pt idx="16">
                    <c:v>330.04416666666668</c:v>
                  </c:pt>
                </c:numCache>
              </c:numRef>
            </c:plus>
            <c:minus>
              <c:numRef>
                <c:f>('Ms C vs R'!$AF$300:$AF$301,'Ms C vs R'!$AF$303,'Ms C vs R'!$AF$309:$AF$310,'Ms C vs R'!$AF$312:$AF$313,'Ms C vs R'!$AF$318:$AF$319,'Ms C vs R'!$AF$321,'Ms C vs R'!$AF$324:$AF$327,'Ms C vs R'!$AF$345:$AF$346,'Ms C vs R'!$AF$357)</c:f>
                <c:numCache>
                  <c:formatCode>General</c:formatCode>
                  <c:ptCount val="17"/>
                  <c:pt idx="0">
                    <c:v>325.47666666666663</c:v>
                  </c:pt>
                  <c:pt idx="1">
                    <c:v>334.4425</c:v>
                  </c:pt>
                  <c:pt idx="2">
                    <c:v>324.29250000000002</c:v>
                  </c:pt>
                  <c:pt idx="3">
                    <c:v>323.61583333333334</c:v>
                  </c:pt>
                  <c:pt idx="4">
                    <c:v>325.64583333333331</c:v>
                  </c:pt>
                  <c:pt idx="5">
                    <c:v>324.8</c:v>
                  </c:pt>
                  <c:pt idx="6">
                    <c:v>331.05916666666667</c:v>
                  </c:pt>
                  <c:pt idx="7">
                    <c:v>328.18333333333334</c:v>
                  </c:pt>
                  <c:pt idx="8">
                    <c:v>326.49166666666667</c:v>
                  </c:pt>
                  <c:pt idx="9">
                    <c:v>327.50666666666666</c:v>
                  </c:pt>
                  <c:pt idx="10">
                    <c:v>323.95416666666665</c:v>
                  </c:pt>
                  <c:pt idx="11">
                    <c:v>334.78083333333331</c:v>
                  </c:pt>
                  <c:pt idx="12">
                    <c:v>332.92</c:v>
                  </c:pt>
                  <c:pt idx="13">
                    <c:v>331.56666666666666</c:v>
                  </c:pt>
                  <c:pt idx="14">
                    <c:v>324.63083333333333</c:v>
                  </c:pt>
                  <c:pt idx="15">
                    <c:v>324.63083333333333</c:v>
                  </c:pt>
                  <c:pt idx="16">
                    <c:v>330.04416666666668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('Ms C vs R'!$AF$49:$AF$50,'Ms C vs R'!$AF$52,'Ms C vs R'!$AF$58:$AF$59,'Ms C vs R'!$AF$61:$AF$62,'Ms C vs R'!$AF$67:$AF$68,'Ms C vs R'!$AF$70,'Ms C vs R'!$AF$73:$AF$78,'Ms C vs R'!$AF$89)</c:f>
              <c:numCache>
                <c:formatCode>General</c:formatCode>
                <c:ptCount val="17"/>
                <c:pt idx="0">
                  <c:v>192399.99999999997</c:v>
                </c:pt>
                <c:pt idx="1">
                  <c:v>197700</c:v>
                </c:pt>
                <c:pt idx="2">
                  <c:v>191700.00000000003</c:v>
                </c:pt>
                <c:pt idx="3">
                  <c:v>191300</c:v>
                </c:pt>
                <c:pt idx="4">
                  <c:v>192500</c:v>
                </c:pt>
                <c:pt idx="5">
                  <c:v>192000</c:v>
                </c:pt>
                <c:pt idx="6">
                  <c:v>195700</c:v>
                </c:pt>
                <c:pt idx="7">
                  <c:v>194000</c:v>
                </c:pt>
                <c:pt idx="8">
                  <c:v>193000</c:v>
                </c:pt>
                <c:pt idx="9">
                  <c:v>193600</c:v>
                </c:pt>
                <c:pt idx="10">
                  <c:v>191500</c:v>
                </c:pt>
                <c:pt idx="11">
                  <c:v>197900</c:v>
                </c:pt>
                <c:pt idx="12">
                  <c:v>196800</c:v>
                </c:pt>
                <c:pt idx="13">
                  <c:v>196000</c:v>
                </c:pt>
                <c:pt idx="14">
                  <c:v>191900</c:v>
                </c:pt>
                <c:pt idx="15">
                  <c:v>191900</c:v>
                </c:pt>
                <c:pt idx="16">
                  <c:v>195100.00000000003</c:v>
                </c:pt>
              </c:numCache>
            </c:numRef>
          </c:xVal>
          <c:yVal>
            <c:numRef>
              <c:f>('Ms C vs R'!$AM$49:$AM$50,'Ms C vs R'!$AM$52,'Ms C vs R'!$AM$58:$AM$59,'Ms C vs R'!$AM$61:$AM$62,'Ms C vs R'!$AM$67:$AM$68,'Ms C vs R'!$AM$70,'Ms C vs R'!$AM$73:$AM$78,'Ms C vs R'!$AM$89)</c:f>
              <c:numCache>
                <c:formatCode>General</c:formatCode>
                <c:ptCount val="17"/>
                <c:pt idx="0">
                  <c:v>16400</c:v>
                </c:pt>
                <c:pt idx="1">
                  <c:v>19300</c:v>
                </c:pt>
                <c:pt idx="2">
                  <c:v>19300</c:v>
                </c:pt>
                <c:pt idx="3">
                  <c:v>22100</c:v>
                </c:pt>
                <c:pt idx="4">
                  <c:v>19600</c:v>
                </c:pt>
                <c:pt idx="5">
                  <c:v>22200</c:v>
                </c:pt>
                <c:pt idx="6">
                  <c:v>20400</c:v>
                </c:pt>
                <c:pt idx="7">
                  <c:v>18300</c:v>
                </c:pt>
                <c:pt idx="8">
                  <c:v>19500</c:v>
                </c:pt>
                <c:pt idx="9">
                  <c:v>20700</c:v>
                </c:pt>
                <c:pt idx="10">
                  <c:v>21000</c:v>
                </c:pt>
                <c:pt idx="11">
                  <c:v>18900</c:v>
                </c:pt>
                <c:pt idx="12">
                  <c:v>19600</c:v>
                </c:pt>
                <c:pt idx="13">
                  <c:v>18700</c:v>
                </c:pt>
                <c:pt idx="14">
                  <c:v>22800</c:v>
                </c:pt>
                <c:pt idx="15">
                  <c:v>20800</c:v>
                </c:pt>
                <c:pt idx="16">
                  <c:v>18000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F59-409B-9C88-8FFEEE9876F0}"/>
            </c:ext>
          </c:extLst>
        </c:ser>
        <c:ser>
          <c:idx val="6"/>
          <c:order val="6"/>
          <c:tx>
            <c:v>1(B)MP (M)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C vs R'!$AO$304,'Ms C vs R'!$AO$306:$AO$307,'Ms C vs R'!$AO$352:$AO$355,'Ms C vs R'!$AO$358:$AO$359)</c:f>
                <c:numCache>
                  <c:formatCode>General</c:formatCode>
                  <c:ptCount val="9"/>
                  <c:pt idx="0">
                    <c:v>4.4433333333333325</c:v>
                  </c:pt>
                  <c:pt idx="1">
                    <c:v>6.5933333333333319</c:v>
                  </c:pt>
                  <c:pt idx="2">
                    <c:v>8.5633333333333326</c:v>
                  </c:pt>
                  <c:pt idx="3">
                    <c:v>5.5183333333333326</c:v>
                  </c:pt>
                  <c:pt idx="4">
                    <c:v>5.876666666666666</c:v>
                  </c:pt>
                  <c:pt idx="5">
                    <c:v>5.589999999999999</c:v>
                  </c:pt>
                  <c:pt idx="6">
                    <c:v>5.876666666666666</c:v>
                  </c:pt>
                  <c:pt idx="7">
                    <c:v>5.4466666666666654</c:v>
                  </c:pt>
                  <c:pt idx="8">
                    <c:v>4.8016666666666659</c:v>
                  </c:pt>
                </c:numCache>
              </c:numRef>
            </c:plus>
            <c:minus>
              <c:numRef>
                <c:f>('Ms C vs R'!$AO$304,'Ms C vs R'!$AO$306:$AO$307,'Ms C vs R'!$AO$352:$AO$355,'Ms C vs R'!$AO$358:$AO$359)</c:f>
                <c:numCache>
                  <c:formatCode>General</c:formatCode>
                  <c:ptCount val="9"/>
                  <c:pt idx="0">
                    <c:v>4.4433333333333325</c:v>
                  </c:pt>
                  <c:pt idx="1">
                    <c:v>6.5933333333333319</c:v>
                  </c:pt>
                  <c:pt idx="2">
                    <c:v>8.5633333333333326</c:v>
                  </c:pt>
                  <c:pt idx="3">
                    <c:v>5.5183333333333326</c:v>
                  </c:pt>
                  <c:pt idx="4">
                    <c:v>5.876666666666666</c:v>
                  </c:pt>
                  <c:pt idx="5">
                    <c:v>5.589999999999999</c:v>
                  </c:pt>
                  <c:pt idx="6">
                    <c:v>5.876666666666666</c:v>
                  </c:pt>
                  <c:pt idx="7">
                    <c:v>5.4466666666666654</c:v>
                  </c:pt>
                  <c:pt idx="8">
                    <c:v>4.8016666666666659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C vs R'!$AF$304,'Ms C vs R'!$AF$306:$AF$307,'Ms C vs R'!$AF$352:$AF$355,'Ms C vs R'!$AF$358:$AF$359)</c:f>
                <c:numCache>
                  <c:formatCode>General</c:formatCode>
                  <c:ptCount val="9"/>
                  <c:pt idx="0">
                    <c:v>329.875</c:v>
                  </c:pt>
                  <c:pt idx="1">
                    <c:v>323.27749999999997</c:v>
                  </c:pt>
                  <c:pt idx="2">
                    <c:v>321.58583333333337</c:v>
                  </c:pt>
                  <c:pt idx="3">
                    <c:v>318.70999999999998</c:v>
                  </c:pt>
                  <c:pt idx="4">
                    <c:v>328.69083333333333</c:v>
                  </c:pt>
                  <c:pt idx="5">
                    <c:v>330.89</c:v>
                  </c:pt>
                  <c:pt idx="6">
                    <c:v>323.10833333333335</c:v>
                  </c:pt>
                  <c:pt idx="7">
                    <c:v>328.18333333333334</c:v>
                  </c:pt>
                  <c:pt idx="8">
                    <c:v>328.69083333333333</c:v>
                  </c:pt>
                </c:numCache>
              </c:numRef>
            </c:plus>
            <c:minus>
              <c:numRef>
                <c:f>('Ms C vs R'!$AF$304,'Ms C vs R'!$AF$306:$AF$307,'Ms C vs R'!$AF$352:$AF$355,'Ms C vs R'!$AF$358:$AF$359)</c:f>
                <c:numCache>
                  <c:formatCode>General</c:formatCode>
                  <c:ptCount val="9"/>
                  <c:pt idx="0">
                    <c:v>329.875</c:v>
                  </c:pt>
                  <c:pt idx="1">
                    <c:v>323.27749999999997</c:v>
                  </c:pt>
                  <c:pt idx="2">
                    <c:v>321.58583333333337</c:v>
                  </c:pt>
                  <c:pt idx="3">
                    <c:v>318.70999999999998</c:v>
                  </c:pt>
                  <c:pt idx="4">
                    <c:v>328.69083333333333</c:v>
                  </c:pt>
                  <c:pt idx="5">
                    <c:v>330.89</c:v>
                  </c:pt>
                  <c:pt idx="6">
                    <c:v>323.10833333333335</c:v>
                  </c:pt>
                  <c:pt idx="7">
                    <c:v>328.18333333333334</c:v>
                  </c:pt>
                  <c:pt idx="8">
                    <c:v>328.69083333333333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('Ms C vs R'!$AF$53,'Ms C vs R'!$AF$55:$AF$56,'Ms C vs R'!$AF$84:$AF$87,'Ms C vs R'!$AF$90:$AF$91)</c:f>
              <c:numCache>
                <c:formatCode>General</c:formatCode>
                <c:ptCount val="9"/>
                <c:pt idx="0">
                  <c:v>195000</c:v>
                </c:pt>
                <c:pt idx="1">
                  <c:v>191100</c:v>
                </c:pt>
                <c:pt idx="2">
                  <c:v>190100.00000000003</c:v>
                </c:pt>
                <c:pt idx="3">
                  <c:v>188400</c:v>
                </c:pt>
                <c:pt idx="4">
                  <c:v>194300</c:v>
                </c:pt>
                <c:pt idx="5">
                  <c:v>195600</c:v>
                </c:pt>
                <c:pt idx="6">
                  <c:v>191000</c:v>
                </c:pt>
                <c:pt idx="7">
                  <c:v>194000</c:v>
                </c:pt>
                <c:pt idx="8">
                  <c:v>194300</c:v>
                </c:pt>
              </c:numCache>
            </c:numRef>
          </c:xVal>
          <c:yVal>
            <c:numRef>
              <c:f>('Ms C vs R'!$AM$53,'Ms C vs R'!$AM$55:$AM$56,'Ms C vs R'!$AM$84:$AM$87,'Ms C vs R'!$AM$90:$AM$91)</c:f>
              <c:numCache>
                <c:formatCode>General</c:formatCode>
                <c:ptCount val="9"/>
                <c:pt idx="0">
                  <c:v>19500</c:v>
                </c:pt>
                <c:pt idx="1">
                  <c:v>22400</c:v>
                </c:pt>
                <c:pt idx="2">
                  <c:v>22100</c:v>
                </c:pt>
                <c:pt idx="3">
                  <c:v>23200</c:v>
                </c:pt>
                <c:pt idx="4">
                  <c:v>21100</c:v>
                </c:pt>
                <c:pt idx="5">
                  <c:v>18000</c:v>
                </c:pt>
                <c:pt idx="6">
                  <c:v>21800</c:v>
                </c:pt>
                <c:pt idx="7">
                  <c:v>21500</c:v>
                </c:pt>
                <c:pt idx="8">
                  <c:v>16700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BF59-409B-9C88-8FFEEE987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3630655"/>
        <c:axId val="1168319103"/>
      </c:scatterChart>
      <c:valAx>
        <c:axId val="8336306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Al 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8319103"/>
        <c:crosses val="autoZero"/>
        <c:crossBetween val="midCat"/>
      </c:valAx>
      <c:valAx>
        <c:axId val="1168319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Fe+Mg</a:t>
                </a:r>
                <a:r>
                  <a:rPr lang="en-GB" baseline="0"/>
                  <a:t> (ppm)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363065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Al v Fe; 1.AS vs 1(B)MP</a:t>
            </a:r>
            <a:r>
              <a:rPr lang="en-GB" baseline="0"/>
              <a:t>; C, R &amp; (M)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1.AS (M)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C vs R'!$AJ$205,'Ms C vs R'!$AJ$206,'Ms C vs R'!$AJ$216:$AJ$219,'Ms C vs R'!$AJ$259)</c:f>
                <c:numCache>
                  <c:formatCode>General</c:formatCode>
                  <c:ptCount val="7"/>
                  <c:pt idx="0">
                    <c:v>28.389090909090907</c:v>
                  </c:pt>
                  <c:pt idx="1">
                    <c:v>32.417272727272724</c:v>
                  </c:pt>
                  <c:pt idx="2">
                    <c:v>40.089999999999996</c:v>
                  </c:pt>
                  <c:pt idx="3">
                    <c:v>47.379090909090912</c:v>
                  </c:pt>
                  <c:pt idx="4">
                    <c:v>43.542727272727269</c:v>
                  </c:pt>
                  <c:pt idx="5">
                    <c:v>38.36363636363636</c:v>
                  </c:pt>
                  <c:pt idx="6">
                    <c:v>36.445454545454545</c:v>
                  </c:pt>
                </c:numCache>
              </c:numRef>
            </c:plus>
            <c:minus>
              <c:numRef>
                <c:f>('Ms C vs R'!$AJ$205,'Ms C vs R'!$AJ$206,'Ms C vs R'!$AJ$216:$AJ$219,'Ms C vs R'!$AJ$259)</c:f>
                <c:numCache>
                  <c:formatCode>General</c:formatCode>
                  <c:ptCount val="7"/>
                  <c:pt idx="0">
                    <c:v>28.389090909090907</c:v>
                  </c:pt>
                  <c:pt idx="1">
                    <c:v>32.417272727272724</c:v>
                  </c:pt>
                  <c:pt idx="2">
                    <c:v>40.089999999999996</c:v>
                  </c:pt>
                  <c:pt idx="3">
                    <c:v>47.379090909090912</c:v>
                  </c:pt>
                  <c:pt idx="4">
                    <c:v>43.542727272727269</c:v>
                  </c:pt>
                  <c:pt idx="5">
                    <c:v>38.36363636363636</c:v>
                  </c:pt>
                  <c:pt idx="6">
                    <c:v>36.445454545454545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C vs R'!$AF$205:$AF$206,'Ms C vs R'!$AF$216:$AF$219,'Ms C vs R'!$AF$259)</c:f>
                <c:numCache>
                  <c:formatCode>General</c:formatCode>
                  <c:ptCount val="7"/>
                  <c:pt idx="0">
                    <c:v>356.89166666666665</c:v>
                  </c:pt>
                  <c:pt idx="1">
                    <c:v>344.65</c:v>
                  </c:pt>
                  <c:pt idx="2">
                    <c:v>345.59166666666664</c:v>
                  </c:pt>
                  <c:pt idx="3">
                    <c:v>344.08499999999998</c:v>
                  </c:pt>
                  <c:pt idx="4">
                    <c:v>349.54666666666662</c:v>
                  </c:pt>
                  <c:pt idx="5">
                    <c:v>349.92333333333323</c:v>
                  </c:pt>
                  <c:pt idx="6">
                    <c:v>350.67666666666662</c:v>
                  </c:pt>
                </c:numCache>
              </c:numRef>
            </c:plus>
            <c:minus>
              <c:numRef>
                <c:f>('Ms C vs R'!$AF$205:$AF$206,'Ms C vs R'!$AF$216:$AF$219,'Ms C vs R'!$AF$259)</c:f>
                <c:numCache>
                  <c:formatCode>General</c:formatCode>
                  <c:ptCount val="7"/>
                  <c:pt idx="0">
                    <c:v>356.89166666666665</c:v>
                  </c:pt>
                  <c:pt idx="1">
                    <c:v>344.65</c:v>
                  </c:pt>
                  <c:pt idx="2">
                    <c:v>345.59166666666664</c:v>
                  </c:pt>
                  <c:pt idx="3">
                    <c:v>344.08499999999998</c:v>
                  </c:pt>
                  <c:pt idx="4">
                    <c:v>349.54666666666662</c:v>
                  </c:pt>
                  <c:pt idx="5">
                    <c:v>349.92333333333323</c:v>
                  </c:pt>
                  <c:pt idx="6">
                    <c:v>350.67666666666662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('Ms C vs R'!$AF$2:$AF$3,'Ms C vs R'!$AF$13:$AF$16,'Ms C vs R'!$AF$44)</c:f>
              <c:numCache>
                <c:formatCode>General</c:formatCode>
                <c:ptCount val="7"/>
                <c:pt idx="0">
                  <c:v>189500</c:v>
                </c:pt>
                <c:pt idx="1">
                  <c:v>183000</c:v>
                </c:pt>
                <c:pt idx="2">
                  <c:v>183500</c:v>
                </c:pt>
                <c:pt idx="3">
                  <c:v>182700</c:v>
                </c:pt>
                <c:pt idx="4">
                  <c:v>185600</c:v>
                </c:pt>
                <c:pt idx="5">
                  <c:v>185799.99999999997</c:v>
                </c:pt>
                <c:pt idx="6">
                  <c:v>182600.00000000003</c:v>
                </c:pt>
              </c:numCache>
            </c:numRef>
          </c:xVal>
          <c:yVal>
            <c:numRef>
              <c:f>('Ms C vs R'!$AK$2:$AK$3,'Ms C vs R'!$AK$13:$AK$16,'Ms C vs R'!$AK$44)</c:f>
              <c:numCache>
                <c:formatCode>General</c:formatCode>
                <c:ptCount val="7"/>
                <c:pt idx="0">
                  <c:v>14800</c:v>
                </c:pt>
                <c:pt idx="1">
                  <c:v>16900</c:v>
                </c:pt>
                <c:pt idx="2">
                  <c:v>20900</c:v>
                </c:pt>
                <c:pt idx="3">
                  <c:v>24700.000000000004</c:v>
                </c:pt>
                <c:pt idx="4">
                  <c:v>22700</c:v>
                </c:pt>
                <c:pt idx="5">
                  <c:v>20000</c:v>
                </c:pt>
                <c:pt idx="6">
                  <c:v>19100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D61-4B9B-9055-D7AA2A0B6730}"/>
            </c:ext>
          </c:extLst>
        </c:ser>
        <c:ser>
          <c:idx val="1"/>
          <c:order val="1"/>
          <c:tx>
            <c:v>1.AS C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C vs R'!$AJ$207,'Ms C vs R'!$AJ$210,'Ms C vs R'!$AJ$225,'Ms C vs R'!$AJ$227,'Ms C vs R'!$AJ$249,'Ms C vs R'!$AJ$252,'Ms C vs R'!$AJ$254,'Ms C vs R'!$AJ$256,'Ms C vs R'!$AJ$263:$AJ$264,'Ms C vs R'!$AJ$267)</c:f>
                <c:numCache>
                  <c:formatCode>General</c:formatCode>
                  <c:ptCount val="11"/>
                  <c:pt idx="0">
                    <c:v>33.376363636363635</c:v>
                  </c:pt>
                  <c:pt idx="1">
                    <c:v>35.102727272727272</c:v>
                  </c:pt>
                  <c:pt idx="2">
                    <c:v>38.555454545454538</c:v>
                  </c:pt>
                  <c:pt idx="3">
                    <c:v>23.401818181818179</c:v>
                  </c:pt>
                  <c:pt idx="4">
                    <c:v>28.964545454545451</c:v>
                  </c:pt>
                  <c:pt idx="5">
                    <c:v>28.580909090909088</c:v>
                  </c:pt>
                  <c:pt idx="6">
                    <c:v>30.115454545454543</c:v>
                  </c:pt>
                  <c:pt idx="7">
                    <c:v>28.580909090909088</c:v>
                  </c:pt>
                  <c:pt idx="8">
                    <c:v>37.212727272727271</c:v>
                  </c:pt>
                  <c:pt idx="9">
                    <c:v>33.951818181818176</c:v>
                  </c:pt>
                  <c:pt idx="10">
                    <c:v>36.637272727272723</c:v>
                  </c:pt>
                </c:numCache>
              </c:numRef>
            </c:plus>
            <c:minus>
              <c:numRef>
                <c:f>('Ms C vs R'!$AJ$207,'Ms C vs R'!$AJ$210,'Ms C vs R'!$AJ$225,'Ms C vs R'!$AJ$227,'Ms C vs R'!$AJ$249,'Ms C vs R'!$AJ$252,'Ms C vs R'!$AJ$254,'Ms C vs R'!$AJ$256,'Ms C vs R'!$AJ$263:$AJ$264,'Ms C vs R'!$AJ$267)</c:f>
                <c:numCache>
                  <c:formatCode>General</c:formatCode>
                  <c:ptCount val="11"/>
                  <c:pt idx="0">
                    <c:v>33.376363636363635</c:v>
                  </c:pt>
                  <c:pt idx="1">
                    <c:v>35.102727272727272</c:v>
                  </c:pt>
                  <c:pt idx="2">
                    <c:v>38.555454545454538</c:v>
                  </c:pt>
                  <c:pt idx="3">
                    <c:v>23.401818181818179</c:v>
                  </c:pt>
                  <c:pt idx="4">
                    <c:v>28.964545454545451</c:v>
                  </c:pt>
                  <c:pt idx="5">
                    <c:v>28.580909090909088</c:v>
                  </c:pt>
                  <c:pt idx="6">
                    <c:v>30.115454545454543</c:v>
                  </c:pt>
                  <c:pt idx="7">
                    <c:v>28.580909090909088</c:v>
                  </c:pt>
                  <c:pt idx="8">
                    <c:v>37.212727272727271</c:v>
                  </c:pt>
                  <c:pt idx="9">
                    <c:v>33.951818181818176</c:v>
                  </c:pt>
                  <c:pt idx="10">
                    <c:v>36.637272727272723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C vs R'!$AF$207,'Ms C vs R'!$AF$210,'Ms C vs R'!$AF$225,'Ms C vs R'!$AF$227,'Ms C vs R'!$AF$249,'Ms C vs R'!$AF$252,'Ms C vs R'!$AF$254,'Ms C vs R'!$AF$256,'Ms C vs R'!$AF$263,'Ms C vs R'!$AF$264,'Ms C vs R'!$AF$267)</c:f>
                <c:numCache>
                  <c:formatCode>General</c:formatCode>
                  <c:ptCount val="11"/>
                  <c:pt idx="0">
                    <c:v>355.95</c:v>
                  </c:pt>
                  <c:pt idx="1">
                    <c:v>341.07166666666666</c:v>
                  </c:pt>
                  <c:pt idx="2">
                    <c:v>340.5066666666666</c:v>
                  </c:pt>
                  <c:pt idx="3">
                    <c:v>349.92333333333323</c:v>
                  </c:pt>
                  <c:pt idx="4">
                    <c:v>343.33166666666665</c:v>
                  </c:pt>
                  <c:pt idx="5">
                    <c:v>353.87833333333333</c:v>
                  </c:pt>
                  <c:pt idx="6">
                    <c:v>355.76166666666666</c:v>
                  </c:pt>
                  <c:pt idx="7">
                    <c:v>348.60500000000002</c:v>
                  </c:pt>
                  <c:pt idx="8">
                    <c:v>348.22833333333324</c:v>
                  </c:pt>
                  <c:pt idx="9">
                    <c:v>348.22833333333324</c:v>
                  </c:pt>
                  <c:pt idx="10">
                    <c:v>343.8966666666667</c:v>
                  </c:pt>
                </c:numCache>
              </c:numRef>
            </c:plus>
            <c:minus>
              <c:numRef>
                <c:f>('Ms C vs R'!$AF$207,'Ms C vs R'!$AF$210,'Ms C vs R'!$AF$225,'Ms C vs R'!$AF$227,'Ms C vs R'!$AF$249,'Ms C vs R'!$AF$252,'Ms C vs R'!$AF$254,'Ms C vs R'!$AF$256,'Ms C vs R'!$AF$263,'Ms C vs R'!$AF$264,'Ms C vs R'!$AF$267)</c:f>
                <c:numCache>
                  <c:formatCode>General</c:formatCode>
                  <c:ptCount val="11"/>
                  <c:pt idx="0">
                    <c:v>355.95</c:v>
                  </c:pt>
                  <c:pt idx="1">
                    <c:v>341.07166666666666</c:v>
                  </c:pt>
                  <c:pt idx="2">
                    <c:v>340.5066666666666</c:v>
                  </c:pt>
                  <c:pt idx="3">
                    <c:v>349.92333333333323</c:v>
                  </c:pt>
                  <c:pt idx="4">
                    <c:v>343.33166666666665</c:v>
                  </c:pt>
                  <c:pt idx="5">
                    <c:v>353.87833333333333</c:v>
                  </c:pt>
                  <c:pt idx="6">
                    <c:v>355.76166666666666</c:v>
                  </c:pt>
                  <c:pt idx="7">
                    <c:v>348.60500000000002</c:v>
                  </c:pt>
                  <c:pt idx="8">
                    <c:v>348.22833333333324</c:v>
                  </c:pt>
                  <c:pt idx="9">
                    <c:v>348.22833333333324</c:v>
                  </c:pt>
                  <c:pt idx="10">
                    <c:v>343.8966666666667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('Ms C vs R'!$AF$4,'Ms C vs R'!$AF$7,'Ms C vs R'!$AF$22,'Ms C vs R'!$AF$24,'Ms C vs R'!$AF$26,'Ms C vs R'!$AF$29,'Ms C vs R'!$AF$31,'Ms C vs R'!$AF$33,'Ms C vs R'!$AF$39:$AF$40,'Ms C vs R'!$AF$43)</c:f>
              <c:numCache>
                <c:formatCode>General</c:formatCode>
                <c:ptCount val="11"/>
                <c:pt idx="0">
                  <c:v>189000</c:v>
                </c:pt>
                <c:pt idx="1">
                  <c:v>181100</c:v>
                </c:pt>
                <c:pt idx="2">
                  <c:v>180799.99999999997</c:v>
                </c:pt>
                <c:pt idx="3">
                  <c:v>185799.99999999997</c:v>
                </c:pt>
                <c:pt idx="4">
                  <c:v>182300</c:v>
                </c:pt>
                <c:pt idx="5">
                  <c:v>187900</c:v>
                </c:pt>
                <c:pt idx="6">
                  <c:v>188900</c:v>
                </c:pt>
                <c:pt idx="7">
                  <c:v>185100.00000000003</c:v>
                </c:pt>
                <c:pt idx="8">
                  <c:v>187300</c:v>
                </c:pt>
                <c:pt idx="9">
                  <c:v>184899.99999999997</c:v>
                </c:pt>
                <c:pt idx="10">
                  <c:v>186500</c:v>
                </c:pt>
              </c:numCache>
            </c:numRef>
          </c:xVal>
          <c:yVal>
            <c:numRef>
              <c:f>('Ms C vs R'!$AK$4,'Ms C vs R'!$AK$7,'Ms C vs R'!$AK$22,'Ms C vs R'!$AK$24,'Ms C vs R'!$AK$26,'Ms C vs R'!$AK$29,'Ms C vs R'!$AK$31,'Ms C vs R'!$AK$33,'Ms C vs R'!$AK$39:$AK$40,'Ms C vs R'!$AK$43)</c:f>
              <c:numCache>
                <c:formatCode>General</c:formatCode>
                <c:ptCount val="11"/>
                <c:pt idx="0">
                  <c:v>17400</c:v>
                </c:pt>
                <c:pt idx="1">
                  <c:v>18300</c:v>
                </c:pt>
                <c:pt idx="2">
                  <c:v>20099.999999999996</c:v>
                </c:pt>
                <c:pt idx="3">
                  <c:v>12200</c:v>
                </c:pt>
                <c:pt idx="4">
                  <c:v>15100</c:v>
                </c:pt>
                <c:pt idx="5">
                  <c:v>14900</c:v>
                </c:pt>
                <c:pt idx="6">
                  <c:v>15700</c:v>
                </c:pt>
                <c:pt idx="7">
                  <c:v>14900</c:v>
                </c:pt>
                <c:pt idx="8">
                  <c:v>19600</c:v>
                </c:pt>
                <c:pt idx="9">
                  <c:v>19400</c:v>
                </c:pt>
                <c:pt idx="10">
                  <c:v>15200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D61-4B9B-9055-D7AA2A0B6730}"/>
            </c:ext>
          </c:extLst>
        </c:ser>
        <c:ser>
          <c:idx val="2"/>
          <c:order val="2"/>
          <c:tx>
            <c:v>1.AS 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C vs R'!$AJ$208,'Ms C vs R'!$AJ$211,'Ms C vs R'!$AJ$226,'Ms C vs R'!$AJ$228,'Ms C vs R'!$AJ$250,'Ms C vs R'!$AJ$253,'Ms C vs R'!$AJ$255,'Ms C vs R'!$AJ$257,'Ms C vs R'!$AJ$260:$AJ$262,'Ms C vs R'!$AJ$265:$AJ$266,'Ms C vs R'!$AJ$268)</c:f>
                <c:numCache>
                  <c:formatCode>General</c:formatCode>
                  <c:ptCount val="14"/>
                  <c:pt idx="0">
                    <c:v>36.829090909090908</c:v>
                  </c:pt>
                  <c:pt idx="1">
                    <c:v>37.020909090909086</c:v>
                  </c:pt>
                  <c:pt idx="2">
                    <c:v>29.923636363636362</c:v>
                  </c:pt>
                  <c:pt idx="3">
                    <c:v>23.401818181818179</c:v>
                  </c:pt>
                  <c:pt idx="4">
                    <c:v>35.869999999999997</c:v>
                  </c:pt>
                  <c:pt idx="5">
                    <c:v>34.143636363636361</c:v>
                  </c:pt>
                  <c:pt idx="6">
                    <c:v>32.033636363636361</c:v>
                  </c:pt>
                  <c:pt idx="7">
                    <c:v>33.951818181818176</c:v>
                  </c:pt>
                  <c:pt idx="8">
                    <c:v>37.404545454545449</c:v>
                  </c:pt>
                  <c:pt idx="9">
                    <c:v>37.596363636363634</c:v>
                  </c:pt>
                  <c:pt idx="10">
                    <c:v>37.596363636363634</c:v>
                  </c:pt>
                  <c:pt idx="11">
                    <c:v>38.36363636363636</c:v>
                  </c:pt>
                  <c:pt idx="12">
                    <c:v>29.156363636363633</c:v>
                  </c:pt>
                  <c:pt idx="13">
                    <c:v>0</c:v>
                  </c:pt>
                </c:numCache>
              </c:numRef>
            </c:plus>
            <c:minus>
              <c:numRef>
                <c:f>('Ms C vs R'!$AJ$208,'Ms C vs R'!$AJ$211,'Ms C vs R'!$AJ$226,'Ms C vs R'!$AJ$228,'Ms C vs R'!$AJ$250,'Ms C vs R'!$AJ$253,'Ms C vs R'!$AJ$255,'Ms C vs R'!$AJ$257,'Ms C vs R'!$AJ$260:$AJ$262,'Ms C vs R'!$AJ$265:$AJ$266,'Ms C vs R'!$AJ$268)</c:f>
                <c:numCache>
                  <c:formatCode>General</c:formatCode>
                  <c:ptCount val="14"/>
                  <c:pt idx="0">
                    <c:v>36.829090909090908</c:v>
                  </c:pt>
                  <c:pt idx="1">
                    <c:v>37.020909090909086</c:v>
                  </c:pt>
                  <c:pt idx="2">
                    <c:v>29.923636363636362</c:v>
                  </c:pt>
                  <c:pt idx="3">
                    <c:v>23.401818181818179</c:v>
                  </c:pt>
                  <c:pt idx="4">
                    <c:v>35.869999999999997</c:v>
                  </c:pt>
                  <c:pt idx="5">
                    <c:v>34.143636363636361</c:v>
                  </c:pt>
                  <c:pt idx="6">
                    <c:v>32.033636363636361</c:v>
                  </c:pt>
                  <c:pt idx="7">
                    <c:v>33.951818181818176</c:v>
                  </c:pt>
                  <c:pt idx="8">
                    <c:v>37.404545454545449</c:v>
                  </c:pt>
                  <c:pt idx="9">
                    <c:v>37.596363636363634</c:v>
                  </c:pt>
                  <c:pt idx="10">
                    <c:v>37.596363636363634</c:v>
                  </c:pt>
                  <c:pt idx="11">
                    <c:v>38.36363636363636</c:v>
                  </c:pt>
                  <c:pt idx="12">
                    <c:v>29.156363636363633</c:v>
                  </c:pt>
                  <c:pt idx="13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C vs R'!$AF$208,'Ms C vs R'!$AF$211,'Ms C vs R'!$AF$226,'Ms C vs R'!$AF$228,'Ms C vs R'!$AF$250,'Ms C vs R'!$AF$253,'Ms C vs R'!$AF$255,'Ms C vs R'!$AF$257,'Ms C vs R'!$AF$260:$AF$262,'Ms C vs R'!$AF$265:$AF$266,'Ms C vs R'!$AF$268)</c:f>
                <c:numCache>
                  <c:formatCode>General</c:formatCode>
                  <c:ptCount val="14"/>
                  <c:pt idx="0">
                    <c:v>349.54666666666662</c:v>
                  </c:pt>
                  <c:pt idx="1">
                    <c:v>346.72166666666664</c:v>
                  </c:pt>
                  <c:pt idx="2">
                    <c:v>354.6316666666666</c:v>
                  </c:pt>
                  <c:pt idx="3">
                    <c:v>349.92333333333323</c:v>
                  </c:pt>
                  <c:pt idx="4">
                    <c:v>350.48833333333329</c:v>
                  </c:pt>
                  <c:pt idx="5">
                    <c:v>351.995</c:v>
                  </c:pt>
                  <c:pt idx="6">
                    <c:v>350.29999999999995</c:v>
                  </c:pt>
                  <c:pt idx="7">
                    <c:v>351.24166666666662</c:v>
                  </c:pt>
                  <c:pt idx="8">
                    <c:v>336.36333333333329</c:v>
                  </c:pt>
                  <c:pt idx="9">
                    <c:v>348.03999999999996</c:v>
                  </c:pt>
                  <c:pt idx="10">
                    <c:v>352.74833333333333</c:v>
                  </c:pt>
                  <c:pt idx="11">
                    <c:v>355.57333333333332</c:v>
                  </c:pt>
                  <c:pt idx="12">
                    <c:v>351.24166666666662</c:v>
                  </c:pt>
                  <c:pt idx="13">
                    <c:v>356.13833333333332</c:v>
                  </c:pt>
                </c:numCache>
              </c:numRef>
            </c:plus>
            <c:minus>
              <c:numRef>
                <c:f>('Ms C vs R'!$AF$208,'Ms C vs R'!$AF$211,'Ms C vs R'!$AF$226,'Ms C vs R'!$AF$228,'Ms C vs R'!$AF$250,'Ms C vs R'!$AF$253,'Ms C vs R'!$AF$255,'Ms C vs R'!$AF$257,'Ms C vs R'!$AF$260:$AF$262,'Ms C vs R'!$AF$265:$AF$266,'Ms C vs R'!$AF$268)</c:f>
                <c:numCache>
                  <c:formatCode>General</c:formatCode>
                  <c:ptCount val="14"/>
                  <c:pt idx="0">
                    <c:v>349.54666666666662</c:v>
                  </c:pt>
                  <c:pt idx="1">
                    <c:v>346.72166666666664</c:v>
                  </c:pt>
                  <c:pt idx="2">
                    <c:v>354.6316666666666</c:v>
                  </c:pt>
                  <c:pt idx="3">
                    <c:v>349.92333333333323</c:v>
                  </c:pt>
                  <c:pt idx="4">
                    <c:v>350.48833333333329</c:v>
                  </c:pt>
                  <c:pt idx="5">
                    <c:v>351.995</c:v>
                  </c:pt>
                  <c:pt idx="6">
                    <c:v>350.29999999999995</c:v>
                  </c:pt>
                  <c:pt idx="7">
                    <c:v>351.24166666666662</c:v>
                  </c:pt>
                  <c:pt idx="8">
                    <c:v>336.36333333333329</c:v>
                  </c:pt>
                  <c:pt idx="9">
                    <c:v>348.03999999999996</c:v>
                  </c:pt>
                  <c:pt idx="10">
                    <c:v>352.74833333333333</c:v>
                  </c:pt>
                  <c:pt idx="11">
                    <c:v>355.57333333333332</c:v>
                  </c:pt>
                  <c:pt idx="12">
                    <c:v>351.24166666666662</c:v>
                  </c:pt>
                  <c:pt idx="13">
                    <c:v>356.13833333333332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('Ms C vs R'!$AF$5,'Ms C vs R'!$AF$8,'Ms C vs R'!$AF$23,'Ms C vs R'!$AF$25,'Ms C vs R'!$AF$27,'Ms C vs R'!$AF$30,'Ms C vs R'!$AF$32,'Ms C vs R'!$AF$34,'Ms C vs R'!$AF$36:$AF$38,'Ms C vs R'!$AF$41:$AF$42,'Ms C vs R'!$AF$45)</c:f>
              <c:numCache>
                <c:formatCode>General</c:formatCode>
                <c:ptCount val="14"/>
                <c:pt idx="0">
                  <c:v>185600</c:v>
                </c:pt>
                <c:pt idx="1">
                  <c:v>184100</c:v>
                </c:pt>
                <c:pt idx="2">
                  <c:v>188299.99999999997</c:v>
                </c:pt>
                <c:pt idx="3">
                  <c:v>185799.99999999997</c:v>
                </c:pt>
                <c:pt idx="4">
                  <c:v>186100</c:v>
                </c:pt>
                <c:pt idx="5">
                  <c:v>186900</c:v>
                </c:pt>
                <c:pt idx="6">
                  <c:v>186000</c:v>
                </c:pt>
                <c:pt idx="7">
                  <c:v>186500</c:v>
                </c:pt>
                <c:pt idx="8">
                  <c:v>186200</c:v>
                </c:pt>
                <c:pt idx="9">
                  <c:v>178600</c:v>
                </c:pt>
                <c:pt idx="10">
                  <c:v>184800</c:v>
                </c:pt>
                <c:pt idx="11">
                  <c:v>184899.99999999997</c:v>
                </c:pt>
                <c:pt idx="12">
                  <c:v>188800</c:v>
                </c:pt>
                <c:pt idx="13">
                  <c:v>189100</c:v>
                </c:pt>
              </c:numCache>
            </c:numRef>
          </c:xVal>
          <c:yVal>
            <c:numRef>
              <c:f>('Ms C vs R'!$AK$5,'Ms C vs R'!$AK$8,'Ms C vs R'!$AK$23,'Ms C vs R'!$AK$25,'Ms C vs R'!$AK$27,'Ms C vs R'!$AK$30,'Ms C vs R'!$AK$32,'Ms C vs R'!$AK$34,'Ms C vs R'!$AK$36:$AK$38,'Ms C vs R'!$AK$41:$AK$42,'Ms C vs R'!$AK$45)</c:f>
              <c:numCache>
                <c:formatCode>General</c:formatCode>
                <c:ptCount val="14"/>
                <c:pt idx="0">
                  <c:v>19200</c:v>
                </c:pt>
                <c:pt idx="1">
                  <c:v>19300</c:v>
                </c:pt>
                <c:pt idx="2">
                  <c:v>15600</c:v>
                </c:pt>
                <c:pt idx="3">
                  <c:v>12200</c:v>
                </c:pt>
                <c:pt idx="4">
                  <c:v>18700</c:v>
                </c:pt>
                <c:pt idx="5">
                  <c:v>17800</c:v>
                </c:pt>
                <c:pt idx="6">
                  <c:v>16700</c:v>
                </c:pt>
                <c:pt idx="7">
                  <c:v>17700</c:v>
                </c:pt>
                <c:pt idx="8">
                  <c:v>19000</c:v>
                </c:pt>
                <c:pt idx="9">
                  <c:v>19500</c:v>
                </c:pt>
                <c:pt idx="10">
                  <c:v>19600</c:v>
                </c:pt>
                <c:pt idx="11">
                  <c:v>17700</c:v>
                </c:pt>
                <c:pt idx="12">
                  <c:v>20000</c:v>
                </c:pt>
                <c:pt idx="1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D61-4B9B-9055-D7AA2A0B6730}"/>
            </c:ext>
          </c:extLst>
        </c:ser>
        <c:ser>
          <c:idx val="3"/>
          <c:order val="3"/>
          <c:tx>
            <c:v>1.AS Others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C vs R'!$AJ$209,'Ms C vs R'!$AJ$212:$AJ$215,'Ms C vs R'!$AJ$220:$AJ$224,'Ms C vs R'!$AJ$251,'Ms C vs R'!$AJ$258)</c:f>
                <c:numCache>
                  <c:formatCode>General</c:formatCode>
                  <c:ptCount val="12"/>
                  <c:pt idx="0">
                    <c:v>30.307272727272725</c:v>
                  </c:pt>
                  <c:pt idx="1">
                    <c:v>40.473636363636359</c:v>
                  </c:pt>
                  <c:pt idx="2">
                    <c:v>31.458181818181814</c:v>
                  </c:pt>
                  <c:pt idx="3">
                    <c:v>34.910909090909087</c:v>
                  </c:pt>
                  <c:pt idx="4">
                    <c:v>41.43272727272727</c:v>
                  </c:pt>
                  <c:pt idx="5">
                    <c:v>30.690909090909088</c:v>
                  </c:pt>
                  <c:pt idx="6">
                    <c:v>32.417272727272724</c:v>
                  </c:pt>
                  <c:pt idx="7">
                    <c:v>29.539999999999996</c:v>
                  </c:pt>
                  <c:pt idx="8">
                    <c:v>32.225454545454539</c:v>
                  </c:pt>
                  <c:pt idx="9">
                    <c:v>30.499090909090906</c:v>
                  </c:pt>
                  <c:pt idx="10">
                    <c:v>34.527272727272724</c:v>
                  </c:pt>
                  <c:pt idx="11">
                    <c:v>29.156363636363633</c:v>
                  </c:pt>
                </c:numCache>
              </c:numRef>
            </c:plus>
            <c:minus>
              <c:numRef>
                <c:f>('Ms C vs R'!$AJ$209,'Ms C vs R'!$AJ$212:$AJ$215,'Ms C vs R'!$AJ$220:$AJ$224,'Ms C vs R'!$AJ$251,'Ms C vs R'!$AJ$258)</c:f>
                <c:numCache>
                  <c:formatCode>General</c:formatCode>
                  <c:ptCount val="12"/>
                  <c:pt idx="0">
                    <c:v>30.307272727272725</c:v>
                  </c:pt>
                  <c:pt idx="1">
                    <c:v>40.473636363636359</c:v>
                  </c:pt>
                  <c:pt idx="2">
                    <c:v>31.458181818181814</c:v>
                  </c:pt>
                  <c:pt idx="3">
                    <c:v>34.910909090909087</c:v>
                  </c:pt>
                  <c:pt idx="4">
                    <c:v>41.43272727272727</c:v>
                  </c:pt>
                  <c:pt idx="5">
                    <c:v>30.690909090909088</c:v>
                  </c:pt>
                  <c:pt idx="6">
                    <c:v>32.417272727272724</c:v>
                  </c:pt>
                  <c:pt idx="7">
                    <c:v>29.539999999999996</c:v>
                  </c:pt>
                  <c:pt idx="8">
                    <c:v>32.225454545454539</c:v>
                  </c:pt>
                  <c:pt idx="9">
                    <c:v>30.499090909090906</c:v>
                  </c:pt>
                  <c:pt idx="10">
                    <c:v>34.527272727272724</c:v>
                  </c:pt>
                  <c:pt idx="11">
                    <c:v>29.156363636363633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C vs R'!$AF$209,'Ms C vs R'!$AF$212:$AF$215,'Ms C vs R'!$AF$220:$AF$224,'Ms C vs R'!$AF$251,'Ms C vs R'!$AF$258)</c:f>
                <c:numCache>
                  <c:formatCode>General</c:formatCode>
                  <c:ptCount val="12"/>
                  <c:pt idx="0">
                    <c:v>352.18333333333334</c:v>
                  </c:pt>
                  <c:pt idx="1">
                    <c:v>340.69499999999999</c:v>
                  </c:pt>
                  <c:pt idx="2">
                    <c:v>355.76166666666666</c:v>
                  </c:pt>
                  <c:pt idx="3">
                    <c:v>351.80666666666667</c:v>
                  </c:pt>
                  <c:pt idx="4">
                    <c:v>345.21499999999992</c:v>
                  </c:pt>
                  <c:pt idx="5">
                    <c:v>351.80666666666667</c:v>
                  </c:pt>
                  <c:pt idx="6">
                    <c:v>357.08</c:v>
                  </c:pt>
                  <c:pt idx="7">
                    <c:v>349.16999999999996</c:v>
                  </c:pt>
                  <c:pt idx="8">
                    <c:v>356.32666666666671</c:v>
                  </c:pt>
                  <c:pt idx="9">
                    <c:v>350.11166666666662</c:v>
                  </c:pt>
                  <c:pt idx="10">
                    <c:v>350.11166666666662</c:v>
                  </c:pt>
                  <c:pt idx="11">
                    <c:v>333.5383333333333</c:v>
                  </c:pt>
                </c:numCache>
              </c:numRef>
            </c:plus>
            <c:minus>
              <c:numRef>
                <c:f>('Ms C vs R'!$AF$209,'Ms C vs R'!$AF$212:$AF$215,'Ms C vs R'!$AF$220:$AF$224,'Ms C vs R'!$AF$251,'Ms C vs R'!$AF$258)</c:f>
                <c:numCache>
                  <c:formatCode>General</c:formatCode>
                  <c:ptCount val="12"/>
                  <c:pt idx="0">
                    <c:v>352.18333333333334</c:v>
                  </c:pt>
                  <c:pt idx="1">
                    <c:v>340.69499999999999</c:v>
                  </c:pt>
                  <c:pt idx="2">
                    <c:v>355.76166666666666</c:v>
                  </c:pt>
                  <c:pt idx="3">
                    <c:v>351.80666666666667</c:v>
                  </c:pt>
                  <c:pt idx="4">
                    <c:v>345.21499999999992</c:v>
                  </c:pt>
                  <c:pt idx="5">
                    <c:v>351.80666666666667</c:v>
                  </c:pt>
                  <c:pt idx="6">
                    <c:v>357.08</c:v>
                  </c:pt>
                  <c:pt idx="7">
                    <c:v>349.16999999999996</c:v>
                  </c:pt>
                  <c:pt idx="8">
                    <c:v>356.32666666666671</c:v>
                  </c:pt>
                  <c:pt idx="9">
                    <c:v>350.11166666666662</c:v>
                  </c:pt>
                  <c:pt idx="10">
                    <c:v>350.11166666666662</c:v>
                  </c:pt>
                  <c:pt idx="11">
                    <c:v>333.5383333333333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('Ms C vs R'!$AF$6,'Ms C vs R'!$AF$9:$AF$12,'Ms C vs R'!$AF$17:$AF$21,'Ms C vs R'!$AF$28,'Ms C vs R'!$AF$35)</c:f>
              <c:numCache>
                <c:formatCode>General</c:formatCode>
                <c:ptCount val="12"/>
                <c:pt idx="0">
                  <c:v>187000</c:v>
                </c:pt>
                <c:pt idx="1">
                  <c:v>180900</c:v>
                </c:pt>
                <c:pt idx="2">
                  <c:v>188900</c:v>
                </c:pt>
                <c:pt idx="3">
                  <c:v>186800</c:v>
                </c:pt>
                <c:pt idx="4">
                  <c:v>183299.99999999997</c:v>
                </c:pt>
                <c:pt idx="5">
                  <c:v>186800</c:v>
                </c:pt>
                <c:pt idx="6">
                  <c:v>189600</c:v>
                </c:pt>
                <c:pt idx="7">
                  <c:v>185400</c:v>
                </c:pt>
                <c:pt idx="8">
                  <c:v>189200.00000000003</c:v>
                </c:pt>
                <c:pt idx="9">
                  <c:v>185900</c:v>
                </c:pt>
                <c:pt idx="10">
                  <c:v>185900</c:v>
                </c:pt>
                <c:pt idx="11">
                  <c:v>177100</c:v>
                </c:pt>
              </c:numCache>
            </c:numRef>
          </c:xVal>
          <c:yVal>
            <c:numRef>
              <c:f>('Ms C vs R'!$AK$6,'Ms C vs R'!$AK$9:$AK$12,'Ms C vs R'!$AK$17:$AK$21,'Ms C vs R'!$AK$28,'Ms C vs R'!$AK$35)</c:f>
              <c:numCache>
                <c:formatCode>General</c:formatCode>
                <c:ptCount val="12"/>
                <c:pt idx="0">
                  <c:v>15800</c:v>
                </c:pt>
                <c:pt idx="1">
                  <c:v>21100</c:v>
                </c:pt>
                <c:pt idx="2">
                  <c:v>16400</c:v>
                </c:pt>
                <c:pt idx="3">
                  <c:v>18200</c:v>
                </c:pt>
                <c:pt idx="4">
                  <c:v>21600</c:v>
                </c:pt>
                <c:pt idx="5">
                  <c:v>16000</c:v>
                </c:pt>
                <c:pt idx="6">
                  <c:v>16900</c:v>
                </c:pt>
                <c:pt idx="7">
                  <c:v>15400</c:v>
                </c:pt>
                <c:pt idx="8">
                  <c:v>16800</c:v>
                </c:pt>
                <c:pt idx="9">
                  <c:v>15900</c:v>
                </c:pt>
                <c:pt idx="10">
                  <c:v>18000</c:v>
                </c:pt>
                <c:pt idx="11">
                  <c:v>15200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D61-4B9B-9055-D7AA2A0B6730}"/>
            </c:ext>
          </c:extLst>
        </c:ser>
        <c:ser>
          <c:idx val="4"/>
          <c:order val="4"/>
          <c:tx>
            <c:v>1(B)MP C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C vs R'!$AI$298:$AI$299,'Ms C vs R'!$AI$302,'Ms C vs R'!$AI$305,'Ms C vs R'!$AI$308,'Ms C vs R'!$AI$311,'Ms C vs R'!$AI$314:$AI$317,'Ms C vs R'!$AI$320,'Ms C vs R'!$AI$322:$AI$323,'Ms C vs R'!$AI$347:$AI$351,'Ms C vs R'!$AI$356)</c:f>
                <c:numCache>
                  <c:formatCode>General</c:formatCode>
                  <c:ptCount val="19"/>
                  <c:pt idx="0">
                    <c:v>19.68</c:v>
                  </c:pt>
                  <c:pt idx="1">
                    <c:v>21.92</c:v>
                  </c:pt>
                  <c:pt idx="2">
                    <c:v>19.36</c:v>
                  </c:pt>
                  <c:pt idx="3">
                    <c:v>18.559999999999999</c:v>
                  </c:pt>
                  <c:pt idx="4">
                    <c:v>19.68</c:v>
                  </c:pt>
                  <c:pt idx="5">
                    <c:v>18.559999999999999</c:v>
                  </c:pt>
                  <c:pt idx="6">
                    <c:v>18.559999999999999</c:v>
                  </c:pt>
                  <c:pt idx="7">
                    <c:v>15.519999999999998</c:v>
                  </c:pt>
                  <c:pt idx="8">
                    <c:v>20.159999999999997</c:v>
                  </c:pt>
                  <c:pt idx="9">
                    <c:v>19.36</c:v>
                  </c:pt>
                  <c:pt idx="10">
                    <c:v>19.68</c:v>
                  </c:pt>
                  <c:pt idx="11">
                    <c:v>20.799999999999997</c:v>
                  </c:pt>
                  <c:pt idx="12">
                    <c:v>21.599999999999998</c:v>
                  </c:pt>
                  <c:pt idx="13">
                    <c:v>18.72</c:v>
                  </c:pt>
                  <c:pt idx="14">
                    <c:v>19.36</c:v>
                  </c:pt>
                  <c:pt idx="15">
                    <c:v>18.239999999999995</c:v>
                  </c:pt>
                  <c:pt idx="16">
                    <c:v>26.24</c:v>
                  </c:pt>
                  <c:pt idx="17">
                    <c:v>20.479999999999997</c:v>
                  </c:pt>
                  <c:pt idx="18">
                    <c:v>21.439999999999998</c:v>
                  </c:pt>
                </c:numCache>
              </c:numRef>
            </c:plus>
            <c:minus>
              <c:numRef>
                <c:f>('Ms C vs R'!$AI$298:$AI$299,'Ms C vs R'!$AI$302,'Ms C vs R'!$AI$305,'Ms C vs R'!$AI$308,'Ms C vs R'!$AI$311,'Ms C vs R'!$AI$314:$AI$317,'Ms C vs R'!$AI$320,'Ms C vs R'!$AI$322:$AI$323,'Ms C vs R'!$AI$347:$AI$351,'Ms C vs R'!$AI$356)</c:f>
                <c:numCache>
                  <c:formatCode>General</c:formatCode>
                  <c:ptCount val="19"/>
                  <c:pt idx="0">
                    <c:v>19.68</c:v>
                  </c:pt>
                  <c:pt idx="1">
                    <c:v>21.92</c:v>
                  </c:pt>
                  <c:pt idx="2">
                    <c:v>19.36</c:v>
                  </c:pt>
                  <c:pt idx="3">
                    <c:v>18.559999999999999</c:v>
                  </c:pt>
                  <c:pt idx="4">
                    <c:v>19.68</c:v>
                  </c:pt>
                  <c:pt idx="5">
                    <c:v>18.559999999999999</c:v>
                  </c:pt>
                  <c:pt idx="6">
                    <c:v>18.559999999999999</c:v>
                  </c:pt>
                  <c:pt idx="7">
                    <c:v>15.519999999999998</c:v>
                  </c:pt>
                  <c:pt idx="8">
                    <c:v>20.159999999999997</c:v>
                  </c:pt>
                  <c:pt idx="9">
                    <c:v>19.36</c:v>
                  </c:pt>
                  <c:pt idx="10">
                    <c:v>19.68</c:v>
                  </c:pt>
                  <c:pt idx="11">
                    <c:v>20.799999999999997</c:v>
                  </c:pt>
                  <c:pt idx="12">
                    <c:v>21.599999999999998</c:v>
                  </c:pt>
                  <c:pt idx="13">
                    <c:v>18.72</c:v>
                  </c:pt>
                  <c:pt idx="14">
                    <c:v>19.36</c:v>
                  </c:pt>
                  <c:pt idx="15">
                    <c:v>18.239999999999995</c:v>
                  </c:pt>
                  <c:pt idx="16">
                    <c:v>26.24</c:v>
                  </c:pt>
                  <c:pt idx="17">
                    <c:v>20.479999999999997</c:v>
                  </c:pt>
                  <c:pt idx="18">
                    <c:v>21.439999999999998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C vs R'!$AF$298:$AF$299,'Ms C vs R'!$AF$302,'Ms C vs R'!$AF$305,'Ms C vs R'!$AF$308,'Ms C vs R'!$AF$311,'Ms C vs R'!$AF$314:$AF$317,'Ms C vs R'!$AF$320,'Ms C vs R'!$AF$322:$AF$323,'Ms C vs R'!$AF$347:$AF$351,'Ms C vs R'!$AF$356)</c:f>
                <c:numCache>
                  <c:formatCode>General</c:formatCode>
                  <c:ptCount val="19"/>
                  <c:pt idx="0">
                    <c:v>329.53666666666663</c:v>
                  </c:pt>
                  <c:pt idx="1">
                    <c:v>335.79583333333335</c:v>
                  </c:pt>
                  <c:pt idx="2">
                    <c:v>330.38249999999999</c:v>
                  </c:pt>
                  <c:pt idx="3">
                    <c:v>330.89</c:v>
                  </c:pt>
                  <c:pt idx="4">
                    <c:v>328.5216666666667</c:v>
                  </c:pt>
                  <c:pt idx="5">
                    <c:v>328.86</c:v>
                  </c:pt>
                  <c:pt idx="6">
                    <c:v>328.69083333333333</c:v>
                  </c:pt>
                  <c:pt idx="7">
                    <c:v>333.25833333333333</c:v>
                  </c:pt>
                  <c:pt idx="8">
                    <c:v>333.76583333333332</c:v>
                  </c:pt>
                  <c:pt idx="9">
                    <c:v>334.27333333333337</c:v>
                  </c:pt>
                  <c:pt idx="10">
                    <c:v>328.5216666666667</c:v>
                  </c:pt>
                  <c:pt idx="11">
                    <c:v>332.92</c:v>
                  </c:pt>
                  <c:pt idx="12">
                    <c:v>333.25833333333333</c:v>
                  </c:pt>
                  <c:pt idx="13">
                    <c:v>334.4425</c:v>
                  </c:pt>
                  <c:pt idx="14">
                    <c:v>331.73583333333335</c:v>
                  </c:pt>
                  <c:pt idx="15">
                    <c:v>332.92</c:v>
                  </c:pt>
                  <c:pt idx="16">
                    <c:v>332.58166666666665</c:v>
                  </c:pt>
                  <c:pt idx="17">
                    <c:v>331.39749999999998</c:v>
                  </c:pt>
                  <c:pt idx="18">
                    <c:v>331.56666666666666</c:v>
                  </c:pt>
                </c:numCache>
              </c:numRef>
            </c:plus>
            <c:minus>
              <c:numRef>
                <c:f>('Ms C vs R'!$AF$298:$AF$299,'Ms C vs R'!$AF$302,'Ms C vs R'!$AF$305,'Ms C vs R'!$AF$308,'Ms C vs R'!$AF$311,'Ms C vs R'!$AF$314:$AF$317,'Ms C vs R'!$AF$320,'Ms C vs R'!$AF$322:$AF$323,'Ms C vs R'!$AF$347:$AF$351,'Ms C vs R'!$AF$356)</c:f>
                <c:numCache>
                  <c:formatCode>General</c:formatCode>
                  <c:ptCount val="19"/>
                  <c:pt idx="0">
                    <c:v>329.53666666666663</c:v>
                  </c:pt>
                  <c:pt idx="1">
                    <c:v>335.79583333333335</c:v>
                  </c:pt>
                  <c:pt idx="2">
                    <c:v>330.38249999999999</c:v>
                  </c:pt>
                  <c:pt idx="3">
                    <c:v>330.89</c:v>
                  </c:pt>
                  <c:pt idx="4">
                    <c:v>328.5216666666667</c:v>
                  </c:pt>
                  <c:pt idx="5">
                    <c:v>328.86</c:v>
                  </c:pt>
                  <c:pt idx="6">
                    <c:v>328.69083333333333</c:v>
                  </c:pt>
                  <c:pt idx="7">
                    <c:v>333.25833333333333</c:v>
                  </c:pt>
                  <c:pt idx="8">
                    <c:v>333.76583333333332</c:v>
                  </c:pt>
                  <c:pt idx="9">
                    <c:v>334.27333333333337</c:v>
                  </c:pt>
                  <c:pt idx="10">
                    <c:v>328.5216666666667</c:v>
                  </c:pt>
                  <c:pt idx="11">
                    <c:v>332.92</c:v>
                  </c:pt>
                  <c:pt idx="12">
                    <c:v>333.25833333333333</c:v>
                  </c:pt>
                  <c:pt idx="13">
                    <c:v>334.4425</c:v>
                  </c:pt>
                  <c:pt idx="14">
                    <c:v>331.73583333333335</c:v>
                  </c:pt>
                  <c:pt idx="15">
                    <c:v>332.92</c:v>
                  </c:pt>
                  <c:pt idx="16">
                    <c:v>332.58166666666665</c:v>
                  </c:pt>
                  <c:pt idx="17">
                    <c:v>331.39749999999998</c:v>
                  </c:pt>
                  <c:pt idx="18">
                    <c:v>331.56666666666666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('Ms C vs R'!$AF$47:$AF$48,'Ms C vs R'!$AF$51,'Ms C vs R'!$AF$54,'Ms C vs R'!$AF$57,'Ms C vs R'!$AF$60,'Ms C vs R'!$AF$63:$AF$66,'Ms C vs R'!$AF$69,'Ms C vs R'!$AF$71:$AF$72,'Ms C vs R'!$AF$79:$AF$83,'Ms C vs R'!$AF$88)</c:f>
              <c:numCache>
                <c:formatCode>General</c:formatCode>
                <c:ptCount val="19"/>
                <c:pt idx="0">
                  <c:v>194800</c:v>
                </c:pt>
                <c:pt idx="1">
                  <c:v>198500</c:v>
                </c:pt>
                <c:pt idx="2">
                  <c:v>195300</c:v>
                </c:pt>
                <c:pt idx="3">
                  <c:v>195600</c:v>
                </c:pt>
                <c:pt idx="4">
                  <c:v>194200.00000000003</c:v>
                </c:pt>
                <c:pt idx="5">
                  <c:v>194400</c:v>
                </c:pt>
                <c:pt idx="6">
                  <c:v>194300</c:v>
                </c:pt>
                <c:pt idx="7">
                  <c:v>197000</c:v>
                </c:pt>
                <c:pt idx="8">
                  <c:v>197300</c:v>
                </c:pt>
                <c:pt idx="9">
                  <c:v>197600.00000000003</c:v>
                </c:pt>
                <c:pt idx="10">
                  <c:v>194200.00000000003</c:v>
                </c:pt>
                <c:pt idx="11">
                  <c:v>196800</c:v>
                </c:pt>
                <c:pt idx="12">
                  <c:v>197000</c:v>
                </c:pt>
                <c:pt idx="13">
                  <c:v>197700</c:v>
                </c:pt>
                <c:pt idx="14">
                  <c:v>196100</c:v>
                </c:pt>
                <c:pt idx="15">
                  <c:v>196800</c:v>
                </c:pt>
                <c:pt idx="16">
                  <c:v>196600</c:v>
                </c:pt>
                <c:pt idx="17">
                  <c:v>195900</c:v>
                </c:pt>
                <c:pt idx="18">
                  <c:v>196000</c:v>
                </c:pt>
              </c:numCache>
            </c:numRef>
          </c:xVal>
          <c:yVal>
            <c:numRef>
              <c:f>('Ms C vs R'!$AK$47:$AK$48,'Ms C vs R'!$AK$51,'Ms C vs R'!$AK$54,'Ms C vs R'!$AK$57,'Ms C vs R'!$AK$60,'Ms C vs R'!$AK$63:$AK$66,'Ms C vs R'!$AK$69,'Ms C vs R'!$AK$71:$AK$72,'Ms C vs R'!$AK$79:$AK$83,'Ms C vs R'!$AK$88)</c:f>
              <c:numCache>
                <c:formatCode>General</c:formatCode>
                <c:ptCount val="19"/>
                <c:pt idx="0">
                  <c:v>12300</c:v>
                </c:pt>
                <c:pt idx="1">
                  <c:v>13700.000000000002</c:v>
                </c:pt>
                <c:pt idx="2">
                  <c:v>12100</c:v>
                </c:pt>
                <c:pt idx="3">
                  <c:v>11600</c:v>
                </c:pt>
                <c:pt idx="4">
                  <c:v>12300</c:v>
                </c:pt>
                <c:pt idx="5">
                  <c:v>11600</c:v>
                </c:pt>
                <c:pt idx="6">
                  <c:v>11600</c:v>
                </c:pt>
                <c:pt idx="7">
                  <c:v>9700</c:v>
                </c:pt>
                <c:pt idx="8">
                  <c:v>12600</c:v>
                </c:pt>
                <c:pt idx="9">
                  <c:v>12100</c:v>
                </c:pt>
                <c:pt idx="10">
                  <c:v>12300</c:v>
                </c:pt>
                <c:pt idx="11">
                  <c:v>13000</c:v>
                </c:pt>
                <c:pt idx="12">
                  <c:v>13500</c:v>
                </c:pt>
                <c:pt idx="13">
                  <c:v>11700</c:v>
                </c:pt>
                <c:pt idx="14">
                  <c:v>12100</c:v>
                </c:pt>
                <c:pt idx="15">
                  <c:v>11399.999999999998</c:v>
                </c:pt>
                <c:pt idx="16">
                  <c:v>16400</c:v>
                </c:pt>
                <c:pt idx="17">
                  <c:v>12800</c:v>
                </c:pt>
                <c:pt idx="18">
                  <c:v>13400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D61-4B9B-9055-D7AA2A0B6730}"/>
            </c:ext>
          </c:extLst>
        </c:ser>
        <c:ser>
          <c:idx val="5"/>
          <c:order val="5"/>
          <c:tx>
            <c:v>1(B)MP 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C vs R'!$AI$300:$AI$301,'Ms C vs R'!$AI$303,'Ms C vs R'!$AI$309:$AI$310,'Ms C vs R'!$AI$312:$AI$313,'Ms C vs R'!$AI$318:$AI$319,'Ms C vs R'!$AI$321,'Ms C vs R'!$AI$324:$AI$327,'Ms C vs R'!$AI$345:$AI$346,'Ms C vs R'!$AI$357)</c:f>
                <c:numCache>
                  <c:formatCode>General</c:formatCode>
                  <c:ptCount val="17"/>
                  <c:pt idx="0">
                    <c:v>14.879999999999999</c:v>
                  </c:pt>
                  <c:pt idx="1">
                    <c:v>21.119999999999997</c:v>
                  </c:pt>
                  <c:pt idx="2">
                    <c:v>20.799999999999997</c:v>
                  </c:pt>
                  <c:pt idx="3">
                    <c:v>22.72</c:v>
                  </c:pt>
                  <c:pt idx="4">
                    <c:v>21.76</c:v>
                  </c:pt>
                  <c:pt idx="5">
                    <c:v>22.72</c:v>
                  </c:pt>
                  <c:pt idx="6">
                    <c:v>22.239999999999995</c:v>
                  </c:pt>
                  <c:pt idx="7">
                    <c:v>18.399999999999999</c:v>
                  </c:pt>
                  <c:pt idx="8">
                    <c:v>19.36</c:v>
                  </c:pt>
                  <c:pt idx="9">
                    <c:v>21.92</c:v>
                  </c:pt>
                  <c:pt idx="10">
                    <c:v>22.56</c:v>
                  </c:pt>
                  <c:pt idx="11">
                    <c:v>20.959999999999997</c:v>
                  </c:pt>
                  <c:pt idx="12">
                    <c:v>19.52</c:v>
                  </c:pt>
                  <c:pt idx="13">
                    <c:v>19.36</c:v>
                  </c:pt>
                  <c:pt idx="14">
                    <c:v>24.479999999999997</c:v>
                  </c:pt>
                  <c:pt idx="15">
                    <c:v>22.88</c:v>
                  </c:pt>
                  <c:pt idx="16">
                    <c:v>19.04</c:v>
                  </c:pt>
                </c:numCache>
              </c:numRef>
            </c:plus>
            <c:minus>
              <c:numRef>
                <c:f>('Ms C vs R'!$AI$300:$AI$301,'Ms C vs R'!$AI$303,'Ms C vs R'!$AI$309:$AI$310,'Ms C vs R'!$AI$312:$AI$313,'Ms C vs R'!$AI$318:$AI$319,'Ms C vs R'!$AI$321,'Ms C vs R'!$AI$324:$AI$327,'Ms C vs R'!$AI$345:$AI$346,'Ms C vs R'!$AI$357)</c:f>
                <c:numCache>
                  <c:formatCode>General</c:formatCode>
                  <c:ptCount val="17"/>
                  <c:pt idx="0">
                    <c:v>14.879999999999999</c:v>
                  </c:pt>
                  <c:pt idx="1">
                    <c:v>21.119999999999997</c:v>
                  </c:pt>
                  <c:pt idx="2">
                    <c:v>20.799999999999997</c:v>
                  </c:pt>
                  <c:pt idx="3">
                    <c:v>22.72</c:v>
                  </c:pt>
                  <c:pt idx="4">
                    <c:v>21.76</c:v>
                  </c:pt>
                  <c:pt idx="5">
                    <c:v>22.72</c:v>
                  </c:pt>
                  <c:pt idx="6">
                    <c:v>22.239999999999995</c:v>
                  </c:pt>
                  <c:pt idx="7">
                    <c:v>18.399999999999999</c:v>
                  </c:pt>
                  <c:pt idx="8">
                    <c:v>19.36</c:v>
                  </c:pt>
                  <c:pt idx="9">
                    <c:v>21.92</c:v>
                  </c:pt>
                  <c:pt idx="10">
                    <c:v>22.56</c:v>
                  </c:pt>
                  <c:pt idx="11">
                    <c:v>20.959999999999997</c:v>
                  </c:pt>
                  <c:pt idx="12">
                    <c:v>19.52</c:v>
                  </c:pt>
                  <c:pt idx="13">
                    <c:v>19.36</c:v>
                  </c:pt>
                  <c:pt idx="14">
                    <c:v>24.479999999999997</c:v>
                  </c:pt>
                  <c:pt idx="15">
                    <c:v>22.88</c:v>
                  </c:pt>
                  <c:pt idx="16">
                    <c:v>19.04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C vs R'!$AF$300:$AF$301,'Ms C vs R'!$AF$303,'Ms C vs R'!$AF$309:$AF$310,'Ms C vs R'!$AF$312:$AF$313,'Ms C vs R'!$AF$318:$AF$319,'Ms C vs R'!$AF$321,'Ms C vs R'!$AF$324:$AF$327,'Ms C vs R'!$AF$345:$AF$346,'Ms C vs R'!$AF$357)</c:f>
                <c:numCache>
                  <c:formatCode>General</c:formatCode>
                  <c:ptCount val="17"/>
                  <c:pt idx="0">
                    <c:v>325.47666666666663</c:v>
                  </c:pt>
                  <c:pt idx="1">
                    <c:v>334.4425</c:v>
                  </c:pt>
                  <c:pt idx="2">
                    <c:v>324.29250000000002</c:v>
                  </c:pt>
                  <c:pt idx="3">
                    <c:v>323.61583333333334</c:v>
                  </c:pt>
                  <c:pt idx="4">
                    <c:v>325.64583333333331</c:v>
                  </c:pt>
                  <c:pt idx="5">
                    <c:v>324.8</c:v>
                  </c:pt>
                  <c:pt idx="6">
                    <c:v>331.05916666666667</c:v>
                  </c:pt>
                  <c:pt idx="7">
                    <c:v>328.18333333333334</c:v>
                  </c:pt>
                  <c:pt idx="8">
                    <c:v>326.49166666666667</c:v>
                  </c:pt>
                  <c:pt idx="9">
                    <c:v>327.50666666666666</c:v>
                  </c:pt>
                  <c:pt idx="10">
                    <c:v>323.95416666666665</c:v>
                  </c:pt>
                  <c:pt idx="11">
                    <c:v>334.78083333333331</c:v>
                  </c:pt>
                  <c:pt idx="12">
                    <c:v>332.92</c:v>
                  </c:pt>
                  <c:pt idx="13">
                    <c:v>331.56666666666666</c:v>
                  </c:pt>
                  <c:pt idx="14">
                    <c:v>324.63083333333333</c:v>
                  </c:pt>
                  <c:pt idx="15">
                    <c:v>324.63083333333333</c:v>
                  </c:pt>
                  <c:pt idx="16">
                    <c:v>330.04416666666668</c:v>
                  </c:pt>
                </c:numCache>
              </c:numRef>
            </c:plus>
            <c:minus>
              <c:numRef>
                <c:f>('Ms C vs R'!$AF$300:$AF$301,'Ms C vs R'!$AF$303,'Ms C vs R'!$AF$309:$AF$310,'Ms C vs R'!$AF$312:$AF$313,'Ms C vs R'!$AF$318:$AF$319,'Ms C vs R'!$AF$321,'Ms C vs R'!$AF$324:$AF$327,'Ms C vs R'!$AF$345:$AF$346,'Ms C vs R'!$AF$357)</c:f>
                <c:numCache>
                  <c:formatCode>General</c:formatCode>
                  <c:ptCount val="17"/>
                  <c:pt idx="0">
                    <c:v>325.47666666666663</c:v>
                  </c:pt>
                  <c:pt idx="1">
                    <c:v>334.4425</c:v>
                  </c:pt>
                  <c:pt idx="2">
                    <c:v>324.29250000000002</c:v>
                  </c:pt>
                  <c:pt idx="3">
                    <c:v>323.61583333333334</c:v>
                  </c:pt>
                  <c:pt idx="4">
                    <c:v>325.64583333333331</c:v>
                  </c:pt>
                  <c:pt idx="5">
                    <c:v>324.8</c:v>
                  </c:pt>
                  <c:pt idx="6">
                    <c:v>331.05916666666667</c:v>
                  </c:pt>
                  <c:pt idx="7">
                    <c:v>328.18333333333334</c:v>
                  </c:pt>
                  <c:pt idx="8">
                    <c:v>326.49166666666667</c:v>
                  </c:pt>
                  <c:pt idx="9">
                    <c:v>327.50666666666666</c:v>
                  </c:pt>
                  <c:pt idx="10">
                    <c:v>323.95416666666665</c:v>
                  </c:pt>
                  <c:pt idx="11">
                    <c:v>334.78083333333331</c:v>
                  </c:pt>
                  <c:pt idx="12">
                    <c:v>332.92</c:v>
                  </c:pt>
                  <c:pt idx="13">
                    <c:v>331.56666666666666</c:v>
                  </c:pt>
                  <c:pt idx="14">
                    <c:v>324.63083333333333</c:v>
                  </c:pt>
                  <c:pt idx="15">
                    <c:v>324.63083333333333</c:v>
                  </c:pt>
                  <c:pt idx="16">
                    <c:v>330.04416666666668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('Ms C vs R'!$AF$49:$AF$50,'Ms C vs R'!$AF$52,'Ms C vs R'!$AF$58:$AF$59,'Ms C vs R'!$AF$61:$AF$62,'Ms C vs R'!$AF$67:$AF$68,'Ms C vs R'!$AF$70,'Ms C vs R'!$AF$73:$AF$78,'Ms C vs R'!$AF$89)</c:f>
              <c:numCache>
                <c:formatCode>General</c:formatCode>
                <c:ptCount val="17"/>
                <c:pt idx="0">
                  <c:v>192399.99999999997</c:v>
                </c:pt>
                <c:pt idx="1">
                  <c:v>197700</c:v>
                </c:pt>
                <c:pt idx="2">
                  <c:v>191700.00000000003</c:v>
                </c:pt>
                <c:pt idx="3">
                  <c:v>191300</c:v>
                </c:pt>
                <c:pt idx="4">
                  <c:v>192500</c:v>
                </c:pt>
                <c:pt idx="5">
                  <c:v>192000</c:v>
                </c:pt>
                <c:pt idx="6">
                  <c:v>195700</c:v>
                </c:pt>
                <c:pt idx="7">
                  <c:v>194000</c:v>
                </c:pt>
                <c:pt idx="8">
                  <c:v>193000</c:v>
                </c:pt>
                <c:pt idx="9">
                  <c:v>193600</c:v>
                </c:pt>
                <c:pt idx="10">
                  <c:v>191500</c:v>
                </c:pt>
                <c:pt idx="11">
                  <c:v>197900</c:v>
                </c:pt>
                <c:pt idx="12">
                  <c:v>196800</c:v>
                </c:pt>
                <c:pt idx="13">
                  <c:v>196000</c:v>
                </c:pt>
                <c:pt idx="14">
                  <c:v>191900</c:v>
                </c:pt>
                <c:pt idx="15">
                  <c:v>191900</c:v>
                </c:pt>
                <c:pt idx="16">
                  <c:v>195100.00000000003</c:v>
                </c:pt>
              </c:numCache>
            </c:numRef>
          </c:xVal>
          <c:yVal>
            <c:numRef>
              <c:f>('Ms C vs R'!$AK$49:$AK$50,'Ms C vs R'!$AK$52,'Ms C vs R'!$AK$58:$AK$59,'Ms C vs R'!$AK$61:$AK$62,'Ms C vs R'!$AK$67:$AK$68,'Ms C vs R'!$AK$70,'Ms C vs R'!$AK$73:$AK$78,'Ms C vs R'!$AK$89)</c:f>
              <c:numCache>
                <c:formatCode>General</c:formatCode>
                <c:ptCount val="17"/>
                <c:pt idx="0">
                  <c:v>9300</c:v>
                </c:pt>
                <c:pt idx="1">
                  <c:v>13200</c:v>
                </c:pt>
                <c:pt idx="2">
                  <c:v>13000</c:v>
                </c:pt>
                <c:pt idx="3">
                  <c:v>14200</c:v>
                </c:pt>
                <c:pt idx="4">
                  <c:v>13600.000000000002</c:v>
                </c:pt>
                <c:pt idx="5">
                  <c:v>14200</c:v>
                </c:pt>
                <c:pt idx="6">
                  <c:v>13899.999999999998</c:v>
                </c:pt>
                <c:pt idx="7">
                  <c:v>11500</c:v>
                </c:pt>
                <c:pt idx="8">
                  <c:v>12100</c:v>
                </c:pt>
                <c:pt idx="9">
                  <c:v>13700.000000000002</c:v>
                </c:pt>
                <c:pt idx="10">
                  <c:v>14100</c:v>
                </c:pt>
                <c:pt idx="11">
                  <c:v>13100</c:v>
                </c:pt>
                <c:pt idx="12">
                  <c:v>12200</c:v>
                </c:pt>
                <c:pt idx="13">
                  <c:v>12100</c:v>
                </c:pt>
                <c:pt idx="14">
                  <c:v>15300</c:v>
                </c:pt>
                <c:pt idx="15">
                  <c:v>14300</c:v>
                </c:pt>
                <c:pt idx="16">
                  <c:v>11900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FD61-4B9B-9055-D7AA2A0B6730}"/>
            </c:ext>
          </c:extLst>
        </c:ser>
        <c:ser>
          <c:idx val="6"/>
          <c:order val="6"/>
          <c:tx>
            <c:v>1(B)MP (M)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C vs R'!$AI$304,'Ms C vs R'!$AI$306:$AI$307,'Ms C vs R'!$AI$352:$AI$355,'Ms C vs R'!$AI$358:$AI$359)</c:f>
                <c:numCache>
                  <c:formatCode>General</c:formatCode>
                  <c:ptCount val="9"/>
                  <c:pt idx="0">
                    <c:v>21.279999999999998</c:v>
                  </c:pt>
                  <c:pt idx="1">
                    <c:v>21.119999999999997</c:v>
                  </c:pt>
                  <c:pt idx="2">
                    <c:v>21.599999999999998</c:v>
                  </c:pt>
                  <c:pt idx="3">
                    <c:v>24.799999999999997</c:v>
                  </c:pt>
                  <c:pt idx="4">
                    <c:v>20.639999999999997</c:v>
                  </c:pt>
                  <c:pt idx="5">
                    <c:v>16.32</c:v>
                  </c:pt>
                  <c:pt idx="6">
                    <c:v>21.76</c:v>
                  </c:pt>
                  <c:pt idx="7">
                    <c:v>22.239999999999995</c:v>
                  </c:pt>
                  <c:pt idx="8">
                    <c:v>15.999999999999998</c:v>
                  </c:pt>
                </c:numCache>
              </c:numRef>
            </c:plus>
            <c:minus>
              <c:numRef>
                <c:f>('Ms C vs R'!$AI$304,'Ms C vs R'!$AI$306:$AI$307,'Ms C vs R'!$AI$352:$AI$355,'Ms C vs R'!$AI$358:$AI$359)</c:f>
                <c:numCache>
                  <c:formatCode>General</c:formatCode>
                  <c:ptCount val="9"/>
                  <c:pt idx="0">
                    <c:v>21.279999999999998</c:v>
                  </c:pt>
                  <c:pt idx="1">
                    <c:v>21.119999999999997</c:v>
                  </c:pt>
                  <c:pt idx="2">
                    <c:v>21.599999999999998</c:v>
                  </c:pt>
                  <c:pt idx="3">
                    <c:v>24.799999999999997</c:v>
                  </c:pt>
                  <c:pt idx="4">
                    <c:v>20.639999999999997</c:v>
                  </c:pt>
                  <c:pt idx="5">
                    <c:v>16.32</c:v>
                  </c:pt>
                  <c:pt idx="6">
                    <c:v>21.76</c:v>
                  </c:pt>
                  <c:pt idx="7">
                    <c:v>22.239999999999995</c:v>
                  </c:pt>
                  <c:pt idx="8">
                    <c:v>15.999999999999998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C vs R'!$AF$304,'Ms C vs R'!$AF$306:$AF$307,'Ms C vs R'!$AF$352:$AF$355,'Ms C vs R'!$AF$358:$AF$359)</c:f>
                <c:numCache>
                  <c:formatCode>General</c:formatCode>
                  <c:ptCount val="9"/>
                  <c:pt idx="0">
                    <c:v>329.875</c:v>
                  </c:pt>
                  <c:pt idx="1">
                    <c:v>323.27749999999997</c:v>
                  </c:pt>
                  <c:pt idx="2">
                    <c:v>321.58583333333337</c:v>
                  </c:pt>
                  <c:pt idx="3">
                    <c:v>318.70999999999998</c:v>
                  </c:pt>
                  <c:pt idx="4">
                    <c:v>328.69083333333333</c:v>
                  </c:pt>
                  <c:pt idx="5">
                    <c:v>330.89</c:v>
                  </c:pt>
                  <c:pt idx="6">
                    <c:v>323.10833333333335</c:v>
                  </c:pt>
                  <c:pt idx="7">
                    <c:v>328.18333333333334</c:v>
                  </c:pt>
                  <c:pt idx="8">
                    <c:v>328.69083333333333</c:v>
                  </c:pt>
                </c:numCache>
              </c:numRef>
            </c:plus>
            <c:minus>
              <c:numRef>
                <c:f>('Ms C vs R'!$AF$304,'Ms C vs R'!$AF$306:$AF$307,'Ms C vs R'!$AF$352:$AF$355,'Ms C vs R'!$AF$358:$AF$359)</c:f>
                <c:numCache>
                  <c:formatCode>General</c:formatCode>
                  <c:ptCount val="9"/>
                  <c:pt idx="0">
                    <c:v>329.875</c:v>
                  </c:pt>
                  <c:pt idx="1">
                    <c:v>323.27749999999997</c:v>
                  </c:pt>
                  <c:pt idx="2">
                    <c:v>321.58583333333337</c:v>
                  </c:pt>
                  <c:pt idx="3">
                    <c:v>318.70999999999998</c:v>
                  </c:pt>
                  <c:pt idx="4">
                    <c:v>328.69083333333333</c:v>
                  </c:pt>
                  <c:pt idx="5">
                    <c:v>330.89</c:v>
                  </c:pt>
                  <c:pt idx="6">
                    <c:v>323.10833333333335</c:v>
                  </c:pt>
                  <c:pt idx="7">
                    <c:v>328.18333333333334</c:v>
                  </c:pt>
                  <c:pt idx="8">
                    <c:v>328.69083333333333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('Ms C vs R'!$AF$53,'Ms C vs R'!$AF$55:$AF$56,'Ms C vs R'!$AF$84:$AF$87,'Ms C vs R'!$AF$90:$AF$91)</c:f>
              <c:numCache>
                <c:formatCode>General</c:formatCode>
                <c:ptCount val="9"/>
                <c:pt idx="0">
                  <c:v>195000</c:v>
                </c:pt>
                <c:pt idx="1">
                  <c:v>191100</c:v>
                </c:pt>
                <c:pt idx="2">
                  <c:v>190100.00000000003</c:v>
                </c:pt>
                <c:pt idx="3">
                  <c:v>188400</c:v>
                </c:pt>
                <c:pt idx="4">
                  <c:v>194300</c:v>
                </c:pt>
                <c:pt idx="5">
                  <c:v>195600</c:v>
                </c:pt>
                <c:pt idx="6">
                  <c:v>191000</c:v>
                </c:pt>
                <c:pt idx="7">
                  <c:v>194000</c:v>
                </c:pt>
                <c:pt idx="8">
                  <c:v>194300</c:v>
                </c:pt>
              </c:numCache>
            </c:numRef>
          </c:xVal>
          <c:yVal>
            <c:numRef>
              <c:f>('Ms C vs R'!$AK$53,'Ms C vs R'!$AK$55:$AK$56,'Ms C vs R'!$AK$84:$AK$87,'Ms C vs R'!$AK$90:$AK$91)</c:f>
              <c:numCache>
                <c:formatCode>General</c:formatCode>
                <c:ptCount val="9"/>
                <c:pt idx="0">
                  <c:v>13300</c:v>
                </c:pt>
                <c:pt idx="1">
                  <c:v>13200</c:v>
                </c:pt>
                <c:pt idx="2">
                  <c:v>13500</c:v>
                </c:pt>
                <c:pt idx="3">
                  <c:v>15500</c:v>
                </c:pt>
                <c:pt idx="4">
                  <c:v>12900</c:v>
                </c:pt>
                <c:pt idx="5">
                  <c:v>10200</c:v>
                </c:pt>
                <c:pt idx="6">
                  <c:v>13600.000000000002</c:v>
                </c:pt>
                <c:pt idx="7">
                  <c:v>13899.999999999998</c:v>
                </c:pt>
                <c:pt idx="8">
                  <c:v>10000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FD61-4B9B-9055-D7AA2A0B6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3630655"/>
        <c:axId val="1168319103"/>
      </c:scatterChart>
      <c:valAx>
        <c:axId val="8336306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Al 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8319103"/>
        <c:crosses val="autoZero"/>
        <c:crossBetween val="midCat"/>
      </c:valAx>
      <c:valAx>
        <c:axId val="1168319103"/>
        <c:scaling>
          <c:orientation val="minMax"/>
          <c:min val="7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Fe</a:t>
                </a:r>
                <a:r>
                  <a:rPr lang="en-GB" baseline="0"/>
                  <a:t> (ppm)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363065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Al v Mg; 1.AS vs 1(B)MP</a:t>
            </a:r>
            <a:r>
              <a:rPr lang="en-GB" baseline="0"/>
              <a:t>; C, R &amp; (M)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1.AS (M)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C vs R'!$AE$205:$AE$206,'Ms C vs R'!$AE$216:$AE$219,'Ms C vs R'!$AE$259)</c:f>
                <c:numCache>
                  <c:formatCode>General</c:formatCode>
                  <c:ptCount val="7"/>
                  <c:pt idx="0">
                    <c:v>6.0327272727272723</c:v>
                  </c:pt>
                  <c:pt idx="1">
                    <c:v>7.8281818181818172</c:v>
                  </c:pt>
                  <c:pt idx="2">
                    <c:v>7.1099999999999994</c:v>
                  </c:pt>
                  <c:pt idx="3">
                    <c:v>7.3254545454545443</c:v>
                  </c:pt>
                  <c:pt idx="4">
                    <c:v>6.9663636363636359</c:v>
                  </c:pt>
                  <c:pt idx="5">
                    <c:v>6.3199999999999994</c:v>
                  </c:pt>
                  <c:pt idx="6">
                    <c:v>5.5299999999999994</c:v>
                  </c:pt>
                </c:numCache>
              </c:numRef>
            </c:plus>
            <c:minus>
              <c:numRef>
                <c:f>('Ms C vs R'!$AE$205:$AE$206,'Ms C vs R'!$AE$216:$AE$219,'Ms C vs R'!$AE$259)</c:f>
                <c:numCache>
                  <c:formatCode>General</c:formatCode>
                  <c:ptCount val="7"/>
                  <c:pt idx="0">
                    <c:v>6.0327272727272723</c:v>
                  </c:pt>
                  <c:pt idx="1">
                    <c:v>7.8281818181818172</c:v>
                  </c:pt>
                  <c:pt idx="2">
                    <c:v>7.1099999999999994</c:v>
                  </c:pt>
                  <c:pt idx="3">
                    <c:v>7.3254545454545443</c:v>
                  </c:pt>
                  <c:pt idx="4">
                    <c:v>6.9663636363636359</c:v>
                  </c:pt>
                  <c:pt idx="5">
                    <c:v>6.3199999999999994</c:v>
                  </c:pt>
                  <c:pt idx="6">
                    <c:v>5.5299999999999994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C vs R'!$AF$205:$AF$206,'Ms C vs R'!$AF$216:$AF$219,'Ms C vs R'!$AF$259)</c:f>
                <c:numCache>
                  <c:formatCode>General</c:formatCode>
                  <c:ptCount val="7"/>
                  <c:pt idx="0">
                    <c:v>356.89166666666665</c:v>
                  </c:pt>
                  <c:pt idx="1">
                    <c:v>344.65</c:v>
                  </c:pt>
                  <c:pt idx="2">
                    <c:v>345.59166666666664</c:v>
                  </c:pt>
                  <c:pt idx="3">
                    <c:v>344.08499999999998</c:v>
                  </c:pt>
                  <c:pt idx="4">
                    <c:v>349.54666666666662</c:v>
                  </c:pt>
                  <c:pt idx="5">
                    <c:v>349.92333333333323</c:v>
                  </c:pt>
                  <c:pt idx="6">
                    <c:v>350.67666666666662</c:v>
                  </c:pt>
                </c:numCache>
              </c:numRef>
            </c:plus>
            <c:minus>
              <c:numRef>
                <c:f>('Ms C vs R'!$AF$205:$AF$206,'Ms C vs R'!$AF$216:$AF$219,'Ms C vs R'!$AF$259)</c:f>
                <c:numCache>
                  <c:formatCode>General</c:formatCode>
                  <c:ptCount val="7"/>
                  <c:pt idx="0">
                    <c:v>356.89166666666665</c:v>
                  </c:pt>
                  <c:pt idx="1">
                    <c:v>344.65</c:v>
                  </c:pt>
                  <c:pt idx="2">
                    <c:v>345.59166666666664</c:v>
                  </c:pt>
                  <c:pt idx="3">
                    <c:v>344.08499999999998</c:v>
                  </c:pt>
                  <c:pt idx="4">
                    <c:v>349.54666666666662</c:v>
                  </c:pt>
                  <c:pt idx="5">
                    <c:v>349.92333333333323</c:v>
                  </c:pt>
                  <c:pt idx="6">
                    <c:v>350.67666666666662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('Ms C vs R'!$AF$2:$AF$3,'Ms C vs R'!$AF$13:$AF$16,'Ms C vs R'!$AF$44)</c:f>
              <c:numCache>
                <c:formatCode>General</c:formatCode>
                <c:ptCount val="7"/>
                <c:pt idx="0">
                  <c:v>189500</c:v>
                </c:pt>
                <c:pt idx="1">
                  <c:v>183000</c:v>
                </c:pt>
                <c:pt idx="2">
                  <c:v>183500</c:v>
                </c:pt>
                <c:pt idx="3">
                  <c:v>182700</c:v>
                </c:pt>
                <c:pt idx="4">
                  <c:v>185600</c:v>
                </c:pt>
                <c:pt idx="5">
                  <c:v>185799.99999999997</c:v>
                </c:pt>
                <c:pt idx="6">
                  <c:v>182600.00000000003</c:v>
                </c:pt>
              </c:numCache>
            </c:numRef>
          </c:xVal>
          <c:yVal>
            <c:numRef>
              <c:f>('Ms C vs R'!$AE$2:$AE$3,'Ms C vs R'!$AE$13:$AE$16,'Ms C vs R'!$AE$44)</c:f>
              <c:numCache>
                <c:formatCode>General</c:formatCode>
                <c:ptCount val="7"/>
                <c:pt idx="0">
                  <c:v>8400</c:v>
                </c:pt>
                <c:pt idx="1">
                  <c:v>10900</c:v>
                </c:pt>
                <c:pt idx="2">
                  <c:v>9900</c:v>
                </c:pt>
                <c:pt idx="3">
                  <c:v>10200</c:v>
                </c:pt>
                <c:pt idx="4">
                  <c:v>9700</c:v>
                </c:pt>
                <c:pt idx="5">
                  <c:v>8800</c:v>
                </c:pt>
                <c:pt idx="6">
                  <c:v>10000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7D8-4CC4-B7AD-F3EDE8AB2E35}"/>
            </c:ext>
          </c:extLst>
        </c:ser>
        <c:ser>
          <c:idx val="1"/>
          <c:order val="1"/>
          <c:tx>
            <c:v>1.AS C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C vs R'!$AE$207,'Ms C vs R'!$AE$210,'Ms C vs R'!$AE$225,'Ms C vs R'!$AE$227,'Ms C vs R'!$AE$249,'Ms C vs R'!$AE$252,'Ms C vs R'!$AE$254,'Ms C vs R'!$AE$256,'Ms C vs R'!$AE$263:$AE$264,'Ms C vs R'!$AE$267)</c:f>
                <c:numCache>
                  <c:formatCode>General</c:formatCode>
                  <c:ptCount val="11"/>
                  <c:pt idx="0">
                    <c:v>5.0990909090909087</c:v>
                  </c:pt>
                  <c:pt idx="1">
                    <c:v>6.3918181818181816</c:v>
                  </c:pt>
                  <c:pt idx="2">
                    <c:v>5.0990909090909087</c:v>
                  </c:pt>
                  <c:pt idx="3">
                    <c:v>5.0990909090909087</c:v>
                  </c:pt>
                  <c:pt idx="4">
                    <c:v>6.463636363636363</c:v>
                  </c:pt>
                  <c:pt idx="5">
                    <c:v>5.458181818181818</c:v>
                  </c:pt>
                  <c:pt idx="6">
                    <c:v>5.0272727272727264</c:v>
                  </c:pt>
                  <c:pt idx="7">
                    <c:v>5.8890909090909087</c:v>
                  </c:pt>
                  <c:pt idx="8">
                    <c:v>6.3918181818181816</c:v>
                  </c:pt>
                  <c:pt idx="9">
                    <c:v>6.463636363636363</c:v>
                  </c:pt>
                  <c:pt idx="10">
                    <c:v>7.1818181818181808</c:v>
                  </c:pt>
                </c:numCache>
              </c:numRef>
            </c:plus>
            <c:minus>
              <c:numRef>
                <c:f>('Ms C vs R'!$AE$207,'Ms C vs R'!$AE$210,'Ms C vs R'!$AE$225,'Ms C vs R'!$AE$227,'Ms C vs R'!$AE$249,'Ms C vs R'!$AE$252,'Ms C vs R'!$AE$254,'Ms C vs R'!$AE$256,'Ms C vs R'!$AE$263:$AE$264,'Ms C vs R'!$AE$267)</c:f>
                <c:numCache>
                  <c:formatCode>General</c:formatCode>
                  <c:ptCount val="11"/>
                  <c:pt idx="0">
                    <c:v>5.0990909090909087</c:v>
                  </c:pt>
                  <c:pt idx="1">
                    <c:v>6.3918181818181816</c:v>
                  </c:pt>
                  <c:pt idx="2">
                    <c:v>5.0990909090909087</c:v>
                  </c:pt>
                  <c:pt idx="3">
                    <c:v>5.0990909090909087</c:v>
                  </c:pt>
                  <c:pt idx="4">
                    <c:v>6.463636363636363</c:v>
                  </c:pt>
                  <c:pt idx="5">
                    <c:v>5.458181818181818</c:v>
                  </c:pt>
                  <c:pt idx="6">
                    <c:v>5.0272727272727264</c:v>
                  </c:pt>
                  <c:pt idx="7">
                    <c:v>5.8890909090909087</c:v>
                  </c:pt>
                  <c:pt idx="8">
                    <c:v>6.3918181818181816</c:v>
                  </c:pt>
                  <c:pt idx="9">
                    <c:v>6.463636363636363</c:v>
                  </c:pt>
                  <c:pt idx="10">
                    <c:v>7.1818181818181808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C vs R'!$AF$207,'Ms C vs R'!$AF$210,'Ms C vs R'!$AF$225,'Ms C vs R'!$AF$227,'Ms C vs R'!$AF$249,'Ms C vs R'!$AF$252,'Ms C vs R'!$AF$254,'Ms C vs R'!$AF$256,'Ms C vs R'!$AF$263,'Ms C vs R'!$AF$264,'Ms C vs R'!$AF$267)</c:f>
                <c:numCache>
                  <c:formatCode>General</c:formatCode>
                  <c:ptCount val="11"/>
                  <c:pt idx="0">
                    <c:v>355.95</c:v>
                  </c:pt>
                  <c:pt idx="1">
                    <c:v>341.07166666666666</c:v>
                  </c:pt>
                  <c:pt idx="2">
                    <c:v>340.5066666666666</c:v>
                  </c:pt>
                  <c:pt idx="3">
                    <c:v>349.92333333333323</c:v>
                  </c:pt>
                  <c:pt idx="4">
                    <c:v>343.33166666666665</c:v>
                  </c:pt>
                  <c:pt idx="5">
                    <c:v>353.87833333333333</c:v>
                  </c:pt>
                  <c:pt idx="6">
                    <c:v>355.76166666666666</c:v>
                  </c:pt>
                  <c:pt idx="7">
                    <c:v>348.60500000000002</c:v>
                  </c:pt>
                  <c:pt idx="8">
                    <c:v>348.22833333333324</c:v>
                  </c:pt>
                  <c:pt idx="9">
                    <c:v>348.22833333333324</c:v>
                  </c:pt>
                  <c:pt idx="10">
                    <c:v>343.8966666666667</c:v>
                  </c:pt>
                </c:numCache>
              </c:numRef>
            </c:plus>
            <c:minus>
              <c:numRef>
                <c:f>('Ms C vs R'!$AF$207,'Ms C vs R'!$AF$210,'Ms C vs R'!$AF$225,'Ms C vs R'!$AF$227,'Ms C vs R'!$AF$249,'Ms C vs R'!$AF$252,'Ms C vs R'!$AF$254,'Ms C vs R'!$AF$256,'Ms C vs R'!$AF$263,'Ms C vs R'!$AF$264,'Ms C vs R'!$AF$267)</c:f>
                <c:numCache>
                  <c:formatCode>General</c:formatCode>
                  <c:ptCount val="11"/>
                  <c:pt idx="0">
                    <c:v>355.95</c:v>
                  </c:pt>
                  <c:pt idx="1">
                    <c:v>341.07166666666666</c:v>
                  </c:pt>
                  <c:pt idx="2">
                    <c:v>340.5066666666666</c:v>
                  </c:pt>
                  <c:pt idx="3">
                    <c:v>349.92333333333323</c:v>
                  </c:pt>
                  <c:pt idx="4">
                    <c:v>343.33166666666665</c:v>
                  </c:pt>
                  <c:pt idx="5">
                    <c:v>353.87833333333333</c:v>
                  </c:pt>
                  <c:pt idx="6">
                    <c:v>355.76166666666666</c:v>
                  </c:pt>
                  <c:pt idx="7">
                    <c:v>348.60500000000002</c:v>
                  </c:pt>
                  <c:pt idx="8">
                    <c:v>348.22833333333324</c:v>
                  </c:pt>
                  <c:pt idx="9">
                    <c:v>348.22833333333324</c:v>
                  </c:pt>
                  <c:pt idx="10">
                    <c:v>343.8966666666667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('Ms C vs R'!$AF$4,'Ms C vs R'!$AF$7,'Ms C vs R'!$AF$22,'Ms C vs R'!$AF$24,'Ms C vs R'!$AF$26,'Ms C vs R'!$AF$29,'Ms C vs R'!$AF$31,'Ms C vs R'!$AF$33,'Ms C vs R'!$AF$39:$AF$40,'Ms C vs R'!$AF$43)</c:f>
              <c:numCache>
                <c:formatCode>General</c:formatCode>
                <c:ptCount val="11"/>
                <c:pt idx="0">
                  <c:v>189000</c:v>
                </c:pt>
                <c:pt idx="1">
                  <c:v>181100</c:v>
                </c:pt>
                <c:pt idx="2">
                  <c:v>180799.99999999997</c:v>
                </c:pt>
                <c:pt idx="3">
                  <c:v>185799.99999999997</c:v>
                </c:pt>
                <c:pt idx="4">
                  <c:v>182300</c:v>
                </c:pt>
                <c:pt idx="5">
                  <c:v>187900</c:v>
                </c:pt>
                <c:pt idx="6">
                  <c:v>188900</c:v>
                </c:pt>
                <c:pt idx="7">
                  <c:v>185100.00000000003</c:v>
                </c:pt>
                <c:pt idx="8">
                  <c:v>187300</c:v>
                </c:pt>
                <c:pt idx="9">
                  <c:v>184899.99999999997</c:v>
                </c:pt>
                <c:pt idx="10">
                  <c:v>186500</c:v>
                </c:pt>
              </c:numCache>
            </c:numRef>
          </c:xVal>
          <c:yVal>
            <c:numRef>
              <c:f>('Ms C vs R'!$AE$4,'Ms C vs R'!$AE$7,'Ms C vs R'!$AE$22,'Ms C vs R'!$AE$24,'Ms C vs R'!$AE$26,'Ms C vs R'!$AE$29,'Ms C vs R'!$AE$31,'Ms C vs R'!$AE$33,'Ms C vs R'!$AE$43)</c:f>
              <c:numCache>
                <c:formatCode>General</c:formatCode>
                <c:ptCount val="9"/>
                <c:pt idx="0">
                  <c:v>7100</c:v>
                </c:pt>
                <c:pt idx="1">
                  <c:v>8900</c:v>
                </c:pt>
                <c:pt idx="2">
                  <c:v>7100</c:v>
                </c:pt>
                <c:pt idx="3">
                  <c:v>7100</c:v>
                </c:pt>
                <c:pt idx="4">
                  <c:v>9000</c:v>
                </c:pt>
                <c:pt idx="5">
                  <c:v>7600</c:v>
                </c:pt>
                <c:pt idx="6">
                  <c:v>7000</c:v>
                </c:pt>
                <c:pt idx="7">
                  <c:v>8200</c:v>
                </c:pt>
                <c:pt idx="8">
                  <c:v>7600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7D8-4CC4-B7AD-F3EDE8AB2E35}"/>
            </c:ext>
          </c:extLst>
        </c:ser>
        <c:ser>
          <c:idx val="2"/>
          <c:order val="2"/>
          <c:tx>
            <c:v>1.AS 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C vs R'!$AE$208,'Ms C vs R'!$AE$211,'Ms C vs R'!$AE$226,'Ms C vs R'!$AE$228,'Ms C vs R'!$AE$250,'Ms C vs R'!$AE$253,'Ms C vs R'!$AE$255,'Ms C vs R'!$AE$257,'Ms C vs R'!$AE$260:$AE$262,'Ms C vs R'!$AE$265:$AE$266,'Ms C vs R'!$AE$268)</c:f>
                <c:numCache>
                  <c:formatCode>General</c:formatCode>
                  <c:ptCount val="14"/>
                  <c:pt idx="0">
                    <c:v>6.0327272727272723</c:v>
                  </c:pt>
                  <c:pt idx="1">
                    <c:v>5.8890909090909087</c:v>
                  </c:pt>
                  <c:pt idx="2">
                    <c:v>0</c:v>
                  </c:pt>
                  <c:pt idx="3">
                    <c:v>5.0990909090909087</c:v>
                  </c:pt>
                  <c:pt idx="4">
                    <c:v>5.6018181818181816</c:v>
                  </c:pt>
                  <c:pt idx="5">
                    <c:v>5.7454545454545451</c:v>
                  </c:pt>
                  <c:pt idx="6">
                    <c:v>5.8890909090909087</c:v>
                  </c:pt>
                  <c:pt idx="7">
                    <c:v>5.2427272727272722</c:v>
                  </c:pt>
                  <c:pt idx="8">
                    <c:v>7.0381818181818172</c:v>
                  </c:pt>
                  <c:pt idx="9">
                    <c:v>6.8227272727272723</c:v>
                  </c:pt>
                  <c:pt idx="10">
                    <c:v>5.0990909090909087</c:v>
                  </c:pt>
                  <c:pt idx="11">
                    <c:v>5.7454545454545451</c:v>
                  </c:pt>
                  <c:pt idx="12">
                    <c:v>5.458181818181818</c:v>
                  </c:pt>
                  <c:pt idx="13">
                    <c:v>5.2427272727272722</c:v>
                  </c:pt>
                </c:numCache>
              </c:numRef>
            </c:plus>
            <c:minus>
              <c:numRef>
                <c:f>('Ms C vs R'!$AE$208,'Ms C vs R'!$AE$211,'Ms C vs R'!$AE$226,'Ms C vs R'!$AE$228,'Ms C vs R'!$AE$250,'Ms C vs R'!$AE$253,'Ms C vs R'!$AE$255,'Ms C vs R'!$AE$257,'Ms C vs R'!$AE$260:$AE$262,'Ms C vs R'!$AE$265:$AE$266,'Ms C vs R'!$AE$268)</c:f>
                <c:numCache>
                  <c:formatCode>General</c:formatCode>
                  <c:ptCount val="14"/>
                  <c:pt idx="0">
                    <c:v>6.0327272727272723</c:v>
                  </c:pt>
                  <c:pt idx="1">
                    <c:v>5.8890909090909087</c:v>
                  </c:pt>
                  <c:pt idx="2">
                    <c:v>0</c:v>
                  </c:pt>
                  <c:pt idx="3">
                    <c:v>5.0990909090909087</c:v>
                  </c:pt>
                  <c:pt idx="4">
                    <c:v>5.6018181818181816</c:v>
                  </c:pt>
                  <c:pt idx="5">
                    <c:v>5.7454545454545451</c:v>
                  </c:pt>
                  <c:pt idx="6">
                    <c:v>5.8890909090909087</c:v>
                  </c:pt>
                  <c:pt idx="7">
                    <c:v>5.2427272727272722</c:v>
                  </c:pt>
                  <c:pt idx="8">
                    <c:v>7.0381818181818172</c:v>
                  </c:pt>
                  <c:pt idx="9">
                    <c:v>6.8227272727272723</c:v>
                  </c:pt>
                  <c:pt idx="10">
                    <c:v>5.0990909090909087</c:v>
                  </c:pt>
                  <c:pt idx="11">
                    <c:v>5.7454545454545451</c:v>
                  </c:pt>
                  <c:pt idx="12">
                    <c:v>5.458181818181818</c:v>
                  </c:pt>
                  <c:pt idx="13">
                    <c:v>5.2427272727272722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C vs R'!$AF$208,'Ms C vs R'!$AF$211,'Ms C vs R'!$AF$226,'Ms C vs R'!$AF$228,'Ms C vs R'!$AF$250,'Ms C vs R'!$AF$253,'Ms C vs R'!$AF$255,'Ms C vs R'!$AF$257,'Ms C vs R'!$AF$260:$AF$262,'Ms C vs R'!$AF$265:$AF$266,'Ms C vs R'!$AF$268)</c:f>
                <c:numCache>
                  <c:formatCode>General</c:formatCode>
                  <c:ptCount val="14"/>
                  <c:pt idx="0">
                    <c:v>349.54666666666662</c:v>
                  </c:pt>
                  <c:pt idx="1">
                    <c:v>346.72166666666664</c:v>
                  </c:pt>
                  <c:pt idx="2">
                    <c:v>354.6316666666666</c:v>
                  </c:pt>
                  <c:pt idx="3">
                    <c:v>349.92333333333323</c:v>
                  </c:pt>
                  <c:pt idx="4">
                    <c:v>350.48833333333329</c:v>
                  </c:pt>
                  <c:pt idx="5">
                    <c:v>351.995</c:v>
                  </c:pt>
                  <c:pt idx="6">
                    <c:v>350.29999999999995</c:v>
                  </c:pt>
                  <c:pt idx="7">
                    <c:v>351.24166666666662</c:v>
                  </c:pt>
                  <c:pt idx="8">
                    <c:v>336.36333333333329</c:v>
                  </c:pt>
                  <c:pt idx="9">
                    <c:v>348.03999999999996</c:v>
                  </c:pt>
                  <c:pt idx="10">
                    <c:v>352.74833333333333</c:v>
                  </c:pt>
                  <c:pt idx="11">
                    <c:v>355.57333333333332</c:v>
                  </c:pt>
                  <c:pt idx="12">
                    <c:v>351.24166666666662</c:v>
                  </c:pt>
                  <c:pt idx="13">
                    <c:v>356.13833333333332</c:v>
                  </c:pt>
                </c:numCache>
              </c:numRef>
            </c:plus>
            <c:minus>
              <c:numRef>
                <c:f>('Ms C vs R'!$AF$208,'Ms C vs R'!$AF$211,'Ms C vs R'!$AF$226,'Ms C vs R'!$AF$228,'Ms C vs R'!$AF$250,'Ms C vs R'!$AF$253,'Ms C vs R'!$AF$255,'Ms C vs R'!$AF$257,'Ms C vs R'!$AF$260:$AF$262,'Ms C vs R'!$AF$265:$AF$266,'Ms C vs R'!$AF$268)</c:f>
                <c:numCache>
                  <c:formatCode>General</c:formatCode>
                  <c:ptCount val="14"/>
                  <c:pt idx="0">
                    <c:v>349.54666666666662</c:v>
                  </c:pt>
                  <c:pt idx="1">
                    <c:v>346.72166666666664</c:v>
                  </c:pt>
                  <c:pt idx="2">
                    <c:v>354.6316666666666</c:v>
                  </c:pt>
                  <c:pt idx="3">
                    <c:v>349.92333333333323</c:v>
                  </c:pt>
                  <c:pt idx="4">
                    <c:v>350.48833333333329</c:v>
                  </c:pt>
                  <c:pt idx="5">
                    <c:v>351.995</c:v>
                  </c:pt>
                  <c:pt idx="6">
                    <c:v>350.29999999999995</c:v>
                  </c:pt>
                  <c:pt idx="7">
                    <c:v>351.24166666666662</c:v>
                  </c:pt>
                  <c:pt idx="8">
                    <c:v>336.36333333333329</c:v>
                  </c:pt>
                  <c:pt idx="9">
                    <c:v>348.03999999999996</c:v>
                  </c:pt>
                  <c:pt idx="10">
                    <c:v>352.74833333333333</c:v>
                  </c:pt>
                  <c:pt idx="11">
                    <c:v>355.57333333333332</c:v>
                  </c:pt>
                  <c:pt idx="12">
                    <c:v>351.24166666666662</c:v>
                  </c:pt>
                  <c:pt idx="13">
                    <c:v>356.13833333333332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('Ms C vs R'!$AF$5,'Ms C vs R'!$AF$8,'Ms C vs R'!$AF$23,'Ms C vs R'!$AF$25,'Ms C vs R'!$AF$27,'Ms C vs R'!$AF$30,'Ms C vs R'!$AF$32,'Ms C vs R'!$AF$34,'Ms C vs R'!$AF$36:$AF$38,'Ms C vs R'!$AF$41:$AF$42,'Ms C vs R'!$AF$45)</c:f>
              <c:numCache>
                <c:formatCode>General</c:formatCode>
                <c:ptCount val="14"/>
                <c:pt idx="0">
                  <c:v>185600</c:v>
                </c:pt>
                <c:pt idx="1">
                  <c:v>184100</c:v>
                </c:pt>
                <c:pt idx="2">
                  <c:v>188299.99999999997</c:v>
                </c:pt>
                <c:pt idx="3">
                  <c:v>185799.99999999997</c:v>
                </c:pt>
                <c:pt idx="4">
                  <c:v>186100</c:v>
                </c:pt>
                <c:pt idx="5">
                  <c:v>186900</c:v>
                </c:pt>
                <c:pt idx="6">
                  <c:v>186000</c:v>
                </c:pt>
                <c:pt idx="7">
                  <c:v>186500</c:v>
                </c:pt>
                <c:pt idx="8">
                  <c:v>186200</c:v>
                </c:pt>
                <c:pt idx="9">
                  <c:v>178600</c:v>
                </c:pt>
                <c:pt idx="10">
                  <c:v>184800</c:v>
                </c:pt>
                <c:pt idx="11">
                  <c:v>184899.99999999997</c:v>
                </c:pt>
                <c:pt idx="12">
                  <c:v>188800</c:v>
                </c:pt>
                <c:pt idx="13">
                  <c:v>189100</c:v>
                </c:pt>
              </c:numCache>
            </c:numRef>
          </c:xVal>
          <c:yVal>
            <c:numRef>
              <c:f>('Ms C vs R'!$AE$5,'Ms C vs R'!$AE$8,'Ms C vs R'!$AE$23,'Ms C vs R'!$AE$25,'Ms C vs R'!$AE$27,'Ms C vs R'!$AE$30,'Ms C vs R'!$AE$32,'Ms C vs R'!$AE$34,'Ms C vs R'!$AE$36:$AE$38,'Ms C vs R'!$AE$41:$AE$42)</c:f>
              <c:numCache>
                <c:formatCode>General</c:formatCode>
                <c:ptCount val="13"/>
                <c:pt idx="0">
                  <c:v>8400</c:v>
                </c:pt>
                <c:pt idx="1">
                  <c:v>8200</c:v>
                </c:pt>
                <c:pt idx="2">
                  <c:v>0</c:v>
                </c:pt>
                <c:pt idx="3">
                  <c:v>7100</c:v>
                </c:pt>
                <c:pt idx="4">
                  <c:v>7800</c:v>
                </c:pt>
                <c:pt idx="5">
                  <c:v>8000</c:v>
                </c:pt>
                <c:pt idx="6">
                  <c:v>8200</c:v>
                </c:pt>
                <c:pt idx="7">
                  <c:v>7300</c:v>
                </c:pt>
                <c:pt idx="8">
                  <c:v>7700</c:v>
                </c:pt>
                <c:pt idx="9">
                  <c:v>9800</c:v>
                </c:pt>
                <c:pt idx="10">
                  <c:v>9500</c:v>
                </c:pt>
                <c:pt idx="11">
                  <c:v>9000</c:v>
                </c:pt>
                <c:pt idx="12">
                  <c:v>8000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7D8-4CC4-B7AD-F3EDE8AB2E35}"/>
            </c:ext>
          </c:extLst>
        </c:ser>
        <c:ser>
          <c:idx val="3"/>
          <c:order val="3"/>
          <c:tx>
            <c:v>1.AS Others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C vs R'!$AE$209,'Ms C vs R'!$AE$212:$AE$215,'Ms C vs R'!$AE$220:$AE$224,'Ms C vs R'!$AE$251,'Ms C vs R'!$AE$258)</c:f>
                <c:numCache>
                  <c:formatCode>General</c:formatCode>
                  <c:ptCount val="12"/>
                  <c:pt idx="0">
                    <c:v>5.7454545454545451</c:v>
                  </c:pt>
                  <c:pt idx="1">
                    <c:v>7.3254545454545443</c:v>
                  </c:pt>
                  <c:pt idx="2">
                    <c:v>5.17090909090909</c:v>
                  </c:pt>
                  <c:pt idx="3">
                    <c:v>5.2427272727272722</c:v>
                  </c:pt>
                  <c:pt idx="4">
                    <c:v>6.3199999999999994</c:v>
                  </c:pt>
                  <c:pt idx="5">
                    <c:v>6.3918181818181816</c:v>
                  </c:pt>
                  <c:pt idx="6">
                    <c:v>5.6018181818181816</c:v>
                  </c:pt>
                  <c:pt idx="7">
                    <c:v>5.96090909090909</c:v>
                  </c:pt>
                  <c:pt idx="8">
                    <c:v>5.96090909090909</c:v>
                  </c:pt>
                  <c:pt idx="9">
                    <c:v>5.96090909090909</c:v>
                  </c:pt>
                  <c:pt idx="10">
                    <c:v>5.8890909090909087</c:v>
                  </c:pt>
                  <c:pt idx="11">
                    <c:v>7.6127272727272723</c:v>
                  </c:pt>
                </c:numCache>
              </c:numRef>
            </c:plus>
            <c:minus>
              <c:numRef>
                <c:f>('Ms C vs R'!$AE$209,'Ms C vs R'!$AE$212:$AE$215,'Ms C vs R'!$AE$220:$AE$224,'Ms C vs R'!$AE$251,'Ms C vs R'!$AE$258)</c:f>
                <c:numCache>
                  <c:formatCode>General</c:formatCode>
                  <c:ptCount val="12"/>
                  <c:pt idx="0">
                    <c:v>5.7454545454545451</c:v>
                  </c:pt>
                  <c:pt idx="1">
                    <c:v>7.3254545454545443</c:v>
                  </c:pt>
                  <c:pt idx="2">
                    <c:v>5.17090909090909</c:v>
                  </c:pt>
                  <c:pt idx="3">
                    <c:v>5.2427272727272722</c:v>
                  </c:pt>
                  <c:pt idx="4">
                    <c:v>6.3199999999999994</c:v>
                  </c:pt>
                  <c:pt idx="5">
                    <c:v>6.3918181818181816</c:v>
                  </c:pt>
                  <c:pt idx="6">
                    <c:v>5.6018181818181816</c:v>
                  </c:pt>
                  <c:pt idx="7">
                    <c:v>5.96090909090909</c:v>
                  </c:pt>
                  <c:pt idx="8">
                    <c:v>5.96090909090909</c:v>
                  </c:pt>
                  <c:pt idx="9">
                    <c:v>5.96090909090909</c:v>
                  </c:pt>
                  <c:pt idx="10">
                    <c:v>5.8890909090909087</c:v>
                  </c:pt>
                  <c:pt idx="11">
                    <c:v>7.6127272727272723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C vs R'!$AF$209,'Ms C vs R'!$AF$212:$AF$215,'Ms C vs R'!$AF$220:$AF$224,'Ms C vs R'!$AF$251,'Ms C vs R'!$AF$258)</c:f>
                <c:numCache>
                  <c:formatCode>General</c:formatCode>
                  <c:ptCount val="12"/>
                  <c:pt idx="0">
                    <c:v>352.18333333333334</c:v>
                  </c:pt>
                  <c:pt idx="1">
                    <c:v>340.69499999999999</c:v>
                  </c:pt>
                  <c:pt idx="2">
                    <c:v>355.76166666666666</c:v>
                  </c:pt>
                  <c:pt idx="3">
                    <c:v>351.80666666666667</c:v>
                  </c:pt>
                  <c:pt idx="4">
                    <c:v>345.21499999999992</c:v>
                  </c:pt>
                  <c:pt idx="5">
                    <c:v>351.80666666666667</c:v>
                  </c:pt>
                  <c:pt idx="6">
                    <c:v>357.08</c:v>
                  </c:pt>
                  <c:pt idx="7">
                    <c:v>349.16999999999996</c:v>
                  </c:pt>
                  <c:pt idx="8">
                    <c:v>356.32666666666671</c:v>
                  </c:pt>
                  <c:pt idx="9">
                    <c:v>350.11166666666662</c:v>
                  </c:pt>
                  <c:pt idx="10">
                    <c:v>350.11166666666662</c:v>
                  </c:pt>
                  <c:pt idx="11">
                    <c:v>333.5383333333333</c:v>
                  </c:pt>
                </c:numCache>
              </c:numRef>
            </c:plus>
            <c:minus>
              <c:numRef>
                <c:f>('Ms C vs R'!$AF$209,'Ms C vs R'!$AF$212:$AF$215,'Ms C vs R'!$AF$220:$AF$224,'Ms C vs R'!$AF$251,'Ms C vs R'!$AF$258)</c:f>
                <c:numCache>
                  <c:formatCode>General</c:formatCode>
                  <c:ptCount val="12"/>
                  <c:pt idx="0">
                    <c:v>352.18333333333334</c:v>
                  </c:pt>
                  <c:pt idx="1">
                    <c:v>340.69499999999999</c:v>
                  </c:pt>
                  <c:pt idx="2">
                    <c:v>355.76166666666666</c:v>
                  </c:pt>
                  <c:pt idx="3">
                    <c:v>351.80666666666667</c:v>
                  </c:pt>
                  <c:pt idx="4">
                    <c:v>345.21499999999992</c:v>
                  </c:pt>
                  <c:pt idx="5">
                    <c:v>351.80666666666667</c:v>
                  </c:pt>
                  <c:pt idx="6">
                    <c:v>357.08</c:v>
                  </c:pt>
                  <c:pt idx="7">
                    <c:v>349.16999999999996</c:v>
                  </c:pt>
                  <c:pt idx="8">
                    <c:v>356.32666666666671</c:v>
                  </c:pt>
                  <c:pt idx="9">
                    <c:v>350.11166666666662</c:v>
                  </c:pt>
                  <c:pt idx="10">
                    <c:v>350.11166666666662</c:v>
                  </c:pt>
                  <c:pt idx="11">
                    <c:v>333.5383333333333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('Ms C vs R'!$AF$6,'Ms C vs R'!$AF$9:$AF$12,'Ms C vs R'!$AF$17:$AF$21,'Ms C vs R'!$AF$28,'Ms C vs R'!$AF$35)</c:f>
              <c:numCache>
                <c:formatCode>General</c:formatCode>
                <c:ptCount val="12"/>
                <c:pt idx="0">
                  <c:v>187000</c:v>
                </c:pt>
                <c:pt idx="1">
                  <c:v>180900</c:v>
                </c:pt>
                <c:pt idx="2">
                  <c:v>188900</c:v>
                </c:pt>
                <c:pt idx="3">
                  <c:v>186800</c:v>
                </c:pt>
                <c:pt idx="4">
                  <c:v>183299.99999999997</c:v>
                </c:pt>
                <c:pt idx="5">
                  <c:v>186800</c:v>
                </c:pt>
                <c:pt idx="6">
                  <c:v>189600</c:v>
                </c:pt>
                <c:pt idx="7">
                  <c:v>185400</c:v>
                </c:pt>
                <c:pt idx="8">
                  <c:v>189200.00000000003</c:v>
                </c:pt>
                <c:pt idx="9">
                  <c:v>185900</c:v>
                </c:pt>
                <c:pt idx="10">
                  <c:v>185900</c:v>
                </c:pt>
                <c:pt idx="11">
                  <c:v>177100</c:v>
                </c:pt>
              </c:numCache>
            </c:numRef>
          </c:xVal>
          <c:yVal>
            <c:numRef>
              <c:f>('Ms C vs R'!$AE$6,'Ms C vs R'!$AE$9:$AE$12,'Ms C vs R'!$AE$17:$AE$21,'Ms C vs R'!$AE$28,'Ms C vs R'!$AE$35)</c:f>
              <c:numCache>
                <c:formatCode>General</c:formatCode>
                <c:ptCount val="12"/>
                <c:pt idx="0">
                  <c:v>8000</c:v>
                </c:pt>
                <c:pt idx="1">
                  <c:v>10200</c:v>
                </c:pt>
                <c:pt idx="2">
                  <c:v>7200</c:v>
                </c:pt>
                <c:pt idx="3">
                  <c:v>7300</c:v>
                </c:pt>
                <c:pt idx="4">
                  <c:v>8800</c:v>
                </c:pt>
                <c:pt idx="5">
                  <c:v>8900</c:v>
                </c:pt>
                <c:pt idx="6">
                  <c:v>7800</c:v>
                </c:pt>
                <c:pt idx="7">
                  <c:v>8300</c:v>
                </c:pt>
                <c:pt idx="8">
                  <c:v>8300</c:v>
                </c:pt>
                <c:pt idx="9">
                  <c:v>8300</c:v>
                </c:pt>
                <c:pt idx="10">
                  <c:v>8200</c:v>
                </c:pt>
                <c:pt idx="11">
                  <c:v>10600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7D8-4CC4-B7AD-F3EDE8AB2E35}"/>
            </c:ext>
          </c:extLst>
        </c:ser>
        <c:ser>
          <c:idx val="4"/>
          <c:order val="4"/>
          <c:tx>
            <c:v>1(B)MP C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C vs R'!$AE$298:$AE$299,'Ms C vs R'!$AE$302,'Ms C vs R'!$AE$308,'Ms C vs R'!$AE$311,'Ms C vs R'!$AE$314:$AE$317,'Ms C vs R'!$AE$320,'Ms C vs R'!$AE$322:$AE$323,'Ms C vs R'!$AE$347:$AE$351,'Ms C vs R'!$AE$356)</c:f>
                <c:numCache>
                  <c:formatCode>General</c:formatCode>
                  <c:ptCount val="18"/>
                  <c:pt idx="0">
                    <c:v>4.9449999999999985</c:v>
                  </c:pt>
                  <c:pt idx="1">
                    <c:v>4.3716666666666661</c:v>
                  </c:pt>
                  <c:pt idx="2">
                    <c:v>4.2283333333333326</c:v>
                  </c:pt>
                  <c:pt idx="3">
                    <c:v>5.0883333333333329</c:v>
                  </c:pt>
                  <c:pt idx="4">
                    <c:v>4.9449999999999985</c:v>
                  </c:pt>
                  <c:pt idx="5">
                    <c:v>4.2283333333333326</c:v>
                  </c:pt>
                  <c:pt idx="6">
                    <c:v>5.0166666666666657</c:v>
                  </c:pt>
                  <c:pt idx="7">
                    <c:v>4.4433333333333325</c:v>
                  </c:pt>
                  <c:pt idx="8">
                    <c:v>4.5149999999999997</c:v>
                  </c:pt>
                  <c:pt idx="9">
                    <c:v>4.7299999999999995</c:v>
                  </c:pt>
                  <c:pt idx="10">
                    <c:v>4.8733333333333331</c:v>
                  </c:pt>
                  <c:pt idx="11">
                    <c:v>5.7333333333333325</c:v>
                  </c:pt>
                  <c:pt idx="12">
                    <c:v>4.8016666666666659</c:v>
                  </c:pt>
                  <c:pt idx="13">
                    <c:v>4.586666666666666</c:v>
                  </c:pt>
                  <c:pt idx="14">
                    <c:v>4.2999999999999989</c:v>
                  </c:pt>
                  <c:pt idx="15">
                    <c:v>4.3716666666666661</c:v>
                  </c:pt>
                  <c:pt idx="16">
                    <c:v>4.9449999999999985</c:v>
                  </c:pt>
                  <c:pt idx="17">
                    <c:v>4.7299999999999995</c:v>
                  </c:pt>
                </c:numCache>
              </c:numRef>
            </c:plus>
            <c:minus>
              <c:numRef>
                <c:f>('Ms C vs R'!$AE$298:$AE$299,'Ms C vs R'!$AE$302,'Ms C vs R'!$AE$308,'Ms C vs R'!$AE$311,'Ms C vs R'!$AE$314:$AE$317,'Ms C vs R'!$AE$320,'Ms C vs R'!$AE$322:$AE$323,'Ms C vs R'!$AE$347:$AE$351,'Ms C vs R'!$AE$356)</c:f>
                <c:numCache>
                  <c:formatCode>General</c:formatCode>
                  <c:ptCount val="18"/>
                  <c:pt idx="0">
                    <c:v>4.9449999999999985</c:v>
                  </c:pt>
                  <c:pt idx="1">
                    <c:v>4.3716666666666661</c:v>
                  </c:pt>
                  <c:pt idx="2">
                    <c:v>4.2283333333333326</c:v>
                  </c:pt>
                  <c:pt idx="3">
                    <c:v>5.0883333333333329</c:v>
                  </c:pt>
                  <c:pt idx="4">
                    <c:v>4.9449999999999985</c:v>
                  </c:pt>
                  <c:pt idx="5">
                    <c:v>4.2283333333333326</c:v>
                  </c:pt>
                  <c:pt idx="6">
                    <c:v>5.0166666666666657</c:v>
                  </c:pt>
                  <c:pt idx="7">
                    <c:v>4.4433333333333325</c:v>
                  </c:pt>
                  <c:pt idx="8">
                    <c:v>4.5149999999999997</c:v>
                  </c:pt>
                  <c:pt idx="9">
                    <c:v>4.7299999999999995</c:v>
                  </c:pt>
                  <c:pt idx="10">
                    <c:v>4.8733333333333331</c:v>
                  </c:pt>
                  <c:pt idx="11">
                    <c:v>5.7333333333333325</c:v>
                  </c:pt>
                  <c:pt idx="12">
                    <c:v>4.8016666666666659</c:v>
                  </c:pt>
                  <c:pt idx="13">
                    <c:v>4.586666666666666</c:v>
                  </c:pt>
                  <c:pt idx="14">
                    <c:v>4.2999999999999989</c:v>
                  </c:pt>
                  <c:pt idx="15">
                    <c:v>4.3716666666666661</c:v>
                  </c:pt>
                  <c:pt idx="16">
                    <c:v>4.9449999999999985</c:v>
                  </c:pt>
                  <c:pt idx="17">
                    <c:v>4.7299999999999995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C vs R'!$AF$298:$AF$299,'Ms C vs R'!$AF$302,'Ms C vs R'!$AF$305,'Ms C vs R'!$AF$308,'Ms C vs R'!$AF$311,'Ms C vs R'!$AF$314:$AF$317,'Ms C vs R'!$AF$320,'Ms C vs R'!$AF$322:$AF$323,'Ms C vs R'!$AF$347:$AF$351,'Ms C vs R'!$AF$356)</c:f>
                <c:numCache>
                  <c:formatCode>General</c:formatCode>
                  <c:ptCount val="19"/>
                  <c:pt idx="0">
                    <c:v>329.53666666666663</c:v>
                  </c:pt>
                  <c:pt idx="1">
                    <c:v>335.79583333333335</c:v>
                  </c:pt>
                  <c:pt idx="2">
                    <c:v>330.38249999999999</c:v>
                  </c:pt>
                  <c:pt idx="3">
                    <c:v>330.89</c:v>
                  </c:pt>
                  <c:pt idx="4">
                    <c:v>328.5216666666667</c:v>
                  </c:pt>
                  <c:pt idx="5">
                    <c:v>328.86</c:v>
                  </c:pt>
                  <c:pt idx="6">
                    <c:v>328.69083333333333</c:v>
                  </c:pt>
                  <c:pt idx="7">
                    <c:v>333.25833333333333</c:v>
                  </c:pt>
                  <c:pt idx="8">
                    <c:v>333.76583333333332</c:v>
                  </c:pt>
                  <c:pt idx="9">
                    <c:v>334.27333333333337</c:v>
                  </c:pt>
                  <c:pt idx="10">
                    <c:v>328.5216666666667</c:v>
                  </c:pt>
                  <c:pt idx="11">
                    <c:v>332.92</c:v>
                  </c:pt>
                  <c:pt idx="12">
                    <c:v>333.25833333333333</c:v>
                  </c:pt>
                  <c:pt idx="13">
                    <c:v>334.4425</c:v>
                  </c:pt>
                  <c:pt idx="14">
                    <c:v>331.73583333333335</c:v>
                  </c:pt>
                  <c:pt idx="15">
                    <c:v>332.92</c:v>
                  </c:pt>
                  <c:pt idx="16">
                    <c:v>332.58166666666665</c:v>
                  </c:pt>
                  <c:pt idx="17">
                    <c:v>331.39749999999998</c:v>
                  </c:pt>
                  <c:pt idx="18">
                    <c:v>331.56666666666666</c:v>
                  </c:pt>
                </c:numCache>
              </c:numRef>
            </c:plus>
            <c:minus>
              <c:numRef>
                <c:f>('Ms C vs R'!$AF$298:$AF$299,'Ms C vs R'!$AF$302,'Ms C vs R'!$AF$305,'Ms C vs R'!$AF$308,'Ms C vs R'!$AF$311,'Ms C vs R'!$AF$314:$AF$317,'Ms C vs R'!$AF$320,'Ms C vs R'!$AF$322:$AF$323,'Ms C vs R'!$AF$347:$AF$351,'Ms C vs R'!$AF$356)</c:f>
                <c:numCache>
                  <c:formatCode>General</c:formatCode>
                  <c:ptCount val="19"/>
                  <c:pt idx="0">
                    <c:v>329.53666666666663</c:v>
                  </c:pt>
                  <c:pt idx="1">
                    <c:v>335.79583333333335</c:v>
                  </c:pt>
                  <c:pt idx="2">
                    <c:v>330.38249999999999</c:v>
                  </c:pt>
                  <c:pt idx="3">
                    <c:v>330.89</c:v>
                  </c:pt>
                  <c:pt idx="4">
                    <c:v>328.5216666666667</c:v>
                  </c:pt>
                  <c:pt idx="5">
                    <c:v>328.86</c:v>
                  </c:pt>
                  <c:pt idx="6">
                    <c:v>328.69083333333333</c:v>
                  </c:pt>
                  <c:pt idx="7">
                    <c:v>333.25833333333333</c:v>
                  </c:pt>
                  <c:pt idx="8">
                    <c:v>333.76583333333332</c:v>
                  </c:pt>
                  <c:pt idx="9">
                    <c:v>334.27333333333337</c:v>
                  </c:pt>
                  <c:pt idx="10">
                    <c:v>328.5216666666667</c:v>
                  </c:pt>
                  <c:pt idx="11">
                    <c:v>332.92</c:v>
                  </c:pt>
                  <c:pt idx="12">
                    <c:v>333.25833333333333</c:v>
                  </c:pt>
                  <c:pt idx="13">
                    <c:v>334.4425</c:v>
                  </c:pt>
                  <c:pt idx="14">
                    <c:v>331.73583333333335</c:v>
                  </c:pt>
                  <c:pt idx="15">
                    <c:v>332.92</c:v>
                  </c:pt>
                  <c:pt idx="16">
                    <c:v>332.58166666666665</c:v>
                  </c:pt>
                  <c:pt idx="17">
                    <c:v>331.39749999999998</c:v>
                  </c:pt>
                  <c:pt idx="18">
                    <c:v>331.56666666666666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('Ms C vs R'!$AF$47:$AF$48,'Ms C vs R'!$AF$51,'Ms C vs R'!$AF$54,'Ms C vs R'!$AF$57,'Ms C vs R'!$AF$60,'Ms C vs R'!$AF$63:$AF$66,'Ms C vs R'!$AF$69,'Ms C vs R'!$AF$71:$AF$72,'Ms C vs R'!$AF$79:$AF$83,'Ms C vs R'!$AF$88)</c:f>
              <c:numCache>
                <c:formatCode>General</c:formatCode>
                <c:ptCount val="19"/>
                <c:pt idx="0">
                  <c:v>194800</c:v>
                </c:pt>
                <c:pt idx="1">
                  <c:v>198500</c:v>
                </c:pt>
                <c:pt idx="2">
                  <c:v>195300</c:v>
                </c:pt>
                <c:pt idx="3">
                  <c:v>195600</c:v>
                </c:pt>
                <c:pt idx="4">
                  <c:v>194200.00000000003</c:v>
                </c:pt>
                <c:pt idx="5">
                  <c:v>194400</c:v>
                </c:pt>
                <c:pt idx="6">
                  <c:v>194300</c:v>
                </c:pt>
                <c:pt idx="7">
                  <c:v>197000</c:v>
                </c:pt>
                <c:pt idx="8">
                  <c:v>197300</c:v>
                </c:pt>
                <c:pt idx="9">
                  <c:v>197600.00000000003</c:v>
                </c:pt>
                <c:pt idx="10">
                  <c:v>194200.00000000003</c:v>
                </c:pt>
                <c:pt idx="11">
                  <c:v>196800</c:v>
                </c:pt>
                <c:pt idx="12">
                  <c:v>197000</c:v>
                </c:pt>
                <c:pt idx="13">
                  <c:v>197700</c:v>
                </c:pt>
                <c:pt idx="14">
                  <c:v>196100</c:v>
                </c:pt>
                <c:pt idx="15">
                  <c:v>196800</c:v>
                </c:pt>
                <c:pt idx="16">
                  <c:v>196600</c:v>
                </c:pt>
                <c:pt idx="17">
                  <c:v>195900</c:v>
                </c:pt>
                <c:pt idx="18">
                  <c:v>196000</c:v>
                </c:pt>
              </c:numCache>
            </c:numRef>
          </c:xVal>
          <c:yVal>
            <c:numRef>
              <c:f>('Ms C vs R'!$AE$47:$AE$48,'Ms C vs R'!$AE$51,'Ms C vs R'!$AE$54,'Ms C vs R'!$AE$57,'Ms C vs R'!$AE$60,'Ms C vs R'!$AE$63:$AE$66,'Ms C vs R'!$AE$69,'Ms C vs R'!$AE$71:$AE$72,'Ms C vs R'!$AE$79:$AE$83,'Ms C vs R'!$AE$88)</c:f>
              <c:numCache>
                <c:formatCode>General</c:formatCode>
                <c:ptCount val="19"/>
                <c:pt idx="0">
                  <c:v>6899.9999999999991</c:v>
                </c:pt>
                <c:pt idx="1">
                  <c:v>6100</c:v>
                </c:pt>
                <c:pt idx="2">
                  <c:v>5900</c:v>
                </c:pt>
                <c:pt idx="3">
                  <c:v>6700</c:v>
                </c:pt>
                <c:pt idx="4">
                  <c:v>7100</c:v>
                </c:pt>
                <c:pt idx="5">
                  <c:v>6899.9999999999991</c:v>
                </c:pt>
                <c:pt idx="6">
                  <c:v>5900</c:v>
                </c:pt>
                <c:pt idx="7">
                  <c:v>7000</c:v>
                </c:pt>
                <c:pt idx="8">
                  <c:v>6200</c:v>
                </c:pt>
                <c:pt idx="9">
                  <c:v>6300</c:v>
                </c:pt>
                <c:pt idx="10">
                  <c:v>6600</c:v>
                </c:pt>
                <c:pt idx="11">
                  <c:v>6800.0000000000009</c:v>
                </c:pt>
                <c:pt idx="12">
                  <c:v>8000</c:v>
                </c:pt>
                <c:pt idx="13">
                  <c:v>6700</c:v>
                </c:pt>
                <c:pt idx="14">
                  <c:v>6400</c:v>
                </c:pt>
                <c:pt idx="15">
                  <c:v>6000</c:v>
                </c:pt>
                <c:pt idx="16">
                  <c:v>6100</c:v>
                </c:pt>
                <c:pt idx="17">
                  <c:v>6899.9999999999991</c:v>
                </c:pt>
                <c:pt idx="18">
                  <c:v>6600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7D8-4CC4-B7AD-F3EDE8AB2E35}"/>
            </c:ext>
          </c:extLst>
        </c:ser>
        <c:ser>
          <c:idx val="5"/>
          <c:order val="5"/>
          <c:tx>
            <c:v>1(B)MP 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C vs R'!$AE$300:$AE$301,'Ms C vs R'!$AE$303,'Ms C vs R'!$AE$309:$AE$310,'Ms C vs R'!$AE$312:$AE$313,'Ms C vs R'!$AE$318:$AE$319,'Ms C vs R'!$AE$321,'Ms C vs R'!$AE$324:$AE$327,'Ms C vs R'!$AE$345:$AE$346,'Ms C vs R'!$AE$357)</c:f>
                <c:numCache>
                  <c:formatCode>General</c:formatCode>
                  <c:ptCount val="17"/>
                  <c:pt idx="0">
                    <c:v>5.0883333333333329</c:v>
                  </c:pt>
                  <c:pt idx="1">
                    <c:v>4.3716666666666661</c:v>
                  </c:pt>
                  <c:pt idx="2">
                    <c:v>4.5149999999999997</c:v>
                  </c:pt>
                  <c:pt idx="3">
                    <c:v>5.6616666666666662</c:v>
                  </c:pt>
                  <c:pt idx="4">
                    <c:v>4.2999999999999989</c:v>
                  </c:pt>
                  <c:pt idx="5">
                    <c:v>5.7333333333333325</c:v>
                  </c:pt>
                  <c:pt idx="6">
                    <c:v>4.6583333333333323</c:v>
                  </c:pt>
                  <c:pt idx="7">
                    <c:v>4.8733333333333331</c:v>
                  </c:pt>
                  <c:pt idx="8">
                    <c:v>5.3033333333333328</c:v>
                  </c:pt>
                  <c:pt idx="9">
                    <c:v>5.0166666666666657</c:v>
                  </c:pt>
                  <c:pt idx="10">
                    <c:v>4.9449999999999985</c:v>
                  </c:pt>
                  <c:pt idx="11">
                    <c:v>4.1566666666666663</c:v>
                  </c:pt>
                  <c:pt idx="12">
                    <c:v>5.3033333333333328</c:v>
                  </c:pt>
                  <c:pt idx="13">
                    <c:v>4.7299999999999995</c:v>
                  </c:pt>
                  <c:pt idx="14">
                    <c:v>5.3749999999999991</c:v>
                  </c:pt>
                  <c:pt idx="15">
                    <c:v>4.6583333333333323</c:v>
                  </c:pt>
                  <c:pt idx="16">
                    <c:v>4.3716666666666661</c:v>
                  </c:pt>
                </c:numCache>
              </c:numRef>
            </c:plus>
            <c:minus>
              <c:numRef>
                <c:f>('Ms C vs R'!$AE$300:$AE$301,'Ms C vs R'!$AE$303,'Ms C vs R'!$AE$309:$AE$310,'Ms C vs R'!$AE$312:$AE$313,'Ms C vs R'!$AE$318:$AE$319,'Ms C vs R'!$AE$321,'Ms C vs R'!$AE$324:$AE$327,'Ms C vs R'!$AE$345:$AE$346,'Ms C vs R'!$AE$357)</c:f>
                <c:numCache>
                  <c:formatCode>General</c:formatCode>
                  <c:ptCount val="17"/>
                  <c:pt idx="0">
                    <c:v>5.0883333333333329</c:v>
                  </c:pt>
                  <c:pt idx="1">
                    <c:v>4.3716666666666661</c:v>
                  </c:pt>
                  <c:pt idx="2">
                    <c:v>4.5149999999999997</c:v>
                  </c:pt>
                  <c:pt idx="3">
                    <c:v>5.6616666666666662</c:v>
                  </c:pt>
                  <c:pt idx="4">
                    <c:v>4.2999999999999989</c:v>
                  </c:pt>
                  <c:pt idx="5">
                    <c:v>5.7333333333333325</c:v>
                  </c:pt>
                  <c:pt idx="6">
                    <c:v>4.6583333333333323</c:v>
                  </c:pt>
                  <c:pt idx="7">
                    <c:v>4.8733333333333331</c:v>
                  </c:pt>
                  <c:pt idx="8">
                    <c:v>5.3033333333333328</c:v>
                  </c:pt>
                  <c:pt idx="9">
                    <c:v>5.0166666666666657</c:v>
                  </c:pt>
                  <c:pt idx="10">
                    <c:v>4.9449999999999985</c:v>
                  </c:pt>
                  <c:pt idx="11">
                    <c:v>4.1566666666666663</c:v>
                  </c:pt>
                  <c:pt idx="12">
                    <c:v>5.3033333333333328</c:v>
                  </c:pt>
                  <c:pt idx="13">
                    <c:v>4.7299999999999995</c:v>
                  </c:pt>
                  <c:pt idx="14">
                    <c:v>5.3749999999999991</c:v>
                  </c:pt>
                  <c:pt idx="15">
                    <c:v>4.6583333333333323</c:v>
                  </c:pt>
                  <c:pt idx="16">
                    <c:v>4.3716666666666661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C vs R'!$AF$300:$AF$301,'Ms C vs R'!$AF$303,'Ms C vs R'!$AF$309:$AF$310,'Ms C vs R'!$AF$312:$AF$313,'Ms C vs R'!$AF$318:$AF$319,'Ms C vs R'!$AF$321,'Ms C vs R'!$AF$324:$AF$327,'Ms C vs R'!$AF$345:$AF$346,'Ms C vs R'!$AF$357)</c:f>
                <c:numCache>
                  <c:formatCode>General</c:formatCode>
                  <c:ptCount val="17"/>
                  <c:pt idx="0">
                    <c:v>325.47666666666663</c:v>
                  </c:pt>
                  <c:pt idx="1">
                    <c:v>334.4425</c:v>
                  </c:pt>
                  <c:pt idx="2">
                    <c:v>324.29250000000002</c:v>
                  </c:pt>
                  <c:pt idx="3">
                    <c:v>323.61583333333334</c:v>
                  </c:pt>
                  <c:pt idx="4">
                    <c:v>325.64583333333331</c:v>
                  </c:pt>
                  <c:pt idx="5">
                    <c:v>324.8</c:v>
                  </c:pt>
                  <c:pt idx="6">
                    <c:v>331.05916666666667</c:v>
                  </c:pt>
                  <c:pt idx="7">
                    <c:v>328.18333333333334</c:v>
                  </c:pt>
                  <c:pt idx="8">
                    <c:v>326.49166666666667</c:v>
                  </c:pt>
                  <c:pt idx="9">
                    <c:v>327.50666666666666</c:v>
                  </c:pt>
                  <c:pt idx="10">
                    <c:v>323.95416666666665</c:v>
                  </c:pt>
                  <c:pt idx="11">
                    <c:v>334.78083333333331</c:v>
                  </c:pt>
                  <c:pt idx="12">
                    <c:v>332.92</c:v>
                  </c:pt>
                  <c:pt idx="13">
                    <c:v>331.56666666666666</c:v>
                  </c:pt>
                  <c:pt idx="14">
                    <c:v>324.63083333333333</c:v>
                  </c:pt>
                  <c:pt idx="15">
                    <c:v>324.63083333333333</c:v>
                  </c:pt>
                  <c:pt idx="16">
                    <c:v>330.04416666666668</c:v>
                  </c:pt>
                </c:numCache>
              </c:numRef>
            </c:plus>
            <c:minus>
              <c:numRef>
                <c:f>('Ms C vs R'!$AF$300:$AF$301,'Ms C vs R'!$AF$303,'Ms C vs R'!$AF$309:$AF$310,'Ms C vs R'!$AF$312:$AF$313,'Ms C vs R'!$AF$318:$AF$319,'Ms C vs R'!$AF$321,'Ms C vs R'!$AF$324:$AF$327,'Ms C vs R'!$AF$345:$AF$346,'Ms C vs R'!$AF$357)</c:f>
                <c:numCache>
                  <c:formatCode>General</c:formatCode>
                  <c:ptCount val="17"/>
                  <c:pt idx="0">
                    <c:v>325.47666666666663</c:v>
                  </c:pt>
                  <c:pt idx="1">
                    <c:v>334.4425</c:v>
                  </c:pt>
                  <c:pt idx="2">
                    <c:v>324.29250000000002</c:v>
                  </c:pt>
                  <c:pt idx="3">
                    <c:v>323.61583333333334</c:v>
                  </c:pt>
                  <c:pt idx="4">
                    <c:v>325.64583333333331</c:v>
                  </c:pt>
                  <c:pt idx="5">
                    <c:v>324.8</c:v>
                  </c:pt>
                  <c:pt idx="6">
                    <c:v>331.05916666666667</c:v>
                  </c:pt>
                  <c:pt idx="7">
                    <c:v>328.18333333333334</c:v>
                  </c:pt>
                  <c:pt idx="8">
                    <c:v>326.49166666666667</c:v>
                  </c:pt>
                  <c:pt idx="9">
                    <c:v>327.50666666666666</c:v>
                  </c:pt>
                  <c:pt idx="10">
                    <c:v>323.95416666666665</c:v>
                  </c:pt>
                  <c:pt idx="11">
                    <c:v>334.78083333333331</c:v>
                  </c:pt>
                  <c:pt idx="12">
                    <c:v>332.92</c:v>
                  </c:pt>
                  <c:pt idx="13">
                    <c:v>331.56666666666666</c:v>
                  </c:pt>
                  <c:pt idx="14">
                    <c:v>324.63083333333333</c:v>
                  </c:pt>
                  <c:pt idx="15">
                    <c:v>324.63083333333333</c:v>
                  </c:pt>
                  <c:pt idx="16">
                    <c:v>330.04416666666668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('Ms C vs R'!$AF$49:$AF$50,'Ms C vs R'!$AF$52,'Ms C vs R'!$AF$58:$AF$59,'Ms C vs R'!$AF$61:$AF$62,'Ms C vs R'!$AF$67:$AF$68,'Ms C vs R'!$AF$70,'Ms C vs R'!$AF$73:$AF$78,'Ms C vs R'!$AF$89)</c:f>
              <c:numCache>
                <c:formatCode>General</c:formatCode>
                <c:ptCount val="17"/>
                <c:pt idx="0">
                  <c:v>192399.99999999997</c:v>
                </c:pt>
                <c:pt idx="1">
                  <c:v>197700</c:v>
                </c:pt>
                <c:pt idx="2">
                  <c:v>191700.00000000003</c:v>
                </c:pt>
                <c:pt idx="3">
                  <c:v>191300</c:v>
                </c:pt>
                <c:pt idx="4">
                  <c:v>192500</c:v>
                </c:pt>
                <c:pt idx="5">
                  <c:v>192000</c:v>
                </c:pt>
                <c:pt idx="6">
                  <c:v>195700</c:v>
                </c:pt>
                <c:pt idx="7">
                  <c:v>194000</c:v>
                </c:pt>
                <c:pt idx="8">
                  <c:v>193000</c:v>
                </c:pt>
                <c:pt idx="9">
                  <c:v>193600</c:v>
                </c:pt>
                <c:pt idx="10">
                  <c:v>191500</c:v>
                </c:pt>
                <c:pt idx="11">
                  <c:v>197900</c:v>
                </c:pt>
                <c:pt idx="12">
                  <c:v>196800</c:v>
                </c:pt>
                <c:pt idx="13">
                  <c:v>196000</c:v>
                </c:pt>
                <c:pt idx="14">
                  <c:v>191900</c:v>
                </c:pt>
                <c:pt idx="15">
                  <c:v>191900</c:v>
                </c:pt>
                <c:pt idx="16">
                  <c:v>195100.00000000003</c:v>
                </c:pt>
              </c:numCache>
            </c:numRef>
          </c:xVal>
          <c:yVal>
            <c:numRef>
              <c:f>('Ms C vs R'!$AE$49:$AE$50,'Ms C vs R'!$AE$52,'Ms C vs R'!$AE$58:$AE$59,'Ms C vs R'!$AE$61:$AE$62,'Ms C vs R'!$AE$67:$AE$68,'Ms C vs R'!$AE$70,'Ms C vs R'!$AE$73:$AE$78,'Ms C vs R'!$AE$89)</c:f>
              <c:numCache>
                <c:formatCode>General</c:formatCode>
                <c:ptCount val="17"/>
                <c:pt idx="0">
                  <c:v>7100</c:v>
                </c:pt>
                <c:pt idx="1">
                  <c:v>6100</c:v>
                </c:pt>
                <c:pt idx="2">
                  <c:v>6300</c:v>
                </c:pt>
                <c:pt idx="3">
                  <c:v>7900</c:v>
                </c:pt>
                <c:pt idx="4">
                  <c:v>6000</c:v>
                </c:pt>
                <c:pt idx="5">
                  <c:v>8000</c:v>
                </c:pt>
                <c:pt idx="6">
                  <c:v>6500</c:v>
                </c:pt>
                <c:pt idx="7">
                  <c:v>6800.0000000000009</c:v>
                </c:pt>
                <c:pt idx="8">
                  <c:v>7400</c:v>
                </c:pt>
                <c:pt idx="9">
                  <c:v>7000</c:v>
                </c:pt>
                <c:pt idx="10">
                  <c:v>6899.9999999999991</c:v>
                </c:pt>
                <c:pt idx="11">
                  <c:v>5800</c:v>
                </c:pt>
                <c:pt idx="12">
                  <c:v>7400</c:v>
                </c:pt>
                <c:pt idx="13">
                  <c:v>6600</c:v>
                </c:pt>
                <c:pt idx="14">
                  <c:v>7500</c:v>
                </c:pt>
                <c:pt idx="15">
                  <c:v>6500</c:v>
                </c:pt>
                <c:pt idx="16">
                  <c:v>6100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7D8-4CC4-B7AD-F3EDE8AB2E35}"/>
            </c:ext>
          </c:extLst>
        </c:ser>
        <c:ser>
          <c:idx val="6"/>
          <c:order val="6"/>
          <c:tx>
            <c:v>1(B)MP (M)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C vs R'!$AE$304,'Ms C vs R'!$AE$306:$AE$307,'Ms C vs R'!$AE$352:$AE$355,'Ms C vs R'!$AE$358:$AE$359,'Ms C vs R'!$AE$359)</c:f>
                <c:numCache>
                  <c:formatCode>General</c:formatCode>
                  <c:ptCount val="10"/>
                  <c:pt idx="0">
                    <c:v>4.4433333333333325</c:v>
                  </c:pt>
                  <c:pt idx="1">
                    <c:v>6.5933333333333319</c:v>
                  </c:pt>
                  <c:pt idx="2">
                    <c:v>6.1633333333333322</c:v>
                  </c:pt>
                  <c:pt idx="3">
                    <c:v>5.5183333333333326</c:v>
                  </c:pt>
                  <c:pt idx="4">
                    <c:v>5.876666666666666</c:v>
                  </c:pt>
                  <c:pt idx="5">
                    <c:v>5.589999999999999</c:v>
                  </c:pt>
                  <c:pt idx="6">
                    <c:v>5.876666666666666</c:v>
                  </c:pt>
                  <c:pt idx="7">
                    <c:v>5.4466666666666654</c:v>
                  </c:pt>
                  <c:pt idx="8">
                    <c:v>4.8016666666666659</c:v>
                  </c:pt>
                  <c:pt idx="9">
                    <c:v>4.8016666666666659</c:v>
                  </c:pt>
                </c:numCache>
              </c:numRef>
            </c:plus>
            <c:minus>
              <c:numRef>
                <c:f>('Ms C vs R'!$AE$304,'Ms C vs R'!$AE$306:$AE$307,'Ms C vs R'!$AE$352:$AE$355,'Ms C vs R'!$AE$358:$AE$359)</c:f>
                <c:numCache>
                  <c:formatCode>General</c:formatCode>
                  <c:ptCount val="9"/>
                  <c:pt idx="0">
                    <c:v>4.4433333333333325</c:v>
                  </c:pt>
                  <c:pt idx="1">
                    <c:v>6.5933333333333319</c:v>
                  </c:pt>
                  <c:pt idx="2">
                    <c:v>6.1633333333333322</c:v>
                  </c:pt>
                  <c:pt idx="3">
                    <c:v>5.5183333333333326</c:v>
                  </c:pt>
                  <c:pt idx="4">
                    <c:v>5.876666666666666</c:v>
                  </c:pt>
                  <c:pt idx="5">
                    <c:v>5.589999999999999</c:v>
                  </c:pt>
                  <c:pt idx="6">
                    <c:v>5.876666666666666</c:v>
                  </c:pt>
                  <c:pt idx="7">
                    <c:v>5.4466666666666654</c:v>
                  </c:pt>
                  <c:pt idx="8">
                    <c:v>4.8016666666666659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C vs R'!$AF$304,'Ms C vs R'!$AF$306:$AF$307,'Ms C vs R'!$AF$352:$AF$355,'Ms C vs R'!$AF$358:$AF$359)</c:f>
                <c:numCache>
                  <c:formatCode>General</c:formatCode>
                  <c:ptCount val="9"/>
                  <c:pt idx="0">
                    <c:v>329.875</c:v>
                  </c:pt>
                  <c:pt idx="1">
                    <c:v>323.27749999999997</c:v>
                  </c:pt>
                  <c:pt idx="2">
                    <c:v>321.58583333333337</c:v>
                  </c:pt>
                  <c:pt idx="3">
                    <c:v>318.70999999999998</c:v>
                  </c:pt>
                  <c:pt idx="4">
                    <c:v>328.69083333333333</c:v>
                  </c:pt>
                  <c:pt idx="5">
                    <c:v>330.89</c:v>
                  </c:pt>
                  <c:pt idx="6">
                    <c:v>323.10833333333335</c:v>
                  </c:pt>
                  <c:pt idx="7">
                    <c:v>328.18333333333334</c:v>
                  </c:pt>
                  <c:pt idx="8">
                    <c:v>328.69083333333333</c:v>
                  </c:pt>
                </c:numCache>
              </c:numRef>
            </c:plus>
            <c:minus>
              <c:numRef>
                <c:f>('Ms C vs R'!$AF$304,'Ms C vs R'!$AF$306:$AF$307,'Ms C vs R'!$AF$352:$AF$355,'Ms C vs R'!$AF$358:$AF$359)</c:f>
                <c:numCache>
                  <c:formatCode>General</c:formatCode>
                  <c:ptCount val="9"/>
                  <c:pt idx="0">
                    <c:v>329.875</c:v>
                  </c:pt>
                  <c:pt idx="1">
                    <c:v>323.27749999999997</c:v>
                  </c:pt>
                  <c:pt idx="2">
                    <c:v>321.58583333333337</c:v>
                  </c:pt>
                  <c:pt idx="3">
                    <c:v>318.70999999999998</c:v>
                  </c:pt>
                  <c:pt idx="4">
                    <c:v>328.69083333333333</c:v>
                  </c:pt>
                  <c:pt idx="5">
                    <c:v>330.89</c:v>
                  </c:pt>
                  <c:pt idx="6">
                    <c:v>323.10833333333335</c:v>
                  </c:pt>
                  <c:pt idx="7">
                    <c:v>328.18333333333334</c:v>
                  </c:pt>
                  <c:pt idx="8">
                    <c:v>328.69083333333333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('Ms C vs R'!$AF$53,'Ms C vs R'!$AF$55:$AF$56,'Ms C vs R'!$AF$84:$AF$87,'Ms C vs R'!$AF$90:$AF$91)</c:f>
              <c:numCache>
                <c:formatCode>General</c:formatCode>
                <c:ptCount val="9"/>
                <c:pt idx="0">
                  <c:v>195000</c:v>
                </c:pt>
                <c:pt idx="1">
                  <c:v>191100</c:v>
                </c:pt>
                <c:pt idx="2">
                  <c:v>190100.00000000003</c:v>
                </c:pt>
                <c:pt idx="3">
                  <c:v>188400</c:v>
                </c:pt>
                <c:pt idx="4">
                  <c:v>194300</c:v>
                </c:pt>
                <c:pt idx="5">
                  <c:v>195600</c:v>
                </c:pt>
                <c:pt idx="6">
                  <c:v>191000</c:v>
                </c:pt>
                <c:pt idx="7">
                  <c:v>194000</c:v>
                </c:pt>
                <c:pt idx="8">
                  <c:v>194300</c:v>
                </c:pt>
              </c:numCache>
            </c:numRef>
          </c:xVal>
          <c:yVal>
            <c:numRef>
              <c:f>('Ms C vs R'!$AE$53,'Ms C vs R'!$AE$55:$AE$56,'Ms C vs R'!$AE$84:$AE$87,'Ms C vs R'!$AE$90:$AE$91)</c:f>
              <c:numCache>
                <c:formatCode>General</c:formatCode>
                <c:ptCount val="9"/>
                <c:pt idx="0">
                  <c:v>6200</c:v>
                </c:pt>
                <c:pt idx="1">
                  <c:v>9200</c:v>
                </c:pt>
                <c:pt idx="2">
                  <c:v>8600</c:v>
                </c:pt>
                <c:pt idx="3">
                  <c:v>7700</c:v>
                </c:pt>
                <c:pt idx="4">
                  <c:v>8200</c:v>
                </c:pt>
                <c:pt idx="5">
                  <c:v>7800</c:v>
                </c:pt>
                <c:pt idx="6">
                  <c:v>8200</c:v>
                </c:pt>
                <c:pt idx="7">
                  <c:v>7600</c:v>
                </c:pt>
                <c:pt idx="8">
                  <c:v>6700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7D8-4CC4-B7AD-F3EDE8AB2E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3630655"/>
        <c:axId val="1168319103"/>
      </c:scatterChart>
      <c:valAx>
        <c:axId val="8336306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Al 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8319103"/>
        <c:crosses val="autoZero"/>
        <c:crossBetween val="midCat"/>
      </c:valAx>
      <c:valAx>
        <c:axId val="1168319103"/>
        <c:scaling>
          <c:orientation val="minMax"/>
          <c:max val="11000"/>
          <c:min val="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Mg</a:t>
                </a:r>
                <a:r>
                  <a:rPr lang="en-GB" baseline="0"/>
                  <a:t> (ppm)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363065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Al v Fe+Mg</a:t>
            </a:r>
            <a:r>
              <a:rPr lang="en-GB" baseline="0"/>
              <a:t> (in works)</a:t>
            </a:r>
            <a:r>
              <a:rPr lang="en-GB"/>
              <a:t>; 1.AS vs 1(B)MP</a:t>
            </a:r>
            <a:r>
              <a:rPr lang="en-GB" baseline="0"/>
              <a:t>; C, R &amp; (M)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1.AS (M)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C vs R'!$AO$205:$AO$206,'Ms C vs R'!$AO$216:$AO$219,'Ms C vs R'!$AO$259)</c:f>
                <c:numCache>
                  <c:formatCode>General</c:formatCode>
                  <c:ptCount val="7"/>
                  <c:pt idx="0">
                    <c:v>34.421818181818182</c:v>
                  </c:pt>
                  <c:pt idx="1">
                    <c:v>40.245454545454542</c:v>
                  </c:pt>
                  <c:pt idx="2">
                    <c:v>47.199999999999996</c:v>
                  </c:pt>
                  <c:pt idx="3">
                    <c:v>54.704545454545453</c:v>
                  </c:pt>
                  <c:pt idx="4">
                    <c:v>50.509090909090908</c:v>
                  </c:pt>
                  <c:pt idx="5">
                    <c:v>44.68363636363636</c:v>
                  </c:pt>
                  <c:pt idx="6">
                    <c:v>41.975454545454546</c:v>
                  </c:pt>
                </c:numCache>
              </c:numRef>
            </c:plus>
            <c:minus>
              <c:numRef>
                <c:f>('Ms C vs R'!$AO$205:$AO$206,'Ms C vs R'!$AO$216:$AO$219,'Ms C vs R'!$AO$259)</c:f>
                <c:numCache>
                  <c:formatCode>General</c:formatCode>
                  <c:ptCount val="7"/>
                  <c:pt idx="0">
                    <c:v>34.421818181818182</c:v>
                  </c:pt>
                  <c:pt idx="1">
                    <c:v>40.245454545454542</c:v>
                  </c:pt>
                  <c:pt idx="2">
                    <c:v>47.199999999999996</c:v>
                  </c:pt>
                  <c:pt idx="3">
                    <c:v>54.704545454545453</c:v>
                  </c:pt>
                  <c:pt idx="4">
                    <c:v>50.509090909090908</c:v>
                  </c:pt>
                  <c:pt idx="5">
                    <c:v>44.68363636363636</c:v>
                  </c:pt>
                  <c:pt idx="6">
                    <c:v>41.975454545454546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C vs R'!$AF$205:$AF$206,'Ms C vs R'!$AF$216:$AF$219,'Ms C vs R'!$AF$259)</c:f>
                <c:numCache>
                  <c:formatCode>General</c:formatCode>
                  <c:ptCount val="7"/>
                  <c:pt idx="0">
                    <c:v>356.89166666666665</c:v>
                  </c:pt>
                  <c:pt idx="1">
                    <c:v>344.65</c:v>
                  </c:pt>
                  <c:pt idx="2">
                    <c:v>345.59166666666664</c:v>
                  </c:pt>
                  <c:pt idx="3">
                    <c:v>344.08499999999998</c:v>
                  </c:pt>
                  <c:pt idx="4">
                    <c:v>349.54666666666662</c:v>
                  </c:pt>
                  <c:pt idx="5">
                    <c:v>349.92333333333323</c:v>
                  </c:pt>
                  <c:pt idx="6">
                    <c:v>350.67666666666662</c:v>
                  </c:pt>
                </c:numCache>
              </c:numRef>
            </c:plus>
            <c:minus>
              <c:numRef>
                <c:f>('Ms C vs R'!$AF$205:$AF$206,'Ms C vs R'!$AF$216:$AF$219,'Ms C vs R'!$AF$259)</c:f>
                <c:numCache>
                  <c:formatCode>General</c:formatCode>
                  <c:ptCount val="7"/>
                  <c:pt idx="0">
                    <c:v>356.89166666666665</c:v>
                  </c:pt>
                  <c:pt idx="1">
                    <c:v>344.65</c:v>
                  </c:pt>
                  <c:pt idx="2">
                    <c:v>345.59166666666664</c:v>
                  </c:pt>
                  <c:pt idx="3">
                    <c:v>344.08499999999998</c:v>
                  </c:pt>
                  <c:pt idx="4">
                    <c:v>349.54666666666662</c:v>
                  </c:pt>
                  <c:pt idx="5">
                    <c:v>349.92333333333323</c:v>
                  </c:pt>
                  <c:pt idx="6">
                    <c:v>350.67666666666662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('Ms C vs R'!$AF$2:$AF$3,'Ms C vs R'!$AF$13:$AF$16,'Ms C vs R'!$AF$44)</c:f>
              <c:numCache>
                <c:formatCode>General</c:formatCode>
                <c:ptCount val="7"/>
                <c:pt idx="0">
                  <c:v>189500</c:v>
                </c:pt>
                <c:pt idx="1">
                  <c:v>183000</c:v>
                </c:pt>
                <c:pt idx="2">
                  <c:v>183500</c:v>
                </c:pt>
                <c:pt idx="3">
                  <c:v>182700</c:v>
                </c:pt>
                <c:pt idx="4">
                  <c:v>185600</c:v>
                </c:pt>
                <c:pt idx="5">
                  <c:v>185799.99999999997</c:v>
                </c:pt>
                <c:pt idx="6">
                  <c:v>182600.00000000003</c:v>
                </c:pt>
              </c:numCache>
            </c:numRef>
          </c:xVal>
          <c:yVal>
            <c:numRef>
              <c:f>('Ms C vs R'!$AM$2:$AM$3,'Ms C vs R'!$AM$13:$AM$16,'Ms C vs R'!$AM$44)</c:f>
              <c:numCache>
                <c:formatCode>General</c:formatCode>
                <c:ptCount val="7"/>
                <c:pt idx="0">
                  <c:v>23200</c:v>
                </c:pt>
                <c:pt idx="1">
                  <c:v>27800</c:v>
                </c:pt>
                <c:pt idx="2">
                  <c:v>30800</c:v>
                </c:pt>
                <c:pt idx="3">
                  <c:v>34900</c:v>
                </c:pt>
                <c:pt idx="4">
                  <c:v>32400</c:v>
                </c:pt>
                <c:pt idx="5">
                  <c:v>28800</c:v>
                </c:pt>
                <c:pt idx="6">
                  <c:v>29100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292-4B12-98DC-885C080D33ED}"/>
            </c:ext>
          </c:extLst>
        </c:ser>
        <c:ser>
          <c:idx val="1"/>
          <c:order val="1"/>
          <c:tx>
            <c:v>1.AS C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C vs R'!$AO$207,'Ms C vs R'!$AO$210,'Ms C vs R'!$AO$225,'Ms C vs R'!$AO$227,'Ms C vs R'!$AO$249,'Ms C vs R'!$AO$252,'Ms C vs R'!$AO$254,'Ms C vs R'!$AO$256,'Ms C vs R'!$AO$263:$AO$264,'Ms C vs R'!$AO$267)</c:f>
                <c:numCache>
                  <c:formatCode>General</c:formatCode>
                  <c:ptCount val="11"/>
                  <c:pt idx="0">
                    <c:v>38.475454545454546</c:v>
                  </c:pt>
                  <c:pt idx="1">
                    <c:v>41.494545454545452</c:v>
                  </c:pt>
                  <c:pt idx="2">
                    <c:v>43.654545454545449</c:v>
                  </c:pt>
                  <c:pt idx="3">
                    <c:v>28.500909090909087</c:v>
                  </c:pt>
                  <c:pt idx="4">
                    <c:v>35.428181818181812</c:v>
                  </c:pt>
                  <c:pt idx="5">
                    <c:v>34.039090909090909</c:v>
                  </c:pt>
                  <c:pt idx="6">
                    <c:v>35.142727272727271</c:v>
                  </c:pt>
                  <c:pt idx="7">
                    <c:v>34.47</c:v>
                  </c:pt>
                  <c:pt idx="8">
                    <c:v>43.604545454545452</c:v>
                  </c:pt>
                  <c:pt idx="9">
                    <c:v>40.415454545454537</c:v>
                  </c:pt>
                  <c:pt idx="10">
                    <c:v>43.819090909090903</c:v>
                  </c:pt>
                </c:numCache>
              </c:numRef>
            </c:plus>
            <c:minus>
              <c:numRef>
                <c:f>('Ms C vs R'!$AO$207,'Ms C vs R'!$AO$210,'Ms C vs R'!$AO$225,'Ms C vs R'!$AO$227,'Ms C vs R'!$AO$249,'Ms C vs R'!$AO$252,'Ms C vs R'!$AO$254,'Ms C vs R'!$AO$256,'Ms C vs R'!$AO$263:$AO$264,'Ms C vs R'!$AO$267)</c:f>
                <c:numCache>
                  <c:formatCode>General</c:formatCode>
                  <c:ptCount val="11"/>
                  <c:pt idx="0">
                    <c:v>38.475454545454546</c:v>
                  </c:pt>
                  <c:pt idx="1">
                    <c:v>41.494545454545452</c:v>
                  </c:pt>
                  <c:pt idx="2">
                    <c:v>43.654545454545449</c:v>
                  </c:pt>
                  <c:pt idx="3">
                    <c:v>28.500909090909087</c:v>
                  </c:pt>
                  <c:pt idx="4">
                    <c:v>35.428181818181812</c:v>
                  </c:pt>
                  <c:pt idx="5">
                    <c:v>34.039090909090909</c:v>
                  </c:pt>
                  <c:pt idx="6">
                    <c:v>35.142727272727271</c:v>
                  </c:pt>
                  <c:pt idx="7">
                    <c:v>34.47</c:v>
                  </c:pt>
                  <c:pt idx="8">
                    <c:v>43.604545454545452</c:v>
                  </c:pt>
                  <c:pt idx="9">
                    <c:v>40.415454545454537</c:v>
                  </c:pt>
                  <c:pt idx="10">
                    <c:v>43.819090909090903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C vs R'!$AF$207,'Ms C vs R'!$AF$210,'Ms C vs R'!$AF$225,'Ms C vs R'!$AF$227,'Ms C vs R'!$AF$249,'Ms C vs R'!$AF$252,'Ms C vs R'!$AF$254,'Ms C vs R'!$AF$256,'Ms C vs R'!$AF$263,'Ms C vs R'!$AF$264,'Ms C vs R'!$AF$267)</c:f>
                <c:numCache>
                  <c:formatCode>General</c:formatCode>
                  <c:ptCount val="11"/>
                  <c:pt idx="0">
                    <c:v>355.95</c:v>
                  </c:pt>
                  <c:pt idx="1">
                    <c:v>341.07166666666666</c:v>
                  </c:pt>
                  <c:pt idx="2">
                    <c:v>340.5066666666666</c:v>
                  </c:pt>
                  <c:pt idx="3">
                    <c:v>349.92333333333323</c:v>
                  </c:pt>
                  <c:pt idx="4">
                    <c:v>343.33166666666665</c:v>
                  </c:pt>
                  <c:pt idx="5">
                    <c:v>353.87833333333333</c:v>
                  </c:pt>
                  <c:pt idx="6">
                    <c:v>355.76166666666666</c:v>
                  </c:pt>
                  <c:pt idx="7">
                    <c:v>348.60500000000002</c:v>
                  </c:pt>
                  <c:pt idx="8">
                    <c:v>348.22833333333324</c:v>
                  </c:pt>
                  <c:pt idx="9">
                    <c:v>348.22833333333324</c:v>
                  </c:pt>
                  <c:pt idx="10">
                    <c:v>343.8966666666667</c:v>
                  </c:pt>
                </c:numCache>
              </c:numRef>
            </c:plus>
            <c:minus>
              <c:numRef>
                <c:f>('Ms C vs R'!$AF$207,'Ms C vs R'!$AF$210,'Ms C vs R'!$AF$225,'Ms C vs R'!$AF$227,'Ms C vs R'!$AF$249,'Ms C vs R'!$AF$252,'Ms C vs R'!$AF$254,'Ms C vs R'!$AF$256,'Ms C vs R'!$AF$263,'Ms C vs R'!$AF$264,'Ms C vs R'!$AF$267)</c:f>
                <c:numCache>
                  <c:formatCode>General</c:formatCode>
                  <c:ptCount val="11"/>
                  <c:pt idx="0">
                    <c:v>355.95</c:v>
                  </c:pt>
                  <c:pt idx="1">
                    <c:v>341.07166666666666</c:v>
                  </c:pt>
                  <c:pt idx="2">
                    <c:v>340.5066666666666</c:v>
                  </c:pt>
                  <c:pt idx="3">
                    <c:v>349.92333333333323</c:v>
                  </c:pt>
                  <c:pt idx="4">
                    <c:v>343.33166666666665</c:v>
                  </c:pt>
                  <c:pt idx="5">
                    <c:v>353.87833333333333</c:v>
                  </c:pt>
                  <c:pt idx="6">
                    <c:v>355.76166666666666</c:v>
                  </c:pt>
                  <c:pt idx="7">
                    <c:v>348.60500000000002</c:v>
                  </c:pt>
                  <c:pt idx="8">
                    <c:v>348.22833333333324</c:v>
                  </c:pt>
                  <c:pt idx="9">
                    <c:v>348.22833333333324</c:v>
                  </c:pt>
                  <c:pt idx="10">
                    <c:v>343.8966666666667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('Ms C vs R'!$AF$4,'Ms C vs R'!$AF$7,'Ms C vs R'!$AF$22,'Ms C vs R'!$AF$24,'Ms C vs R'!$AF$26,'Ms C vs R'!$AF$29,'Ms C vs R'!$AF$31,'Ms C vs R'!$AF$33,'Ms C vs R'!$AF$39:$AF$40,'Ms C vs R'!$AF$43)</c:f>
              <c:numCache>
                <c:formatCode>General</c:formatCode>
                <c:ptCount val="11"/>
                <c:pt idx="0">
                  <c:v>189000</c:v>
                </c:pt>
                <c:pt idx="1">
                  <c:v>181100</c:v>
                </c:pt>
                <c:pt idx="2">
                  <c:v>180799.99999999997</c:v>
                </c:pt>
                <c:pt idx="3">
                  <c:v>185799.99999999997</c:v>
                </c:pt>
                <c:pt idx="4">
                  <c:v>182300</c:v>
                </c:pt>
                <c:pt idx="5">
                  <c:v>187900</c:v>
                </c:pt>
                <c:pt idx="6">
                  <c:v>188900</c:v>
                </c:pt>
                <c:pt idx="7">
                  <c:v>185100.00000000003</c:v>
                </c:pt>
                <c:pt idx="8">
                  <c:v>187300</c:v>
                </c:pt>
                <c:pt idx="9">
                  <c:v>184899.99999999997</c:v>
                </c:pt>
                <c:pt idx="10">
                  <c:v>186500</c:v>
                </c:pt>
              </c:numCache>
            </c:numRef>
          </c:xVal>
          <c:yVal>
            <c:numRef>
              <c:f>('Ms C vs R'!$AM$4,'Ms C vs R'!$AM$7,'Ms C vs R'!$AM$22,'Ms C vs R'!$AM$24,'Ms C vs R'!$AM$26,'Ms C vs R'!$AM$29,'Ms C vs R'!$AM$31,'Ms C vs R'!$AM$33,'Ms C vs R'!$AM$39:$AM$40,'Ms C vs R'!$AM$43)</c:f>
              <c:numCache>
                <c:formatCode>General</c:formatCode>
                <c:ptCount val="11"/>
                <c:pt idx="0">
                  <c:v>24500</c:v>
                </c:pt>
                <c:pt idx="1">
                  <c:v>27200</c:v>
                </c:pt>
                <c:pt idx="2">
                  <c:v>27199.999999999996</c:v>
                </c:pt>
                <c:pt idx="3">
                  <c:v>19300</c:v>
                </c:pt>
                <c:pt idx="4">
                  <c:v>24100</c:v>
                </c:pt>
                <c:pt idx="5">
                  <c:v>22500</c:v>
                </c:pt>
                <c:pt idx="6">
                  <c:v>22700</c:v>
                </c:pt>
                <c:pt idx="7">
                  <c:v>23100</c:v>
                </c:pt>
                <c:pt idx="8">
                  <c:v>26700</c:v>
                </c:pt>
                <c:pt idx="9">
                  <c:v>28300</c:v>
                </c:pt>
                <c:pt idx="10">
                  <c:v>22800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92-4B12-98DC-885C080D33ED}"/>
            </c:ext>
          </c:extLst>
        </c:ser>
        <c:ser>
          <c:idx val="2"/>
          <c:order val="2"/>
          <c:tx>
            <c:v>1.AS 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C vs R'!$AO$208,'Ms C vs R'!$AO$211,'Ms C vs R'!$AO$226,'Ms C vs R'!$AO$228,'Ms C vs R'!$AO$250,'Ms C vs R'!$AO$253,'Ms C vs R'!$AO$255,'Ms C vs R'!$AO$257,'Ms C vs R'!$AO$260:$AO$262,'Ms C vs R'!$AO$265:$AO$266,'Ms C vs R'!$AO$268)</c:f>
                <c:numCache>
                  <c:formatCode>General</c:formatCode>
                  <c:ptCount val="14"/>
                  <c:pt idx="0">
                    <c:v>42.86181818181818</c:v>
                  </c:pt>
                  <c:pt idx="1">
                    <c:v>42.91</c:v>
                  </c:pt>
                  <c:pt idx="2">
                    <c:v>29.923636363636362</c:v>
                  </c:pt>
                  <c:pt idx="3">
                    <c:v>28.500909090909087</c:v>
                  </c:pt>
                  <c:pt idx="4">
                    <c:v>41.471818181818179</c:v>
                  </c:pt>
                  <c:pt idx="5">
                    <c:v>39.889090909090903</c:v>
                  </c:pt>
                  <c:pt idx="6">
                    <c:v>37.922727272727272</c:v>
                  </c:pt>
                  <c:pt idx="7">
                    <c:v>39.194545454545448</c:v>
                  </c:pt>
                  <c:pt idx="8">
                    <c:v>44.442727272727268</c:v>
                  </c:pt>
                  <c:pt idx="9">
                    <c:v>44.419090909090905</c:v>
                  </c:pt>
                  <c:pt idx="10">
                    <c:v>42.695454545454545</c:v>
                  </c:pt>
                  <c:pt idx="11">
                    <c:v>44.109090909090902</c:v>
                  </c:pt>
                  <c:pt idx="12">
                    <c:v>34.61454545454545</c:v>
                  </c:pt>
                  <c:pt idx="13">
                    <c:v>5.2427272727272722</c:v>
                  </c:pt>
                </c:numCache>
              </c:numRef>
            </c:plus>
            <c:minus>
              <c:numRef>
                <c:f>('Ms C vs R'!$AO$208,'Ms C vs R'!$AO$211,'Ms C vs R'!$AO$226,'Ms C vs R'!$AO$228,'Ms C vs R'!$AO$250,'Ms C vs R'!$AO$253,'Ms C vs R'!$AO$255,'Ms C vs R'!$AO$257,'Ms C vs R'!$AO$260:$AO$262,'Ms C vs R'!$AO$265:$AO$266,'Ms C vs R'!$AO$268)</c:f>
                <c:numCache>
                  <c:formatCode>General</c:formatCode>
                  <c:ptCount val="14"/>
                  <c:pt idx="0">
                    <c:v>42.86181818181818</c:v>
                  </c:pt>
                  <c:pt idx="1">
                    <c:v>42.91</c:v>
                  </c:pt>
                  <c:pt idx="2">
                    <c:v>29.923636363636362</c:v>
                  </c:pt>
                  <c:pt idx="3">
                    <c:v>28.500909090909087</c:v>
                  </c:pt>
                  <c:pt idx="4">
                    <c:v>41.471818181818179</c:v>
                  </c:pt>
                  <c:pt idx="5">
                    <c:v>39.889090909090903</c:v>
                  </c:pt>
                  <c:pt idx="6">
                    <c:v>37.922727272727272</c:v>
                  </c:pt>
                  <c:pt idx="7">
                    <c:v>39.194545454545448</c:v>
                  </c:pt>
                  <c:pt idx="8">
                    <c:v>44.442727272727268</c:v>
                  </c:pt>
                  <c:pt idx="9">
                    <c:v>44.419090909090905</c:v>
                  </c:pt>
                  <c:pt idx="10">
                    <c:v>42.695454545454545</c:v>
                  </c:pt>
                  <c:pt idx="11">
                    <c:v>44.109090909090902</c:v>
                  </c:pt>
                  <c:pt idx="12">
                    <c:v>34.61454545454545</c:v>
                  </c:pt>
                  <c:pt idx="13">
                    <c:v>5.2427272727272722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C vs R'!$AF$208,'Ms C vs R'!$AF$211,'Ms C vs R'!$AF$226,'Ms C vs R'!$AF$228,'Ms C vs R'!$AF$250,'Ms C vs R'!$AF$253,'Ms C vs R'!$AF$255,'Ms C vs R'!$AF$257,'Ms C vs R'!$AF$260:$AF$262,'Ms C vs R'!$AF$265:$AF$266,'Ms C vs R'!$AF$268)</c:f>
                <c:numCache>
                  <c:formatCode>General</c:formatCode>
                  <c:ptCount val="14"/>
                  <c:pt idx="0">
                    <c:v>349.54666666666662</c:v>
                  </c:pt>
                  <c:pt idx="1">
                    <c:v>346.72166666666664</c:v>
                  </c:pt>
                  <c:pt idx="2">
                    <c:v>354.6316666666666</c:v>
                  </c:pt>
                  <c:pt idx="3">
                    <c:v>349.92333333333323</c:v>
                  </c:pt>
                  <c:pt idx="4">
                    <c:v>350.48833333333329</c:v>
                  </c:pt>
                  <c:pt idx="5">
                    <c:v>351.995</c:v>
                  </c:pt>
                  <c:pt idx="6">
                    <c:v>350.29999999999995</c:v>
                  </c:pt>
                  <c:pt idx="7">
                    <c:v>351.24166666666662</c:v>
                  </c:pt>
                  <c:pt idx="8">
                    <c:v>336.36333333333329</c:v>
                  </c:pt>
                  <c:pt idx="9">
                    <c:v>348.03999999999996</c:v>
                  </c:pt>
                  <c:pt idx="10">
                    <c:v>352.74833333333333</c:v>
                  </c:pt>
                  <c:pt idx="11">
                    <c:v>355.57333333333332</c:v>
                  </c:pt>
                  <c:pt idx="12">
                    <c:v>351.24166666666662</c:v>
                  </c:pt>
                  <c:pt idx="13">
                    <c:v>356.13833333333332</c:v>
                  </c:pt>
                </c:numCache>
              </c:numRef>
            </c:plus>
            <c:minus>
              <c:numRef>
                <c:f>('Ms C vs R'!$AF$208,'Ms C vs R'!$AF$211,'Ms C vs R'!$AF$226,'Ms C vs R'!$AF$228,'Ms C vs R'!$AF$250,'Ms C vs R'!$AF$253,'Ms C vs R'!$AF$255,'Ms C vs R'!$AF$257,'Ms C vs R'!$AF$260:$AF$262,'Ms C vs R'!$AF$265:$AF$266,'Ms C vs R'!$AF$268)</c:f>
                <c:numCache>
                  <c:formatCode>General</c:formatCode>
                  <c:ptCount val="14"/>
                  <c:pt idx="0">
                    <c:v>349.54666666666662</c:v>
                  </c:pt>
                  <c:pt idx="1">
                    <c:v>346.72166666666664</c:v>
                  </c:pt>
                  <c:pt idx="2">
                    <c:v>354.6316666666666</c:v>
                  </c:pt>
                  <c:pt idx="3">
                    <c:v>349.92333333333323</c:v>
                  </c:pt>
                  <c:pt idx="4">
                    <c:v>350.48833333333329</c:v>
                  </c:pt>
                  <c:pt idx="5">
                    <c:v>351.995</c:v>
                  </c:pt>
                  <c:pt idx="6">
                    <c:v>350.29999999999995</c:v>
                  </c:pt>
                  <c:pt idx="7">
                    <c:v>351.24166666666662</c:v>
                  </c:pt>
                  <c:pt idx="8">
                    <c:v>336.36333333333329</c:v>
                  </c:pt>
                  <c:pt idx="9">
                    <c:v>348.03999999999996</c:v>
                  </c:pt>
                  <c:pt idx="10">
                    <c:v>352.74833333333333</c:v>
                  </c:pt>
                  <c:pt idx="11">
                    <c:v>355.57333333333332</c:v>
                  </c:pt>
                  <c:pt idx="12">
                    <c:v>351.24166666666662</c:v>
                  </c:pt>
                  <c:pt idx="13">
                    <c:v>356.13833333333332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('Ms C vs R'!$AF$5,'Ms C vs R'!$AF$8,'Ms C vs R'!$AF$23,'Ms C vs R'!$AF$25,'Ms C vs R'!$AF$27,'Ms C vs R'!$AF$30,'Ms C vs R'!$AF$32,'Ms C vs R'!$AF$34,'Ms C vs R'!$AF$36:$AF$38,'Ms C vs R'!$AF$41:$AF$42,'Ms C vs R'!$AF$45)</c:f>
              <c:numCache>
                <c:formatCode>General</c:formatCode>
                <c:ptCount val="14"/>
                <c:pt idx="0">
                  <c:v>185600</c:v>
                </c:pt>
                <c:pt idx="1">
                  <c:v>184100</c:v>
                </c:pt>
                <c:pt idx="2">
                  <c:v>188299.99999999997</c:v>
                </c:pt>
                <c:pt idx="3">
                  <c:v>185799.99999999997</c:v>
                </c:pt>
                <c:pt idx="4">
                  <c:v>186100</c:v>
                </c:pt>
                <c:pt idx="5">
                  <c:v>186900</c:v>
                </c:pt>
                <c:pt idx="6">
                  <c:v>186000</c:v>
                </c:pt>
                <c:pt idx="7">
                  <c:v>186500</c:v>
                </c:pt>
                <c:pt idx="8">
                  <c:v>186200</c:v>
                </c:pt>
                <c:pt idx="9">
                  <c:v>178600</c:v>
                </c:pt>
                <c:pt idx="10">
                  <c:v>184800</c:v>
                </c:pt>
                <c:pt idx="11">
                  <c:v>184899.99999999997</c:v>
                </c:pt>
                <c:pt idx="12">
                  <c:v>188800</c:v>
                </c:pt>
                <c:pt idx="13">
                  <c:v>189100</c:v>
                </c:pt>
              </c:numCache>
            </c:numRef>
          </c:xVal>
          <c:yVal>
            <c:numRef>
              <c:f>('Ms C vs R'!$AM$5,'Ms C vs R'!$AM$8,'Ms C vs R'!$AM$23,'Ms C vs R'!$AM$25,'Ms C vs R'!$AM$27,'Ms C vs R'!$AM$30,'Ms C vs R'!$AM$32,'Ms C vs R'!$AM$34,'Ms C vs R'!$AM$36:$AM$38,'Ms C vs R'!$AM$41:$AM$42,'Ms C vs R'!$AM$45)</c:f>
              <c:numCache>
                <c:formatCode>General</c:formatCode>
                <c:ptCount val="14"/>
                <c:pt idx="0">
                  <c:v>27600</c:v>
                </c:pt>
                <c:pt idx="1">
                  <c:v>27500</c:v>
                </c:pt>
                <c:pt idx="2">
                  <c:v>15600</c:v>
                </c:pt>
                <c:pt idx="3">
                  <c:v>19300</c:v>
                </c:pt>
                <c:pt idx="4">
                  <c:v>26500</c:v>
                </c:pt>
                <c:pt idx="5">
                  <c:v>25800</c:v>
                </c:pt>
                <c:pt idx="6">
                  <c:v>24900</c:v>
                </c:pt>
                <c:pt idx="7">
                  <c:v>25000</c:v>
                </c:pt>
                <c:pt idx="8">
                  <c:v>26700</c:v>
                </c:pt>
                <c:pt idx="9">
                  <c:v>29300</c:v>
                </c:pt>
                <c:pt idx="10">
                  <c:v>29100</c:v>
                </c:pt>
                <c:pt idx="11">
                  <c:v>26700</c:v>
                </c:pt>
                <c:pt idx="12">
                  <c:v>28000</c:v>
                </c:pt>
                <c:pt idx="13">
                  <c:v>7300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92-4B12-98DC-885C080D33ED}"/>
            </c:ext>
          </c:extLst>
        </c:ser>
        <c:ser>
          <c:idx val="3"/>
          <c:order val="3"/>
          <c:tx>
            <c:v>1.AS Others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C vs R'!$AO$209,'Ms C vs R'!$AO$212:$AO$215,'Ms C vs R'!$AO$220:$AO$224,'Ms C vs R'!$AO$251,'Ms C vs R'!$AO$258)</c:f>
                <c:numCache>
                  <c:formatCode>General</c:formatCode>
                  <c:ptCount val="12"/>
                  <c:pt idx="0">
                    <c:v>36.052727272727267</c:v>
                  </c:pt>
                  <c:pt idx="1">
                    <c:v>47.799090909090907</c:v>
                  </c:pt>
                  <c:pt idx="2">
                    <c:v>36.629090909090905</c:v>
                  </c:pt>
                  <c:pt idx="3">
                    <c:v>40.153636363636359</c:v>
                  </c:pt>
                  <c:pt idx="4">
                    <c:v>47.75272727272727</c:v>
                  </c:pt>
                  <c:pt idx="5">
                    <c:v>37.082727272727269</c:v>
                  </c:pt>
                  <c:pt idx="6">
                    <c:v>38.019090909090906</c:v>
                  </c:pt>
                  <c:pt idx="7">
                    <c:v>35.500909090909083</c:v>
                  </c:pt>
                  <c:pt idx="8">
                    <c:v>38.18636363636363</c:v>
                  </c:pt>
                  <c:pt idx="9">
                    <c:v>36.459999999999994</c:v>
                  </c:pt>
                  <c:pt idx="10">
                    <c:v>40.416363636363634</c:v>
                  </c:pt>
                  <c:pt idx="11">
                    <c:v>36.769090909090906</c:v>
                  </c:pt>
                </c:numCache>
              </c:numRef>
            </c:plus>
            <c:minus>
              <c:numRef>
                <c:f>('Ms C vs R'!$AO$209,'Ms C vs R'!$AO$212:$AO$215,'Ms C vs R'!$AO$220:$AO$224,'Ms C vs R'!$AO$251,'Ms C vs R'!$AO$258)</c:f>
                <c:numCache>
                  <c:formatCode>General</c:formatCode>
                  <c:ptCount val="12"/>
                  <c:pt idx="0">
                    <c:v>36.052727272727267</c:v>
                  </c:pt>
                  <c:pt idx="1">
                    <c:v>47.799090909090907</c:v>
                  </c:pt>
                  <c:pt idx="2">
                    <c:v>36.629090909090905</c:v>
                  </c:pt>
                  <c:pt idx="3">
                    <c:v>40.153636363636359</c:v>
                  </c:pt>
                  <c:pt idx="4">
                    <c:v>47.75272727272727</c:v>
                  </c:pt>
                  <c:pt idx="5">
                    <c:v>37.082727272727269</c:v>
                  </c:pt>
                  <c:pt idx="6">
                    <c:v>38.019090909090906</c:v>
                  </c:pt>
                  <c:pt idx="7">
                    <c:v>35.500909090909083</c:v>
                  </c:pt>
                  <c:pt idx="8">
                    <c:v>38.18636363636363</c:v>
                  </c:pt>
                  <c:pt idx="9">
                    <c:v>36.459999999999994</c:v>
                  </c:pt>
                  <c:pt idx="10">
                    <c:v>40.416363636363634</c:v>
                  </c:pt>
                  <c:pt idx="11">
                    <c:v>36.769090909090906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C vs R'!$AF$209,'Ms C vs R'!$AF$212:$AF$215,'Ms C vs R'!$AF$220:$AF$224,'Ms C vs R'!$AF$251,'Ms C vs R'!$AF$258)</c:f>
                <c:numCache>
                  <c:formatCode>General</c:formatCode>
                  <c:ptCount val="12"/>
                  <c:pt idx="0">
                    <c:v>352.18333333333334</c:v>
                  </c:pt>
                  <c:pt idx="1">
                    <c:v>340.69499999999999</c:v>
                  </c:pt>
                  <c:pt idx="2">
                    <c:v>355.76166666666666</c:v>
                  </c:pt>
                  <c:pt idx="3">
                    <c:v>351.80666666666667</c:v>
                  </c:pt>
                  <c:pt idx="4">
                    <c:v>345.21499999999992</c:v>
                  </c:pt>
                  <c:pt idx="5">
                    <c:v>351.80666666666667</c:v>
                  </c:pt>
                  <c:pt idx="6">
                    <c:v>357.08</c:v>
                  </c:pt>
                  <c:pt idx="7">
                    <c:v>349.16999999999996</c:v>
                  </c:pt>
                  <c:pt idx="8">
                    <c:v>356.32666666666671</c:v>
                  </c:pt>
                  <c:pt idx="9">
                    <c:v>350.11166666666662</c:v>
                  </c:pt>
                  <c:pt idx="10">
                    <c:v>350.11166666666662</c:v>
                  </c:pt>
                  <c:pt idx="11">
                    <c:v>333.5383333333333</c:v>
                  </c:pt>
                </c:numCache>
              </c:numRef>
            </c:plus>
            <c:minus>
              <c:numRef>
                <c:f>('Ms C vs R'!$AF$209,'Ms C vs R'!$AF$212:$AF$215,'Ms C vs R'!$AF$220:$AF$224,'Ms C vs R'!$AF$251,'Ms C vs R'!$AF$258)</c:f>
                <c:numCache>
                  <c:formatCode>General</c:formatCode>
                  <c:ptCount val="12"/>
                  <c:pt idx="0">
                    <c:v>352.18333333333334</c:v>
                  </c:pt>
                  <c:pt idx="1">
                    <c:v>340.69499999999999</c:v>
                  </c:pt>
                  <c:pt idx="2">
                    <c:v>355.76166666666666</c:v>
                  </c:pt>
                  <c:pt idx="3">
                    <c:v>351.80666666666667</c:v>
                  </c:pt>
                  <c:pt idx="4">
                    <c:v>345.21499999999992</c:v>
                  </c:pt>
                  <c:pt idx="5">
                    <c:v>351.80666666666667</c:v>
                  </c:pt>
                  <c:pt idx="6">
                    <c:v>357.08</c:v>
                  </c:pt>
                  <c:pt idx="7">
                    <c:v>349.16999999999996</c:v>
                  </c:pt>
                  <c:pt idx="8">
                    <c:v>356.32666666666671</c:v>
                  </c:pt>
                  <c:pt idx="9">
                    <c:v>350.11166666666662</c:v>
                  </c:pt>
                  <c:pt idx="10">
                    <c:v>350.11166666666662</c:v>
                  </c:pt>
                  <c:pt idx="11">
                    <c:v>333.5383333333333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('Ms C vs R'!$AF$6,'Ms C vs R'!$AF$9:$AF$12,'Ms C vs R'!$AF$17:$AF$21,'Ms C vs R'!$AF$28,'Ms C vs R'!$AF$35)</c:f>
              <c:numCache>
                <c:formatCode>General</c:formatCode>
                <c:ptCount val="12"/>
                <c:pt idx="0">
                  <c:v>187000</c:v>
                </c:pt>
                <c:pt idx="1">
                  <c:v>180900</c:v>
                </c:pt>
                <c:pt idx="2">
                  <c:v>188900</c:v>
                </c:pt>
                <c:pt idx="3">
                  <c:v>186800</c:v>
                </c:pt>
                <c:pt idx="4">
                  <c:v>183299.99999999997</c:v>
                </c:pt>
                <c:pt idx="5">
                  <c:v>186800</c:v>
                </c:pt>
                <c:pt idx="6">
                  <c:v>189600</c:v>
                </c:pt>
                <c:pt idx="7">
                  <c:v>185400</c:v>
                </c:pt>
                <c:pt idx="8">
                  <c:v>189200.00000000003</c:v>
                </c:pt>
                <c:pt idx="9">
                  <c:v>185900</c:v>
                </c:pt>
                <c:pt idx="10">
                  <c:v>185900</c:v>
                </c:pt>
                <c:pt idx="11">
                  <c:v>177100</c:v>
                </c:pt>
              </c:numCache>
            </c:numRef>
          </c:xVal>
          <c:yVal>
            <c:numRef>
              <c:f>('Ms C vs R'!$AM$6,'Ms C vs R'!$AM$9:$AM$12,'Ms C vs R'!$AM$17:$AM$21,'Ms C vs R'!$AM$28,'Ms C vs R'!$AM$35)</c:f>
              <c:numCache>
                <c:formatCode>General</c:formatCode>
                <c:ptCount val="12"/>
                <c:pt idx="0">
                  <c:v>23800</c:v>
                </c:pt>
                <c:pt idx="1">
                  <c:v>31300</c:v>
                </c:pt>
                <c:pt idx="2">
                  <c:v>23600</c:v>
                </c:pt>
                <c:pt idx="3">
                  <c:v>25500</c:v>
                </c:pt>
                <c:pt idx="4">
                  <c:v>30400</c:v>
                </c:pt>
                <c:pt idx="5">
                  <c:v>24900</c:v>
                </c:pt>
                <c:pt idx="6">
                  <c:v>24700</c:v>
                </c:pt>
                <c:pt idx="7">
                  <c:v>23700</c:v>
                </c:pt>
                <c:pt idx="8">
                  <c:v>25100</c:v>
                </c:pt>
                <c:pt idx="9">
                  <c:v>24200</c:v>
                </c:pt>
                <c:pt idx="10">
                  <c:v>26200</c:v>
                </c:pt>
                <c:pt idx="11">
                  <c:v>25800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92-4B12-98DC-885C080D33ED}"/>
            </c:ext>
          </c:extLst>
        </c:ser>
        <c:ser>
          <c:idx val="4"/>
          <c:order val="4"/>
          <c:tx>
            <c:v>1(B)MP C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C vs R'!$AO$298:$AO$299,'Ms C vs R'!$AO$302,'Ms C vs R'!$AO$305,'Ms C vs R'!$AO$308,'Ms C vs R'!$AO$311,'Ms C vs R'!$AO$314:$AO$317,'Ms C vs R'!$AO$320,'Ms C vs R'!$AO$322:$AO$323,'Ms C vs R'!$AO$347:$AO$351,'Ms C vs R'!$AO$356)</c:f>
                <c:numCache>
                  <c:formatCode>General</c:formatCode>
                  <c:ptCount val="19"/>
                  <c:pt idx="0">
                    <c:v>4.9449999999999985</c:v>
                  </c:pt>
                  <c:pt idx="1">
                    <c:v>4.3716666666666661</c:v>
                  </c:pt>
                  <c:pt idx="2">
                    <c:v>4.2283333333333326</c:v>
                  </c:pt>
                  <c:pt idx="3">
                    <c:v>4.8016666666666659</c:v>
                  </c:pt>
                  <c:pt idx="4">
                    <c:v>5.0883333333333329</c:v>
                  </c:pt>
                  <c:pt idx="5">
                    <c:v>7.1849999999999987</c:v>
                  </c:pt>
                  <c:pt idx="6">
                    <c:v>4.2283333333333326</c:v>
                  </c:pt>
                  <c:pt idx="7">
                    <c:v>5.0166666666666657</c:v>
                  </c:pt>
                  <c:pt idx="8">
                    <c:v>4.4433333333333325</c:v>
                  </c:pt>
                  <c:pt idx="9">
                    <c:v>4.5149999999999997</c:v>
                  </c:pt>
                  <c:pt idx="10">
                    <c:v>4.7299999999999995</c:v>
                  </c:pt>
                  <c:pt idx="11">
                    <c:v>4.8733333333333331</c:v>
                  </c:pt>
                  <c:pt idx="12">
                    <c:v>5.7333333333333325</c:v>
                  </c:pt>
                  <c:pt idx="13">
                    <c:v>7.2016666666666662</c:v>
                  </c:pt>
                  <c:pt idx="14">
                    <c:v>4.586666666666666</c:v>
                  </c:pt>
                  <c:pt idx="15">
                    <c:v>4.2999999999999989</c:v>
                  </c:pt>
                  <c:pt idx="16">
                    <c:v>4.3716666666666661</c:v>
                  </c:pt>
                  <c:pt idx="17">
                    <c:v>4.9449999999999985</c:v>
                  </c:pt>
                  <c:pt idx="18">
                    <c:v>4.7299999999999995</c:v>
                  </c:pt>
                </c:numCache>
              </c:numRef>
            </c:plus>
            <c:minus>
              <c:numRef>
                <c:f>('Ms C vs R'!$AO$298:$AO$299,'Ms C vs R'!$AO$302,'Ms C vs R'!$AO$305,'Ms C vs R'!$AO$308,'Ms C vs R'!$AO$311,'Ms C vs R'!$AO$314:$AO$317,'Ms C vs R'!$AO$320,'Ms C vs R'!$AO$322:$AO$323,'Ms C vs R'!$AO$347:$AO$351,'Ms C vs R'!$AO$356)</c:f>
                <c:numCache>
                  <c:formatCode>General</c:formatCode>
                  <c:ptCount val="19"/>
                  <c:pt idx="0">
                    <c:v>4.9449999999999985</c:v>
                  </c:pt>
                  <c:pt idx="1">
                    <c:v>4.3716666666666661</c:v>
                  </c:pt>
                  <c:pt idx="2">
                    <c:v>4.2283333333333326</c:v>
                  </c:pt>
                  <c:pt idx="3">
                    <c:v>4.8016666666666659</c:v>
                  </c:pt>
                  <c:pt idx="4">
                    <c:v>5.0883333333333329</c:v>
                  </c:pt>
                  <c:pt idx="5">
                    <c:v>7.1849999999999987</c:v>
                  </c:pt>
                  <c:pt idx="6">
                    <c:v>4.2283333333333326</c:v>
                  </c:pt>
                  <c:pt idx="7">
                    <c:v>5.0166666666666657</c:v>
                  </c:pt>
                  <c:pt idx="8">
                    <c:v>4.4433333333333325</c:v>
                  </c:pt>
                  <c:pt idx="9">
                    <c:v>4.5149999999999997</c:v>
                  </c:pt>
                  <c:pt idx="10">
                    <c:v>4.7299999999999995</c:v>
                  </c:pt>
                  <c:pt idx="11">
                    <c:v>4.8733333333333331</c:v>
                  </c:pt>
                  <c:pt idx="12">
                    <c:v>5.7333333333333325</c:v>
                  </c:pt>
                  <c:pt idx="13">
                    <c:v>7.2016666666666662</c:v>
                  </c:pt>
                  <c:pt idx="14">
                    <c:v>4.586666666666666</c:v>
                  </c:pt>
                  <c:pt idx="15">
                    <c:v>4.2999999999999989</c:v>
                  </c:pt>
                  <c:pt idx="16">
                    <c:v>4.3716666666666661</c:v>
                  </c:pt>
                  <c:pt idx="17">
                    <c:v>4.9449999999999985</c:v>
                  </c:pt>
                  <c:pt idx="18">
                    <c:v>4.7299999999999995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C vs R'!$AF$298:$AF$299,'Ms C vs R'!$AF$302,'Ms C vs R'!$AF$305,'Ms C vs R'!$AF$308,'Ms C vs R'!$AF$311,'Ms C vs R'!$AF$314:$AF$317,'Ms C vs R'!$AF$320,'Ms C vs R'!$AF$322:$AF$323,'Ms C vs R'!$AF$347:$AF$351,'Ms C vs R'!$AF$356)</c:f>
                <c:numCache>
                  <c:formatCode>General</c:formatCode>
                  <c:ptCount val="19"/>
                  <c:pt idx="0">
                    <c:v>329.53666666666663</c:v>
                  </c:pt>
                  <c:pt idx="1">
                    <c:v>335.79583333333335</c:v>
                  </c:pt>
                  <c:pt idx="2">
                    <c:v>330.38249999999999</c:v>
                  </c:pt>
                  <c:pt idx="3">
                    <c:v>330.89</c:v>
                  </c:pt>
                  <c:pt idx="4">
                    <c:v>328.5216666666667</c:v>
                  </c:pt>
                  <c:pt idx="5">
                    <c:v>328.86</c:v>
                  </c:pt>
                  <c:pt idx="6">
                    <c:v>328.69083333333333</c:v>
                  </c:pt>
                  <c:pt idx="7">
                    <c:v>333.25833333333333</c:v>
                  </c:pt>
                  <c:pt idx="8">
                    <c:v>333.76583333333332</c:v>
                  </c:pt>
                  <c:pt idx="9">
                    <c:v>334.27333333333337</c:v>
                  </c:pt>
                  <c:pt idx="10">
                    <c:v>328.5216666666667</c:v>
                  </c:pt>
                  <c:pt idx="11">
                    <c:v>332.92</c:v>
                  </c:pt>
                  <c:pt idx="12">
                    <c:v>333.25833333333333</c:v>
                  </c:pt>
                  <c:pt idx="13">
                    <c:v>334.4425</c:v>
                  </c:pt>
                  <c:pt idx="14">
                    <c:v>331.73583333333335</c:v>
                  </c:pt>
                  <c:pt idx="15">
                    <c:v>332.92</c:v>
                  </c:pt>
                  <c:pt idx="16">
                    <c:v>332.58166666666665</c:v>
                  </c:pt>
                  <c:pt idx="17">
                    <c:v>331.39749999999998</c:v>
                  </c:pt>
                  <c:pt idx="18">
                    <c:v>331.56666666666666</c:v>
                  </c:pt>
                </c:numCache>
              </c:numRef>
            </c:plus>
            <c:minus>
              <c:numRef>
                <c:f>('Ms C vs R'!$AF$298:$AF$299,'Ms C vs R'!$AF$302,'Ms C vs R'!$AF$305,'Ms C vs R'!$AF$308,'Ms C vs R'!$AF$311,'Ms C vs R'!$AF$314:$AF$317,'Ms C vs R'!$AF$320,'Ms C vs R'!$AF$322:$AF$323,'Ms C vs R'!$AF$347:$AF$351,'Ms C vs R'!$AF$356)</c:f>
                <c:numCache>
                  <c:formatCode>General</c:formatCode>
                  <c:ptCount val="19"/>
                  <c:pt idx="0">
                    <c:v>329.53666666666663</c:v>
                  </c:pt>
                  <c:pt idx="1">
                    <c:v>335.79583333333335</c:v>
                  </c:pt>
                  <c:pt idx="2">
                    <c:v>330.38249999999999</c:v>
                  </c:pt>
                  <c:pt idx="3">
                    <c:v>330.89</c:v>
                  </c:pt>
                  <c:pt idx="4">
                    <c:v>328.5216666666667</c:v>
                  </c:pt>
                  <c:pt idx="5">
                    <c:v>328.86</c:v>
                  </c:pt>
                  <c:pt idx="6">
                    <c:v>328.69083333333333</c:v>
                  </c:pt>
                  <c:pt idx="7">
                    <c:v>333.25833333333333</c:v>
                  </c:pt>
                  <c:pt idx="8">
                    <c:v>333.76583333333332</c:v>
                  </c:pt>
                  <c:pt idx="9">
                    <c:v>334.27333333333337</c:v>
                  </c:pt>
                  <c:pt idx="10">
                    <c:v>328.5216666666667</c:v>
                  </c:pt>
                  <c:pt idx="11">
                    <c:v>332.92</c:v>
                  </c:pt>
                  <c:pt idx="12">
                    <c:v>333.25833333333333</c:v>
                  </c:pt>
                  <c:pt idx="13">
                    <c:v>334.4425</c:v>
                  </c:pt>
                  <c:pt idx="14">
                    <c:v>331.73583333333335</c:v>
                  </c:pt>
                  <c:pt idx="15">
                    <c:v>332.92</c:v>
                  </c:pt>
                  <c:pt idx="16">
                    <c:v>332.58166666666665</c:v>
                  </c:pt>
                  <c:pt idx="17">
                    <c:v>331.39749999999998</c:v>
                  </c:pt>
                  <c:pt idx="18">
                    <c:v>331.56666666666666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('Ms C vs R'!$AF$47:$AF$48,'Ms C vs R'!$AF$51,'Ms C vs R'!$AF$54,'Ms C vs R'!$AF$57,'Ms C vs R'!$AF$60,'Ms C vs R'!$AF$63:$AF$66,'Ms C vs R'!$AF$69,'Ms C vs R'!$AF$71:$AF$72,'Ms C vs R'!$AF$79:$AF$83,'Ms C vs R'!$AF$88)</c:f>
              <c:numCache>
                <c:formatCode>General</c:formatCode>
                <c:ptCount val="19"/>
                <c:pt idx="0">
                  <c:v>194800</c:v>
                </c:pt>
                <c:pt idx="1">
                  <c:v>198500</c:v>
                </c:pt>
                <c:pt idx="2">
                  <c:v>195300</c:v>
                </c:pt>
                <c:pt idx="3">
                  <c:v>195600</c:v>
                </c:pt>
                <c:pt idx="4">
                  <c:v>194200.00000000003</c:v>
                </c:pt>
                <c:pt idx="5">
                  <c:v>194400</c:v>
                </c:pt>
                <c:pt idx="6">
                  <c:v>194300</c:v>
                </c:pt>
                <c:pt idx="7">
                  <c:v>197000</c:v>
                </c:pt>
                <c:pt idx="8">
                  <c:v>197300</c:v>
                </c:pt>
                <c:pt idx="9">
                  <c:v>197600.00000000003</c:v>
                </c:pt>
                <c:pt idx="10">
                  <c:v>194200.00000000003</c:v>
                </c:pt>
                <c:pt idx="11">
                  <c:v>196800</c:v>
                </c:pt>
                <c:pt idx="12">
                  <c:v>197000</c:v>
                </c:pt>
                <c:pt idx="13">
                  <c:v>197700</c:v>
                </c:pt>
                <c:pt idx="14">
                  <c:v>196100</c:v>
                </c:pt>
                <c:pt idx="15">
                  <c:v>196800</c:v>
                </c:pt>
                <c:pt idx="16">
                  <c:v>196600</c:v>
                </c:pt>
                <c:pt idx="17">
                  <c:v>195900</c:v>
                </c:pt>
                <c:pt idx="18">
                  <c:v>196000</c:v>
                </c:pt>
              </c:numCache>
            </c:numRef>
          </c:xVal>
          <c:yVal>
            <c:numRef>
              <c:f>('Ms C vs R'!$AM$47:$AM$48,'Ms C vs R'!$AM$51,'Ms C vs R'!$AM$54,'Ms C vs R'!$AM$57,'Ms C vs R'!$AM$60,'Ms C vs R'!$AM$63:$AM$66,'Ms C vs R'!$AM$69,'Ms C vs R'!$AM$71:$AM$72,'Ms C vs R'!$AM$79:$AM$83,'Ms C vs R'!$AM$88)</c:f>
              <c:numCache>
                <c:formatCode>General</c:formatCode>
                <c:ptCount val="19"/>
                <c:pt idx="0">
                  <c:v>19200</c:v>
                </c:pt>
                <c:pt idx="1">
                  <c:v>19800</c:v>
                </c:pt>
                <c:pt idx="2">
                  <c:v>18000</c:v>
                </c:pt>
                <c:pt idx="3">
                  <c:v>18300</c:v>
                </c:pt>
                <c:pt idx="4">
                  <c:v>19400</c:v>
                </c:pt>
                <c:pt idx="5">
                  <c:v>18500</c:v>
                </c:pt>
                <c:pt idx="6">
                  <c:v>17500</c:v>
                </c:pt>
                <c:pt idx="7">
                  <c:v>16700</c:v>
                </c:pt>
                <c:pt idx="8">
                  <c:v>18800</c:v>
                </c:pt>
                <c:pt idx="9">
                  <c:v>18400</c:v>
                </c:pt>
                <c:pt idx="10">
                  <c:v>18900</c:v>
                </c:pt>
                <c:pt idx="11">
                  <c:v>19800</c:v>
                </c:pt>
                <c:pt idx="12">
                  <c:v>21500</c:v>
                </c:pt>
                <c:pt idx="13">
                  <c:v>18400</c:v>
                </c:pt>
                <c:pt idx="14">
                  <c:v>18500</c:v>
                </c:pt>
                <c:pt idx="15">
                  <c:v>17400</c:v>
                </c:pt>
                <c:pt idx="16">
                  <c:v>22500</c:v>
                </c:pt>
                <c:pt idx="17">
                  <c:v>19700</c:v>
                </c:pt>
                <c:pt idx="18">
                  <c:v>20000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92-4B12-98DC-885C080D33ED}"/>
            </c:ext>
          </c:extLst>
        </c:ser>
        <c:ser>
          <c:idx val="5"/>
          <c:order val="5"/>
          <c:tx>
            <c:v>1(B)MP 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C vs R'!$AO$300:$AO$301,'Ms C vs R'!$AO$303,'Ms C vs R'!$AO$309:$AO$310,'Ms C vs R'!$AO$312:$AO$313,'Ms C vs R'!$AO$318:$AO$319,'Ms C vs R'!$AO$324:$AO$326,'Ms C vs R'!$AO$327,'Ms C vs R'!$AO$345:$AO$346,'Ms C vs R'!$AO$357)</c:f>
                <c:numCache>
                  <c:formatCode>General</c:formatCode>
                  <c:ptCount val="16"/>
                  <c:pt idx="0">
                    <c:v>5.0883333333333329</c:v>
                  </c:pt>
                  <c:pt idx="1">
                    <c:v>4.3716666666666661</c:v>
                  </c:pt>
                  <c:pt idx="2">
                    <c:v>4.5149999999999997</c:v>
                  </c:pt>
                  <c:pt idx="3">
                    <c:v>5.6616666666666662</c:v>
                  </c:pt>
                  <c:pt idx="4">
                    <c:v>4.2999999999999989</c:v>
                  </c:pt>
                  <c:pt idx="5">
                    <c:v>5.7333333333333325</c:v>
                  </c:pt>
                  <c:pt idx="6">
                    <c:v>4.6583333333333323</c:v>
                  </c:pt>
                  <c:pt idx="7">
                    <c:v>4.8733333333333331</c:v>
                  </c:pt>
                  <c:pt idx="8">
                    <c:v>7.543333333333333</c:v>
                  </c:pt>
                  <c:pt idx="9">
                    <c:v>7.1849999999999987</c:v>
                  </c:pt>
                  <c:pt idx="10">
                    <c:v>6.6366666666666667</c:v>
                  </c:pt>
                  <c:pt idx="11">
                    <c:v>5.3033333333333328</c:v>
                  </c:pt>
                  <c:pt idx="12">
                    <c:v>4.7299999999999995</c:v>
                  </c:pt>
                  <c:pt idx="13">
                    <c:v>5.3749999999999991</c:v>
                  </c:pt>
                  <c:pt idx="14">
                    <c:v>7.378333333333333</c:v>
                  </c:pt>
                  <c:pt idx="15">
                    <c:v>4.3716666666666661</c:v>
                  </c:pt>
                </c:numCache>
              </c:numRef>
            </c:plus>
            <c:minus>
              <c:numRef>
                <c:f>('Ms C vs R'!$AO$300:$AO$301,'Ms C vs R'!$AO$303,'Ms C vs R'!$AO$309:$AO$310,'Ms C vs R'!$AO$312:$AO$313,'Ms C vs R'!$AO$318:$AO$319,'Ms C vs R'!$AO$324:$AO$326,'Ms C vs R'!$AO$327,'Ms C vs R'!$AO$345:$AO$346,'Ms C vs R'!$AO$357)</c:f>
                <c:numCache>
                  <c:formatCode>General</c:formatCode>
                  <c:ptCount val="16"/>
                  <c:pt idx="0">
                    <c:v>5.0883333333333329</c:v>
                  </c:pt>
                  <c:pt idx="1">
                    <c:v>4.3716666666666661</c:v>
                  </c:pt>
                  <c:pt idx="2">
                    <c:v>4.5149999999999997</c:v>
                  </c:pt>
                  <c:pt idx="3">
                    <c:v>5.6616666666666662</c:v>
                  </c:pt>
                  <c:pt idx="4">
                    <c:v>4.2999999999999989</c:v>
                  </c:pt>
                  <c:pt idx="5">
                    <c:v>5.7333333333333325</c:v>
                  </c:pt>
                  <c:pt idx="6">
                    <c:v>4.6583333333333323</c:v>
                  </c:pt>
                  <c:pt idx="7">
                    <c:v>4.8733333333333331</c:v>
                  </c:pt>
                  <c:pt idx="8">
                    <c:v>7.543333333333333</c:v>
                  </c:pt>
                  <c:pt idx="9">
                    <c:v>7.1849999999999987</c:v>
                  </c:pt>
                  <c:pt idx="10">
                    <c:v>6.6366666666666667</c:v>
                  </c:pt>
                  <c:pt idx="11">
                    <c:v>5.3033333333333328</c:v>
                  </c:pt>
                  <c:pt idx="12">
                    <c:v>4.7299999999999995</c:v>
                  </c:pt>
                  <c:pt idx="13">
                    <c:v>5.3749999999999991</c:v>
                  </c:pt>
                  <c:pt idx="14">
                    <c:v>7.378333333333333</c:v>
                  </c:pt>
                  <c:pt idx="15">
                    <c:v>4.3716666666666661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C vs R'!$AF$300:$AF$301,'Ms C vs R'!$AF$303,'Ms C vs R'!$AF$309:$AF$310,'Ms C vs R'!$AF$312:$AF$313,'Ms C vs R'!$AF$318:$AF$319,'Ms C vs R'!$AF$321,'Ms C vs R'!$AF$324:$AF$327,'Ms C vs R'!$AF$345:$AF$346,'Ms C vs R'!$AF$357)</c:f>
                <c:numCache>
                  <c:formatCode>General</c:formatCode>
                  <c:ptCount val="17"/>
                  <c:pt idx="0">
                    <c:v>325.47666666666663</c:v>
                  </c:pt>
                  <c:pt idx="1">
                    <c:v>334.4425</c:v>
                  </c:pt>
                  <c:pt idx="2">
                    <c:v>324.29250000000002</c:v>
                  </c:pt>
                  <c:pt idx="3">
                    <c:v>323.61583333333334</c:v>
                  </c:pt>
                  <c:pt idx="4">
                    <c:v>325.64583333333331</c:v>
                  </c:pt>
                  <c:pt idx="5">
                    <c:v>324.8</c:v>
                  </c:pt>
                  <c:pt idx="6">
                    <c:v>331.05916666666667</c:v>
                  </c:pt>
                  <c:pt idx="7">
                    <c:v>328.18333333333334</c:v>
                  </c:pt>
                  <c:pt idx="8">
                    <c:v>326.49166666666667</c:v>
                  </c:pt>
                  <c:pt idx="9">
                    <c:v>327.50666666666666</c:v>
                  </c:pt>
                  <c:pt idx="10">
                    <c:v>323.95416666666665</c:v>
                  </c:pt>
                  <c:pt idx="11">
                    <c:v>334.78083333333331</c:v>
                  </c:pt>
                  <c:pt idx="12">
                    <c:v>332.92</c:v>
                  </c:pt>
                  <c:pt idx="13">
                    <c:v>331.56666666666666</c:v>
                  </c:pt>
                  <c:pt idx="14">
                    <c:v>324.63083333333333</c:v>
                  </c:pt>
                  <c:pt idx="15">
                    <c:v>324.63083333333333</c:v>
                  </c:pt>
                  <c:pt idx="16">
                    <c:v>330.04416666666668</c:v>
                  </c:pt>
                </c:numCache>
              </c:numRef>
            </c:plus>
            <c:minus>
              <c:numRef>
                <c:f>('Ms C vs R'!$AF$300:$AF$301,'Ms C vs R'!$AF$303,'Ms C vs R'!$AF$309:$AF$310,'Ms C vs R'!$AF$312:$AF$313,'Ms C vs R'!$AF$318:$AF$319,'Ms C vs R'!$AF$321,'Ms C vs R'!$AF$324:$AF$327,'Ms C vs R'!$AF$345:$AF$346,'Ms C vs R'!$AF$357)</c:f>
                <c:numCache>
                  <c:formatCode>General</c:formatCode>
                  <c:ptCount val="17"/>
                  <c:pt idx="0">
                    <c:v>325.47666666666663</c:v>
                  </c:pt>
                  <c:pt idx="1">
                    <c:v>334.4425</c:v>
                  </c:pt>
                  <c:pt idx="2">
                    <c:v>324.29250000000002</c:v>
                  </c:pt>
                  <c:pt idx="3">
                    <c:v>323.61583333333334</c:v>
                  </c:pt>
                  <c:pt idx="4">
                    <c:v>325.64583333333331</c:v>
                  </c:pt>
                  <c:pt idx="5">
                    <c:v>324.8</c:v>
                  </c:pt>
                  <c:pt idx="6">
                    <c:v>331.05916666666667</c:v>
                  </c:pt>
                  <c:pt idx="7">
                    <c:v>328.18333333333334</c:v>
                  </c:pt>
                  <c:pt idx="8">
                    <c:v>326.49166666666667</c:v>
                  </c:pt>
                  <c:pt idx="9">
                    <c:v>327.50666666666666</c:v>
                  </c:pt>
                  <c:pt idx="10">
                    <c:v>323.95416666666665</c:v>
                  </c:pt>
                  <c:pt idx="11">
                    <c:v>334.78083333333331</c:v>
                  </c:pt>
                  <c:pt idx="12">
                    <c:v>332.92</c:v>
                  </c:pt>
                  <c:pt idx="13">
                    <c:v>331.56666666666666</c:v>
                  </c:pt>
                  <c:pt idx="14">
                    <c:v>324.63083333333333</c:v>
                  </c:pt>
                  <c:pt idx="15">
                    <c:v>324.63083333333333</c:v>
                  </c:pt>
                  <c:pt idx="16">
                    <c:v>330.04416666666668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('Ms C vs R'!$AF$49:$AF$50,'Ms C vs R'!$AF$52,'Ms C vs R'!$AF$58:$AF$59,'Ms C vs R'!$AF$61:$AF$62,'Ms C vs R'!$AF$67:$AF$68,'Ms C vs R'!$AF$70,'Ms C vs R'!$AF$73:$AF$78,'Ms C vs R'!$AF$89)</c:f>
              <c:numCache>
                <c:formatCode>General</c:formatCode>
                <c:ptCount val="17"/>
                <c:pt idx="0">
                  <c:v>192399.99999999997</c:v>
                </c:pt>
                <c:pt idx="1">
                  <c:v>197700</c:v>
                </c:pt>
                <c:pt idx="2">
                  <c:v>191700.00000000003</c:v>
                </c:pt>
                <c:pt idx="3">
                  <c:v>191300</c:v>
                </c:pt>
                <c:pt idx="4">
                  <c:v>192500</c:v>
                </c:pt>
                <c:pt idx="5">
                  <c:v>192000</c:v>
                </c:pt>
                <c:pt idx="6">
                  <c:v>195700</c:v>
                </c:pt>
                <c:pt idx="7">
                  <c:v>194000</c:v>
                </c:pt>
                <c:pt idx="8">
                  <c:v>193000</c:v>
                </c:pt>
                <c:pt idx="9">
                  <c:v>193600</c:v>
                </c:pt>
                <c:pt idx="10">
                  <c:v>191500</c:v>
                </c:pt>
                <c:pt idx="11">
                  <c:v>197900</c:v>
                </c:pt>
                <c:pt idx="12">
                  <c:v>196800</c:v>
                </c:pt>
                <c:pt idx="13">
                  <c:v>196000</c:v>
                </c:pt>
                <c:pt idx="14">
                  <c:v>191900</c:v>
                </c:pt>
                <c:pt idx="15">
                  <c:v>191900</c:v>
                </c:pt>
                <c:pt idx="16">
                  <c:v>195100.00000000003</c:v>
                </c:pt>
              </c:numCache>
            </c:numRef>
          </c:xVal>
          <c:yVal>
            <c:numRef>
              <c:f>('Ms C vs R'!$AM$49:$AM$50,'Ms C vs R'!$AM$52,'Ms C vs R'!$AM$58:$AM$59,'Ms C vs R'!$AM$61:$AM$62,'Ms C vs R'!$AM$67:$AM$68,'Ms C vs R'!$AM$70,'Ms C vs R'!$AM$73:$AM$78,'Ms C vs R'!$AM$89)</c:f>
              <c:numCache>
                <c:formatCode>General</c:formatCode>
                <c:ptCount val="17"/>
                <c:pt idx="0">
                  <c:v>16400</c:v>
                </c:pt>
                <c:pt idx="1">
                  <c:v>19300</c:v>
                </c:pt>
                <c:pt idx="2">
                  <c:v>19300</c:v>
                </c:pt>
                <c:pt idx="3">
                  <c:v>22100</c:v>
                </c:pt>
                <c:pt idx="4">
                  <c:v>19600</c:v>
                </c:pt>
                <c:pt idx="5">
                  <c:v>22200</c:v>
                </c:pt>
                <c:pt idx="6">
                  <c:v>20400</c:v>
                </c:pt>
                <c:pt idx="7">
                  <c:v>18300</c:v>
                </c:pt>
                <c:pt idx="8">
                  <c:v>19500</c:v>
                </c:pt>
                <c:pt idx="9">
                  <c:v>20700</c:v>
                </c:pt>
                <c:pt idx="10">
                  <c:v>21000</c:v>
                </c:pt>
                <c:pt idx="11">
                  <c:v>18900</c:v>
                </c:pt>
                <c:pt idx="12">
                  <c:v>19600</c:v>
                </c:pt>
                <c:pt idx="13">
                  <c:v>18700</c:v>
                </c:pt>
                <c:pt idx="14">
                  <c:v>22800</c:v>
                </c:pt>
                <c:pt idx="15">
                  <c:v>20800</c:v>
                </c:pt>
                <c:pt idx="16">
                  <c:v>18000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92-4B12-98DC-885C080D33ED}"/>
            </c:ext>
          </c:extLst>
        </c:ser>
        <c:ser>
          <c:idx val="6"/>
          <c:order val="6"/>
          <c:tx>
            <c:v>1(B)MP (M)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C vs R'!$AO$304,'Ms C vs R'!$AO$306:$AO$307,'Ms C vs R'!$AO$352:$AO$355,'Ms C vs R'!$AO$358:$AO$359)</c:f>
                <c:numCache>
                  <c:formatCode>General</c:formatCode>
                  <c:ptCount val="9"/>
                  <c:pt idx="0">
                    <c:v>4.4433333333333325</c:v>
                  </c:pt>
                  <c:pt idx="1">
                    <c:v>6.5933333333333319</c:v>
                  </c:pt>
                  <c:pt idx="2">
                    <c:v>8.5633333333333326</c:v>
                  </c:pt>
                  <c:pt idx="3">
                    <c:v>5.5183333333333326</c:v>
                  </c:pt>
                  <c:pt idx="4">
                    <c:v>5.876666666666666</c:v>
                  </c:pt>
                  <c:pt idx="5">
                    <c:v>5.589999999999999</c:v>
                  </c:pt>
                  <c:pt idx="6">
                    <c:v>5.876666666666666</c:v>
                  </c:pt>
                  <c:pt idx="7">
                    <c:v>5.4466666666666654</c:v>
                  </c:pt>
                  <c:pt idx="8">
                    <c:v>4.8016666666666659</c:v>
                  </c:pt>
                </c:numCache>
              </c:numRef>
            </c:plus>
            <c:minus>
              <c:numRef>
                <c:f>('Ms C vs R'!$AO$304,'Ms C vs R'!$AO$306:$AO$307,'Ms C vs R'!$AO$352:$AO$355,'Ms C vs R'!$AO$358:$AO$359)</c:f>
                <c:numCache>
                  <c:formatCode>General</c:formatCode>
                  <c:ptCount val="9"/>
                  <c:pt idx="0">
                    <c:v>4.4433333333333325</c:v>
                  </c:pt>
                  <c:pt idx="1">
                    <c:v>6.5933333333333319</c:v>
                  </c:pt>
                  <c:pt idx="2">
                    <c:v>8.5633333333333326</c:v>
                  </c:pt>
                  <c:pt idx="3">
                    <c:v>5.5183333333333326</c:v>
                  </c:pt>
                  <c:pt idx="4">
                    <c:v>5.876666666666666</c:v>
                  </c:pt>
                  <c:pt idx="5">
                    <c:v>5.589999999999999</c:v>
                  </c:pt>
                  <c:pt idx="6">
                    <c:v>5.876666666666666</c:v>
                  </c:pt>
                  <c:pt idx="7">
                    <c:v>5.4466666666666654</c:v>
                  </c:pt>
                  <c:pt idx="8">
                    <c:v>4.8016666666666659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C vs R'!$AF$304,'Ms C vs R'!$AF$306:$AF$307,'Ms C vs R'!$AF$352:$AF$355,'Ms C vs R'!$AF$358:$AF$359)</c:f>
                <c:numCache>
                  <c:formatCode>General</c:formatCode>
                  <c:ptCount val="9"/>
                  <c:pt idx="0">
                    <c:v>329.875</c:v>
                  </c:pt>
                  <c:pt idx="1">
                    <c:v>323.27749999999997</c:v>
                  </c:pt>
                  <c:pt idx="2">
                    <c:v>321.58583333333337</c:v>
                  </c:pt>
                  <c:pt idx="3">
                    <c:v>318.70999999999998</c:v>
                  </c:pt>
                  <c:pt idx="4">
                    <c:v>328.69083333333333</c:v>
                  </c:pt>
                  <c:pt idx="5">
                    <c:v>330.89</c:v>
                  </c:pt>
                  <c:pt idx="6">
                    <c:v>323.10833333333335</c:v>
                  </c:pt>
                  <c:pt idx="7">
                    <c:v>328.18333333333334</c:v>
                  </c:pt>
                  <c:pt idx="8">
                    <c:v>328.69083333333333</c:v>
                  </c:pt>
                </c:numCache>
              </c:numRef>
            </c:plus>
            <c:minus>
              <c:numRef>
                <c:f>('Ms C vs R'!$AF$304,'Ms C vs R'!$AF$306:$AF$307,'Ms C vs R'!$AF$352:$AF$355,'Ms C vs R'!$AF$358:$AF$359)</c:f>
                <c:numCache>
                  <c:formatCode>General</c:formatCode>
                  <c:ptCount val="9"/>
                  <c:pt idx="0">
                    <c:v>329.875</c:v>
                  </c:pt>
                  <c:pt idx="1">
                    <c:v>323.27749999999997</c:v>
                  </c:pt>
                  <c:pt idx="2">
                    <c:v>321.58583333333337</c:v>
                  </c:pt>
                  <c:pt idx="3">
                    <c:v>318.70999999999998</c:v>
                  </c:pt>
                  <c:pt idx="4">
                    <c:v>328.69083333333333</c:v>
                  </c:pt>
                  <c:pt idx="5">
                    <c:v>330.89</c:v>
                  </c:pt>
                  <c:pt idx="6">
                    <c:v>323.10833333333335</c:v>
                  </c:pt>
                  <c:pt idx="7">
                    <c:v>328.18333333333334</c:v>
                  </c:pt>
                  <c:pt idx="8">
                    <c:v>328.69083333333333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('Ms C vs R'!$AF$53,'Ms C vs R'!$AF$55:$AF$56,'Ms C vs R'!$AF$84:$AF$87,'Ms C vs R'!$AF$90:$AF$91)</c:f>
              <c:numCache>
                <c:formatCode>General</c:formatCode>
                <c:ptCount val="9"/>
                <c:pt idx="0">
                  <c:v>195000</c:v>
                </c:pt>
                <c:pt idx="1">
                  <c:v>191100</c:v>
                </c:pt>
                <c:pt idx="2">
                  <c:v>190100.00000000003</c:v>
                </c:pt>
                <c:pt idx="3">
                  <c:v>188400</c:v>
                </c:pt>
                <c:pt idx="4">
                  <c:v>194300</c:v>
                </c:pt>
                <c:pt idx="5">
                  <c:v>195600</c:v>
                </c:pt>
                <c:pt idx="6">
                  <c:v>191000</c:v>
                </c:pt>
                <c:pt idx="7">
                  <c:v>194000</c:v>
                </c:pt>
                <c:pt idx="8">
                  <c:v>194300</c:v>
                </c:pt>
              </c:numCache>
            </c:numRef>
          </c:xVal>
          <c:yVal>
            <c:numRef>
              <c:f>('Ms C vs R'!$AM$53,'Ms C vs R'!$AM$55:$AM$56,'Ms C vs R'!$AM$84:$AM$87,'Ms C vs R'!$AM$90:$AM$91)</c:f>
              <c:numCache>
                <c:formatCode>General</c:formatCode>
                <c:ptCount val="9"/>
                <c:pt idx="0">
                  <c:v>19500</c:v>
                </c:pt>
                <c:pt idx="1">
                  <c:v>22400</c:v>
                </c:pt>
                <c:pt idx="2">
                  <c:v>22100</c:v>
                </c:pt>
                <c:pt idx="3">
                  <c:v>23200</c:v>
                </c:pt>
                <c:pt idx="4">
                  <c:v>21100</c:v>
                </c:pt>
                <c:pt idx="5">
                  <c:v>18000</c:v>
                </c:pt>
                <c:pt idx="6">
                  <c:v>21800</c:v>
                </c:pt>
                <c:pt idx="7">
                  <c:v>21500</c:v>
                </c:pt>
                <c:pt idx="8">
                  <c:v>16700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92-4B12-98DC-885C080D3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3630655"/>
        <c:axId val="1168319103"/>
      </c:scatterChart>
      <c:valAx>
        <c:axId val="8336306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Al 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8319103"/>
        <c:crosses val="autoZero"/>
        <c:crossBetween val="midCat"/>
      </c:valAx>
      <c:valAx>
        <c:axId val="1168319103"/>
        <c:scaling>
          <c:orientation val="minMax"/>
          <c:max val="35000"/>
          <c:min val="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Fe+Mg</a:t>
                </a:r>
                <a:r>
                  <a:rPr lang="en-GB" baseline="0"/>
                  <a:t> (ppm)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363065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rgbClr val="FF9966"/>
                </a:solidFill>
              </a:ln>
              <a:effectLst/>
            </c:spPr>
          </c:marker>
          <c:xVal>
            <c:numRef>
              <c:f>(Muscovite!$C$48:$C$77,Muscovite!$C$48:$C$77,Muscovite!$C$79:$C$93)</c:f>
              <c:numCache>
                <c:formatCode>General</c:formatCode>
                <c:ptCount val="75"/>
                <c:pt idx="0">
                  <c:v>34.088999999999999</c:v>
                </c:pt>
                <c:pt idx="1">
                  <c:v>35.832000000000001</c:v>
                </c:pt>
                <c:pt idx="2">
                  <c:v>41.066800000000001</c:v>
                </c:pt>
                <c:pt idx="3">
                  <c:v>42.691299999999998</c:v>
                </c:pt>
                <c:pt idx="4">
                  <c:v>35.543399999999998</c:v>
                </c:pt>
                <c:pt idx="5">
                  <c:v>31.5305</c:v>
                </c:pt>
                <c:pt idx="6">
                  <c:v>30.461500000000001</c:v>
                </c:pt>
                <c:pt idx="7">
                  <c:v>39.433700000000002</c:v>
                </c:pt>
                <c:pt idx="8">
                  <c:v>42.585599999999999</c:v>
                </c:pt>
                <c:pt idx="9">
                  <c:v>42.493200000000002</c:v>
                </c:pt>
                <c:pt idx="10">
                  <c:v>37.845700000000001</c:v>
                </c:pt>
                <c:pt idx="11">
                  <c:v>28.618099999999998</c:v>
                </c:pt>
                <c:pt idx="12">
                  <c:v>43.297199999999997</c:v>
                </c:pt>
                <c:pt idx="13">
                  <c:v>40.203699999999998</c:v>
                </c:pt>
                <c:pt idx="14">
                  <c:v>43.762300000000003</c:v>
                </c:pt>
                <c:pt idx="15">
                  <c:v>39.972700000000003</c:v>
                </c:pt>
                <c:pt idx="16">
                  <c:v>42.315199999999997</c:v>
                </c:pt>
                <c:pt idx="17">
                  <c:v>47.645000000000003</c:v>
                </c:pt>
                <c:pt idx="18">
                  <c:v>42.195399999999999</c:v>
                </c:pt>
                <c:pt idx="19">
                  <c:v>38.314399999999999</c:v>
                </c:pt>
                <c:pt idx="20">
                  <c:v>56.845199999999998</c:v>
                </c:pt>
                <c:pt idx="21">
                  <c:v>46.1935</c:v>
                </c:pt>
                <c:pt idx="22">
                  <c:v>41.959299999999999</c:v>
                </c:pt>
                <c:pt idx="23">
                  <c:v>38.379899999999999</c:v>
                </c:pt>
                <c:pt idx="24">
                  <c:v>46.028799999999997</c:v>
                </c:pt>
                <c:pt idx="25">
                  <c:v>47.553899999999999</c:v>
                </c:pt>
                <c:pt idx="26">
                  <c:v>43.607199999999999</c:v>
                </c:pt>
                <c:pt idx="27">
                  <c:v>43.9878</c:v>
                </c:pt>
                <c:pt idx="28">
                  <c:v>36.694200000000002</c:v>
                </c:pt>
                <c:pt idx="29">
                  <c:v>36.461500000000001</c:v>
                </c:pt>
                <c:pt idx="30">
                  <c:v>34.088999999999999</c:v>
                </c:pt>
                <c:pt idx="31">
                  <c:v>35.832000000000001</c:v>
                </c:pt>
                <c:pt idx="32">
                  <c:v>41.066800000000001</c:v>
                </c:pt>
                <c:pt idx="33">
                  <c:v>42.691299999999998</c:v>
                </c:pt>
                <c:pt idx="34">
                  <c:v>35.543399999999998</c:v>
                </c:pt>
                <c:pt idx="35">
                  <c:v>31.5305</c:v>
                </c:pt>
                <c:pt idx="36">
                  <c:v>30.461500000000001</c:v>
                </c:pt>
                <c:pt idx="37">
                  <c:v>39.433700000000002</c:v>
                </c:pt>
                <c:pt idx="38">
                  <c:v>42.585599999999999</c:v>
                </c:pt>
                <c:pt idx="39">
                  <c:v>42.493200000000002</c:v>
                </c:pt>
                <c:pt idx="40">
                  <c:v>37.845700000000001</c:v>
                </c:pt>
                <c:pt idx="41">
                  <c:v>28.618099999999998</c:v>
                </c:pt>
                <c:pt idx="42">
                  <c:v>43.297199999999997</c:v>
                </c:pt>
                <c:pt idx="43">
                  <c:v>40.203699999999998</c:v>
                </c:pt>
                <c:pt idx="44">
                  <c:v>43.762300000000003</c:v>
                </c:pt>
                <c:pt idx="45">
                  <c:v>39.972700000000003</c:v>
                </c:pt>
                <c:pt idx="46">
                  <c:v>42.315199999999997</c:v>
                </c:pt>
                <c:pt idx="47">
                  <c:v>47.645000000000003</c:v>
                </c:pt>
                <c:pt idx="48">
                  <c:v>42.195399999999999</c:v>
                </c:pt>
                <c:pt idx="49">
                  <c:v>38.314399999999999</c:v>
                </c:pt>
                <c:pt idx="50">
                  <c:v>56.845199999999998</c:v>
                </c:pt>
                <c:pt idx="51">
                  <c:v>46.1935</c:v>
                </c:pt>
                <c:pt idx="52">
                  <c:v>41.959299999999999</c:v>
                </c:pt>
                <c:pt idx="53">
                  <c:v>38.379899999999999</c:v>
                </c:pt>
                <c:pt idx="54">
                  <c:v>46.028799999999997</c:v>
                </c:pt>
                <c:pt idx="55">
                  <c:v>47.553899999999999</c:v>
                </c:pt>
                <c:pt idx="56">
                  <c:v>43.607199999999999</c:v>
                </c:pt>
                <c:pt idx="57">
                  <c:v>43.9878</c:v>
                </c:pt>
                <c:pt idx="58">
                  <c:v>36.694200000000002</c:v>
                </c:pt>
                <c:pt idx="59">
                  <c:v>36.461500000000001</c:v>
                </c:pt>
                <c:pt idx="60">
                  <c:v>44.344000000000001</c:v>
                </c:pt>
                <c:pt idx="61">
                  <c:v>33.119700000000002</c:v>
                </c:pt>
                <c:pt idx="62">
                  <c:v>39.446399999999997</c:v>
                </c:pt>
                <c:pt idx="63">
                  <c:v>43.114199999999997</c:v>
                </c:pt>
                <c:pt idx="64">
                  <c:v>37.498800000000003</c:v>
                </c:pt>
                <c:pt idx="65">
                  <c:v>45.324300000000001</c:v>
                </c:pt>
                <c:pt idx="66">
                  <c:v>38.434699999999999</c:v>
                </c:pt>
                <c:pt idx="67">
                  <c:v>43.6006</c:v>
                </c:pt>
                <c:pt idx="68">
                  <c:v>39.494799999999998</c:v>
                </c:pt>
                <c:pt idx="69">
                  <c:v>46.992600000000003</c:v>
                </c:pt>
                <c:pt idx="70">
                  <c:v>37.853200000000001</c:v>
                </c:pt>
                <c:pt idx="71">
                  <c:v>48.610799999999998</c:v>
                </c:pt>
                <c:pt idx="72">
                  <c:v>37.443300000000001</c:v>
                </c:pt>
                <c:pt idx="73">
                  <c:v>40.824300000000001</c:v>
                </c:pt>
                <c:pt idx="74">
                  <c:v>34.804699999999997</c:v>
                </c:pt>
              </c:numCache>
            </c:numRef>
          </c:xVal>
          <c:yVal>
            <c:numRef>
              <c:f>(Muscovite!$AD$48:$AD$77,Muscovite!$AD$48:$AD$77,Muscovite!$AD$79:$AD$93)</c:f>
              <c:numCache>
                <c:formatCode>General</c:formatCode>
                <c:ptCount val="7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CBA-4762-999E-73336B908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7726464"/>
        <c:axId val="902383440"/>
      </c:scatterChart>
      <c:valAx>
        <c:axId val="1187726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2383440"/>
        <c:crosses val="autoZero"/>
        <c:crossBetween val="midCat"/>
      </c:valAx>
      <c:valAx>
        <c:axId val="902383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77264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1.AS Fe vs Li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SEM+ICP Tidy'!$C$145:$C$168,'Ms SEM+ICP Tidy'!$C$189:$C$208)</c:f>
                <c:numCache>
                  <c:formatCode>General</c:formatCode>
                  <c:ptCount val="44"/>
                  <c:pt idx="0">
                    <c:v>6.1985900000000003</c:v>
                  </c:pt>
                  <c:pt idx="1">
                    <c:v>5.4918899999999997</c:v>
                  </c:pt>
                  <c:pt idx="2">
                    <c:v>5.9336099999999998</c:v>
                  </c:pt>
                  <c:pt idx="3">
                    <c:v>3.8236300000000001</c:v>
                  </c:pt>
                  <c:pt idx="4">
                    <c:v>5.8784599999999996</c:v>
                  </c:pt>
                  <c:pt idx="5">
                    <c:v>7.01267</c:v>
                  </c:pt>
                  <c:pt idx="6">
                    <c:v>8.3305500000000006</c:v>
                  </c:pt>
                  <c:pt idx="7">
                    <c:v>5.8285299999999998</c:v>
                  </c:pt>
                  <c:pt idx="8">
                    <c:v>9.2691499999999998</c:v>
                  </c:pt>
                  <c:pt idx="9">
                    <c:v>6.8526899999999999</c:v>
                  </c:pt>
                  <c:pt idx="10">
                    <c:v>6.1776900000000001</c:v>
                  </c:pt>
                  <c:pt idx="11">
                    <c:v>5.8884499999999997</c:v>
                  </c:pt>
                  <c:pt idx="12">
                    <c:v>7.4471299999999996</c:v>
                  </c:pt>
                  <c:pt idx="13">
                    <c:v>8.8373299999999997</c:v>
                  </c:pt>
                  <c:pt idx="14">
                    <c:v>8.5287199999999999</c:v>
                  </c:pt>
                  <c:pt idx="15">
                    <c:v>5.3250799999999998</c:v>
                  </c:pt>
                  <c:pt idx="16">
                    <c:v>8.4974600000000002</c:v>
                  </c:pt>
                  <c:pt idx="17">
                    <c:v>6.0438200000000002</c:v>
                  </c:pt>
                  <c:pt idx="18">
                    <c:v>7.8830600000000004</c:v>
                  </c:pt>
                  <c:pt idx="19">
                    <c:v>5.2465099999999998</c:v>
                  </c:pt>
                  <c:pt idx="20">
                    <c:v>8.6663399999999999</c:v>
                  </c:pt>
                  <c:pt idx="21">
                    <c:v>7.9513199999999999</c:v>
                  </c:pt>
                  <c:pt idx="22">
                    <c:v>8.2565500000000007</c:v>
                  </c:pt>
                  <c:pt idx="23">
                    <c:v>7.8345900000000004</c:v>
                  </c:pt>
                  <c:pt idx="24">
                    <c:v>9.1833600000000004</c:v>
                  </c:pt>
                  <c:pt idx="25">
                    <c:v>9.0914199999999994</c:v>
                  </c:pt>
                  <c:pt idx="26">
                    <c:v>6.1939299999999999</c:v>
                  </c:pt>
                  <c:pt idx="27">
                    <c:v>7.0014900000000004</c:v>
                  </c:pt>
                  <c:pt idx="28">
                    <c:v>6.0931699999999998</c:v>
                  </c:pt>
                  <c:pt idx="29">
                    <c:v>6.6721500000000002</c:v>
                  </c:pt>
                  <c:pt idx="30">
                    <c:v>5.0055699999999996</c:v>
                  </c:pt>
                  <c:pt idx="31">
                    <c:v>11.3512</c:v>
                  </c:pt>
                  <c:pt idx="32">
                    <c:v>10.5342</c:v>
                  </c:pt>
                  <c:pt idx="33">
                    <c:v>8.2353100000000001</c:v>
                  </c:pt>
                  <c:pt idx="34">
                    <c:v>7.1706099999999999</c:v>
                  </c:pt>
                  <c:pt idx="35">
                    <c:v>11.0053</c:v>
                  </c:pt>
                  <c:pt idx="36">
                    <c:v>10.4238</c:v>
                  </c:pt>
                  <c:pt idx="37">
                    <c:v>8.8518000000000008</c:v>
                  </c:pt>
                  <c:pt idx="38">
                    <c:v>7.4977400000000003</c:v>
                  </c:pt>
                  <c:pt idx="39">
                    <c:v>7.8621499999999997</c:v>
                  </c:pt>
                  <c:pt idx="40">
                    <c:v>9.9736200000000004</c:v>
                  </c:pt>
                  <c:pt idx="41">
                    <c:v>8.8705200000000008</c:v>
                  </c:pt>
                  <c:pt idx="42">
                    <c:v>12.3527</c:v>
                  </c:pt>
                  <c:pt idx="43">
                    <c:v>7.5012299999999996</c:v>
                  </c:pt>
                </c:numCache>
              </c:numRef>
            </c:plus>
            <c:minus>
              <c:numRef>
                <c:f>('Ms SEM+ICP Tidy'!$C$145:$C$168,'Ms SEM+ICP Tidy'!$C$189:$C$208)</c:f>
                <c:numCache>
                  <c:formatCode>General</c:formatCode>
                  <c:ptCount val="44"/>
                  <c:pt idx="0">
                    <c:v>6.1985900000000003</c:v>
                  </c:pt>
                  <c:pt idx="1">
                    <c:v>5.4918899999999997</c:v>
                  </c:pt>
                  <c:pt idx="2">
                    <c:v>5.9336099999999998</c:v>
                  </c:pt>
                  <c:pt idx="3">
                    <c:v>3.8236300000000001</c:v>
                  </c:pt>
                  <c:pt idx="4">
                    <c:v>5.8784599999999996</c:v>
                  </c:pt>
                  <c:pt idx="5">
                    <c:v>7.01267</c:v>
                  </c:pt>
                  <c:pt idx="6">
                    <c:v>8.3305500000000006</c:v>
                  </c:pt>
                  <c:pt idx="7">
                    <c:v>5.8285299999999998</c:v>
                  </c:pt>
                  <c:pt idx="8">
                    <c:v>9.2691499999999998</c:v>
                  </c:pt>
                  <c:pt idx="9">
                    <c:v>6.8526899999999999</c:v>
                  </c:pt>
                  <c:pt idx="10">
                    <c:v>6.1776900000000001</c:v>
                  </c:pt>
                  <c:pt idx="11">
                    <c:v>5.8884499999999997</c:v>
                  </c:pt>
                  <c:pt idx="12">
                    <c:v>7.4471299999999996</c:v>
                  </c:pt>
                  <c:pt idx="13">
                    <c:v>8.8373299999999997</c:v>
                  </c:pt>
                  <c:pt idx="14">
                    <c:v>8.5287199999999999</c:v>
                  </c:pt>
                  <c:pt idx="15">
                    <c:v>5.3250799999999998</c:v>
                  </c:pt>
                  <c:pt idx="16">
                    <c:v>8.4974600000000002</c:v>
                  </c:pt>
                  <c:pt idx="17">
                    <c:v>6.0438200000000002</c:v>
                  </c:pt>
                  <c:pt idx="18">
                    <c:v>7.8830600000000004</c:v>
                  </c:pt>
                  <c:pt idx="19">
                    <c:v>5.2465099999999998</c:v>
                  </c:pt>
                  <c:pt idx="20">
                    <c:v>8.6663399999999999</c:v>
                  </c:pt>
                  <c:pt idx="21">
                    <c:v>7.9513199999999999</c:v>
                  </c:pt>
                  <c:pt idx="22">
                    <c:v>8.2565500000000007</c:v>
                  </c:pt>
                  <c:pt idx="23">
                    <c:v>7.8345900000000004</c:v>
                  </c:pt>
                  <c:pt idx="24">
                    <c:v>9.1833600000000004</c:v>
                  </c:pt>
                  <c:pt idx="25">
                    <c:v>9.0914199999999994</c:v>
                  </c:pt>
                  <c:pt idx="26">
                    <c:v>6.1939299999999999</c:v>
                  </c:pt>
                  <c:pt idx="27">
                    <c:v>7.0014900000000004</c:v>
                  </c:pt>
                  <c:pt idx="28">
                    <c:v>6.0931699999999998</c:v>
                  </c:pt>
                  <c:pt idx="29">
                    <c:v>6.6721500000000002</c:v>
                  </c:pt>
                  <c:pt idx="30">
                    <c:v>5.0055699999999996</c:v>
                  </c:pt>
                  <c:pt idx="31">
                    <c:v>11.3512</c:v>
                  </c:pt>
                  <c:pt idx="32">
                    <c:v>10.5342</c:v>
                  </c:pt>
                  <c:pt idx="33">
                    <c:v>8.2353100000000001</c:v>
                  </c:pt>
                  <c:pt idx="34">
                    <c:v>7.1706099999999999</c:v>
                  </c:pt>
                  <c:pt idx="35">
                    <c:v>11.0053</c:v>
                  </c:pt>
                  <c:pt idx="36">
                    <c:v>10.4238</c:v>
                  </c:pt>
                  <c:pt idx="37">
                    <c:v>8.8518000000000008</c:v>
                  </c:pt>
                  <c:pt idx="38">
                    <c:v>7.4977400000000003</c:v>
                  </c:pt>
                  <c:pt idx="39">
                    <c:v>7.8621499999999997</c:v>
                  </c:pt>
                  <c:pt idx="40">
                    <c:v>9.9736200000000004</c:v>
                  </c:pt>
                  <c:pt idx="41">
                    <c:v>8.8705200000000008</c:v>
                  </c:pt>
                  <c:pt idx="42">
                    <c:v>12.3527</c:v>
                  </c:pt>
                  <c:pt idx="43">
                    <c:v>7.5012299999999996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SEM+ICP Tidy'!$AJ$145:$AJ$168,'Ms SEM+ICP Tidy'!$AJ$189:$AJ$208)</c:f>
                <c:numCache>
                  <c:formatCode>General</c:formatCode>
                  <c:ptCount val="44"/>
                  <c:pt idx="0">
                    <c:v>1918.181818181818</c:v>
                  </c:pt>
                  <c:pt idx="1">
                    <c:v>1918.181818181818</c:v>
                  </c:pt>
                  <c:pt idx="2">
                    <c:v>1918.181818181818</c:v>
                  </c:pt>
                  <c:pt idx="3">
                    <c:v>1918.181818181818</c:v>
                  </c:pt>
                  <c:pt idx="4">
                    <c:v>1918.181818181818</c:v>
                  </c:pt>
                  <c:pt idx="5">
                    <c:v>1918.181818181818</c:v>
                  </c:pt>
                  <c:pt idx="6">
                    <c:v>1918.181818181818</c:v>
                  </c:pt>
                  <c:pt idx="7">
                    <c:v>1918.181818181818</c:v>
                  </c:pt>
                  <c:pt idx="8">
                    <c:v>1918.181818181818</c:v>
                  </c:pt>
                  <c:pt idx="9">
                    <c:v>1918.181818181818</c:v>
                  </c:pt>
                  <c:pt idx="10">
                    <c:v>1918.181818181818</c:v>
                  </c:pt>
                  <c:pt idx="11">
                    <c:v>1918.181818181818</c:v>
                  </c:pt>
                  <c:pt idx="12">
                    <c:v>1918.181818181818</c:v>
                  </c:pt>
                  <c:pt idx="13">
                    <c:v>1918.181818181818</c:v>
                  </c:pt>
                  <c:pt idx="14">
                    <c:v>1918.181818181818</c:v>
                  </c:pt>
                  <c:pt idx="15">
                    <c:v>1918.181818181818</c:v>
                  </c:pt>
                  <c:pt idx="16">
                    <c:v>1918.181818181818</c:v>
                  </c:pt>
                  <c:pt idx="17">
                    <c:v>1918.181818181818</c:v>
                  </c:pt>
                  <c:pt idx="18">
                    <c:v>1918.181818181818</c:v>
                  </c:pt>
                  <c:pt idx="19">
                    <c:v>1918.181818181818</c:v>
                  </c:pt>
                  <c:pt idx="20">
                    <c:v>1918.181818181818</c:v>
                  </c:pt>
                  <c:pt idx="21">
                    <c:v>1918.181818181818</c:v>
                  </c:pt>
                  <c:pt idx="22">
                    <c:v>1918.1818181818201</c:v>
                  </c:pt>
                  <c:pt idx="23">
                    <c:v>1918.1818181818201</c:v>
                  </c:pt>
                  <c:pt idx="24">
                    <c:v>1918.181818181818</c:v>
                  </c:pt>
                  <c:pt idx="25">
                    <c:v>1918.181818181818</c:v>
                  </c:pt>
                  <c:pt idx="26">
                    <c:v>1918.181818181818</c:v>
                  </c:pt>
                  <c:pt idx="27">
                    <c:v>1918.181818181818</c:v>
                  </c:pt>
                  <c:pt idx="28">
                    <c:v>1918.181818181818</c:v>
                  </c:pt>
                  <c:pt idx="29">
                    <c:v>1918.181818181818</c:v>
                  </c:pt>
                  <c:pt idx="30">
                    <c:v>1918.181818181818</c:v>
                  </c:pt>
                  <c:pt idx="31">
                    <c:v>1918.181818181818</c:v>
                  </c:pt>
                  <c:pt idx="32">
                    <c:v>1918.181818181818</c:v>
                  </c:pt>
                  <c:pt idx="33">
                    <c:v>1918.181818181818</c:v>
                  </c:pt>
                  <c:pt idx="34">
                    <c:v>1918.181818181818</c:v>
                  </c:pt>
                  <c:pt idx="35">
                    <c:v>1918.181818181818</c:v>
                  </c:pt>
                  <c:pt idx="36">
                    <c:v>1918.181818181818</c:v>
                  </c:pt>
                  <c:pt idx="37">
                    <c:v>1918.181818181818</c:v>
                  </c:pt>
                  <c:pt idx="38">
                    <c:v>1918.181818181818</c:v>
                  </c:pt>
                  <c:pt idx="39">
                    <c:v>1918.181818181818</c:v>
                  </c:pt>
                  <c:pt idx="40">
                    <c:v>1918.181818181818</c:v>
                  </c:pt>
                  <c:pt idx="41">
                    <c:v>1918.181818181818</c:v>
                  </c:pt>
                  <c:pt idx="42">
                    <c:v>1918.181818181818</c:v>
                  </c:pt>
                  <c:pt idx="43">
                    <c:v>1918.181818181818</c:v>
                  </c:pt>
                </c:numCache>
              </c:numRef>
            </c:plus>
            <c:minus>
              <c:numRef>
                <c:f>('Ms SEM+ICP Tidy'!$AJ$145:$AJ$168,'Ms SEM+ICP Tidy'!$AJ$189:$AJ$208)</c:f>
                <c:numCache>
                  <c:formatCode>General</c:formatCode>
                  <c:ptCount val="44"/>
                  <c:pt idx="0">
                    <c:v>1918.181818181818</c:v>
                  </c:pt>
                  <c:pt idx="1">
                    <c:v>1918.181818181818</c:v>
                  </c:pt>
                  <c:pt idx="2">
                    <c:v>1918.181818181818</c:v>
                  </c:pt>
                  <c:pt idx="3">
                    <c:v>1918.181818181818</c:v>
                  </c:pt>
                  <c:pt idx="4">
                    <c:v>1918.181818181818</c:v>
                  </c:pt>
                  <c:pt idx="5">
                    <c:v>1918.181818181818</c:v>
                  </c:pt>
                  <c:pt idx="6">
                    <c:v>1918.181818181818</c:v>
                  </c:pt>
                  <c:pt idx="7">
                    <c:v>1918.181818181818</c:v>
                  </c:pt>
                  <c:pt idx="8">
                    <c:v>1918.181818181818</c:v>
                  </c:pt>
                  <c:pt idx="9">
                    <c:v>1918.181818181818</c:v>
                  </c:pt>
                  <c:pt idx="10">
                    <c:v>1918.181818181818</c:v>
                  </c:pt>
                  <c:pt idx="11">
                    <c:v>1918.181818181818</c:v>
                  </c:pt>
                  <c:pt idx="12">
                    <c:v>1918.181818181818</c:v>
                  </c:pt>
                  <c:pt idx="13">
                    <c:v>1918.181818181818</c:v>
                  </c:pt>
                  <c:pt idx="14">
                    <c:v>1918.181818181818</c:v>
                  </c:pt>
                  <c:pt idx="15">
                    <c:v>1918.181818181818</c:v>
                  </c:pt>
                  <c:pt idx="16">
                    <c:v>1918.181818181818</c:v>
                  </c:pt>
                  <c:pt idx="17">
                    <c:v>1918.181818181818</c:v>
                  </c:pt>
                  <c:pt idx="18">
                    <c:v>1918.181818181818</c:v>
                  </c:pt>
                  <c:pt idx="19">
                    <c:v>1918.181818181818</c:v>
                  </c:pt>
                  <c:pt idx="20">
                    <c:v>1918.181818181818</c:v>
                  </c:pt>
                  <c:pt idx="21">
                    <c:v>1918.181818181818</c:v>
                  </c:pt>
                  <c:pt idx="22">
                    <c:v>1918.1818181818201</c:v>
                  </c:pt>
                  <c:pt idx="23">
                    <c:v>1918.1818181818201</c:v>
                  </c:pt>
                  <c:pt idx="24">
                    <c:v>1918.181818181818</c:v>
                  </c:pt>
                  <c:pt idx="25">
                    <c:v>1918.181818181818</c:v>
                  </c:pt>
                  <c:pt idx="26">
                    <c:v>1918.181818181818</c:v>
                  </c:pt>
                  <c:pt idx="27">
                    <c:v>1918.181818181818</c:v>
                  </c:pt>
                  <c:pt idx="28">
                    <c:v>1918.181818181818</c:v>
                  </c:pt>
                  <c:pt idx="29">
                    <c:v>1918.181818181818</c:v>
                  </c:pt>
                  <c:pt idx="30">
                    <c:v>1918.181818181818</c:v>
                  </c:pt>
                  <c:pt idx="31">
                    <c:v>1918.181818181818</c:v>
                  </c:pt>
                  <c:pt idx="32">
                    <c:v>1918.181818181818</c:v>
                  </c:pt>
                  <c:pt idx="33">
                    <c:v>1918.181818181818</c:v>
                  </c:pt>
                  <c:pt idx="34">
                    <c:v>1918.181818181818</c:v>
                  </c:pt>
                  <c:pt idx="35">
                    <c:v>1918.181818181818</c:v>
                  </c:pt>
                  <c:pt idx="36">
                    <c:v>1918.181818181818</c:v>
                  </c:pt>
                  <c:pt idx="37">
                    <c:v>1918.181818181818</c:v>
                  </c:pt>
                  <c:pt idx="38">
                    <c:v>1918.181818181818</c:v>
                  </c:pt>
                  <c:pt idx="39">
                    <c:v>1918.181818181818</c:v>
                  </c:pt>
                  <c:pt idx="40">
                    <c:v>1918.181818181818</c:v>
                  </c:pt>
                  <c:pt idx="41">
                    <c:v>1918.181818181818</c:v>
                  </c:pt>
                  <c:pt idx="42">
                    <c:v>1918.181818181818</c:v>
                  </c:pt>
                  <c:pt idx="43">
                    <c:v>1918.181818181818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('Ms SEM+ICP Tidy'!$AK$2:$AK$3,'Ms SEM+ICP Tidy'!$AK$4:$AK$15,'Ms SEM+ICP Tidy'!$AK$16:$AK$25,'Ms SEM+ICP Tidy'!$AK$26:$AK$43,'Ms SEM+ICP Tidy'!$AK$44:$AK$45)</c:f>
              <c:numCache>
                <c:formatCode>General</c:formatCode>
                <c:ptCount val="44"/>
                <c:pt idx="0">
                  <c:v>14800</c:v>
                </c:pt>
                <c:pt idx="1">
                  <c:v>16900</c:v>
                </c:pt>
                <c:pt idx="2">
                  <c:v>17400</c:v>
                </c:pt>
                <c:pt idx="3">
                  <c:v>19200</c:v>
                </c:pt>
                <c:pt idx="4">
                  <c:v>15800</c:v>
                </c:pt>
                <c:pt idx="5">
                  <c:v>18300</c:v>
                </c:pt>
                <c:pt idx="6">
                  <c:v>19300</c:v>
                </c:pt>
                <c:pt idx="7">
                  <c:v>21100</c:v>
                </c:pt>
                <c:pt idx="8">
                  <c:v>16400</c:v>
                </c:pt>
                <c:pt idx="9">
                  <c:v>18200</c:v>
                </c:pt>
                <c:pt idx="10">
                  <c:v>21600</c:v>
                </c:pt>
                <c:pt idx="11">
                  <c:v>20900</c:v>
                </c:pt>
                <c:pt idx="12">
                  <c:v>24700.000000000004</c:v>
                </c:pt>
                <c:pt idx="13">
                  <c:v>22700</c:v>
                </c:pt>
                <c:pt idx="14">
                  <c:v>20000</c:v>
                </c:pt>
                <c:pt idx="15">
                  <c:v>16000</c:v>
                </c:pt>
                <c:pt idx="16">
                  <c:v>16900</c:v>
                </c:pt>
                <c:pt idx="17">
                  <c:v>15400</c:v>
                </c:pt>
                <c:pt idx="18">
                  <c:v>16800</c:v>
                </c:pt>
                <c:pt idx="19">
                  <c:v>15900</c:v>
                </c:pt>
                <c:pt idx="20">
                  <c:v>20099.999999999996</c:v>
                </c:pt>
                <c:pt idx="21">
                  <c:v>15600</c:v>
                </c:pt>
                <c:pt idx="22">
                  <c:v>12200</c:v>
                </c:pt>
                <c:pt idx="23">
                  <c:v>12200</c:v>
                </c:pt>
                <c:pt idx="24">
                  <c:v>15100</c:v>
                </c:pt>
                <c:pt idx="25">
                  <c:v>18700</c:v>
                </c:pt>
                <c:pt idx="26">
                  <c:v>18000</c:v>
                </c:pt>
                <c:pt idx="27">
                  <c:v>14900</c:v>
                </c:pt>
                <c:pt idx="28">
                  <c:v>17800</c:v>
                </c:pt>
                <c:pt idx="29">
                  <c:v>15700</c:v>
                </c:pt>
                <c:pt idx="30">
                  <c:v>16700</c:v>
                </c:pt>
                <c:pt idx="31">
                  <c:v>14900</c:v>
                </c:pt>
                <c:pt idx="32">
                  <c:v>17700</c:v>
                </c:pt>
                <c:pt idx="33">
                  <c:v>15200</c:v>
                </c:pt>
                <c:pt idx="34">
                  <c:v>19000</c:v>
                </c:pt>
                <c:pt idx="35">
                  <c:v>19500</c:v>
                </c:pt>
                <c:pt idx="36">
                  <c:v>19600</c:v>
                </c:pt>
                <c:pt idx="37">
                  <c:v>19600</c:v>
                </c:pt>
                <c:pt idx="38">
                  <c:v>19400</c:v>
                </c:pt>
                <c:pt idx="39">
                  <c:v>17700</c:v>
                </c:pt>
                <c:pt idx="40">
                  <c:v>20000</c:v>
                </c:pt>
                <c:pt idx="41">
                  <c:v>15200</c:v>
                </c:pt>
                <c:pt idx="42">
                  <c:v>19100</c:v>
                </c:pt>
                <c:pt idx="43">
                  <c:v>0</c:v>
                </c:pt>
              </c:numCache>
            </c:numRef>
          </c:xVal>
          <c:yVal>
            <c:numRef>
              <c:f>('Ms SEM+ICP Tidy'!$C$2:$C$3,'Ms SEM+ICP Tidy'!$C$4:$C$15,'Ms SEM+ICP Tidy'!$C$16:$C$25,'Ms SEM+ICP Tidy'!$C$26:$C$43,'Ms SEM+ICP Tidy'!$C$44:$C$45)</c:f>
              <c:numCache>
                <c:formatCode>General</c:formatCode>
                <c:ptCount val="44"/>
                <c:pt idx="0">
                  <c:v>38.521999999999998</c:v>
                </c:pt>
                <c:pt idx="1">
                  <c:v>46.811700000000002</c:v>
                </c:pt>
                <c:pt idx="2">
                  <c:v>36.603700000000003</c:v>
                </c:pt>
                <c:pt idx="3">
                  <c:v>40.7729</c:v>
                </c:pt>
                <c:pt idx="4">
                  <c:v>44.405900000000003</c:v>
                </c:pt>
                <c:pt idx="5">
                  <c:v>41.6419</c:v>
                </c:pt>
                <c:pt idx="6">
                  <c:v>50.973500000000001</c:v>
                </c:pt>
                <c:pt idx="7">
                  <c:v>40.365400000000001</c:v>
                </c:pt>
                <c:pt idx="8">
                  <c:v>52.168599999999998</c:v>
                </c:pt>
                <c:pt idx="9">
                  <c:v>43.901899999999998</c:v>
                </c:pt>
                <c:pt idx="10">
                  <c:v>50.969799999999999</c:v>
                </c:pt>
                <c:pt idx="11">
                  <c:v>42.182000000000002</c:v>
                </c:pt>
                <c:pt idx="12">
                  <c:v>63.905900000000003</c:v>
                </c:pt>
                <c:pt idx="13">
                  <c:v>46.107599999999998</c:v>
                </c:pt>
                <c:pt idx="14">
                  <c:v>42.756700000000002</c:v>
                </c:pt>
                <c:pt idx="15">
                  <c:v>46.544400000000003</c:v>
                </c:pt>
                <c:pt idx="16">
                  <c:v>46.470399999999998</c:v>
                </c:pt>
                <c:pt idx="17">
                  <c:v>45.407200000000003</c:v>
                </c:pt>
                <c:pt idx="18">
                  <c:v>54.547199999999997</c:v>
                </c:pt>
                <c:pt idx="19">
                  <c:v>45.300400000000003</c:v>
                </c:pt>
                <c:pt idx="20">
                  <c:v>40.886699999999998</c:v>
                </c:pt>
                <c:pt idx="21">
                  <c:v>52.256999999999998</c:v>
                </c:pt>
                <c:pt idx="22">
                  <c:v>44.851399999999998</c:v>
                </c:pt>
                <c:pt idx="23">
                  <c:v>48.526699999999998</c:v>
                </c:pt>
                <c:pt idx="24">
                  <c:v>49.152500000000003</c:v>
                </c:pt>
                <c:pt idx="25">
                  <c:v>44.0242</c:v>
                </c:pt>
                <c:pt idx="26">
                  <c:v>38.470700000000001</c:v>
                </c:pt>
                <c:pt idx="27">
                  <c:v>43.3157</c:v>
                </c:pt>
                <c:pt idx="28">
                  <c:v>47.6813</c:v>
                </c:pt>
                <c:pt idx="29">
                  <c:v>38.158499999999997</c:v>
                </c:pt>
                <c:pt idx="30">
                  <c:v>37.473700000000001</c:v>
                </c:pt>
                <c:pt idx="31">
                  <c:v>53.146500000000003</c:v>
                </c:pt>
                <c:pt idx="32">
                  <c:v>50.301600000000001</c:v>
                </c:pt>
                <c:pt idx="33">
                  <c:v>45.171700000000001</c:v>
                </c:pt>
                <c:pt idx="34">
                  <c:v>50.4908</c:v>
                </c:pt>
                <c:pt idx="35">
                  <c:v>51.421100000000003</c:v>
                </c:pt>
                <c:pt idx="36">
                  <c:v>45.295999999999999</c:v>
                </c:pt>
                <c:pt idx="37">
                  <c:v>42.192599999999999</c:v>
                </c:pt>
                <c:pt idx="38">
                  <c:v>45.502499999999998</c:v>
                </c:pt>
                <c:pt idx="39">
                  <c:v>57.115099999999998</c:v>
                </c:pt>
                <c:pt idx="40">
                  <c:v>52.729500000000002</c:v>
                </c:pt>
                <c:pt idx="41">
                  <c:v>45.497399999999999</c:v>
                </c:pt>
                <c:pt idx="42">
                  <c:v>50.363599999999998</c:v>
                </c:pt>
                <c:pt idx="43">
                  <c:v>45.9803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E98-4904-8F35-07177C5E9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6565312"/>
        <c:axId val="1670568672"/>
      </c:scatterChart>
      <c:valAx>
        <c:axId val="1676565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Fe 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0568672"/>
        <c:crosses val="autoZero"/>
        <c:crossBetween val="midCat"/>
      </c:valAx>
      <c:valAx>
        <c:axId val="167056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Li 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65653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1.AS Al vs 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1.AS Al vs Li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SEM+ICP Tidy'!$C$145:$C$168,'Ms SEM+ICP Tidy'!$C$189:$C$208)</c:f>
                <c:numCache>
                  <c:formatCode>General</c:formatCode>
                  <c:ptCount val="44"/>
                  <c:pt idx="0">
                    <c:v>6.1985900000000003</c:v>
                  </c:pt>
                  <c:pt idx="1">
                    <c:v>5.4918899999999997</c:v>
                  </c:pt>
                  <c:pt idx="2">
                    <c:v>5.9336099999999998</c:v>
                  </c:pt>
                  <c:pt idx="3">
                    <c:v>3.8236300000000001</c:v>
                  </c:pt>
                  <c:pt idx="4">
                    <c:v>5.8784599999999996</c:v>
                  </c:pt>
                  <c:pt idx="5">
                    <c:v>7.01267</c:v>
                  </c:pt>
                  <c:pt idx="6">
                    <c:v>8.3305500000000006</c:v>
                  </c:pt>
                  <c:pt idx="7">
                    <c:v>5.8285299999999998</c:v>
                  </c:pt>
                  <c:pt idx="8">
                    <c:v>9.2691499999999998</c:v>
                  </c:pt>
                  <c:pt idx="9">
                    <c:v>6.8526899999999999</c:v>
                  </c:pt>
                  <c:pt idx="10">
                    <c:v>6.1776900000000001</c:v>
                  </c:pt>
                  <c:pt idx="11">
                    <c:v>5.8884499999999997</c:v>
                  </c:pt>
                  <c:pt idx="12">
                    <c:v>7.4471299999999996</c:v>
                  </c:pt>
                  <c:pt idx="13">
                    <c:v>8.8373299999999997</c:v>
                  </c:pt>
                  <c:pt idx="14">
                    <c:v>8.5287199999999999</c:v>
                  </c:pt>
                  <c:pt idx="15">
                    <c:v>5.3250799999999998</c:v>
                  </c:pt>
                  <c:pt idx="16">
                    <c:v>8.4974600000000002</c:v>
                  </c:pt>
                  <c:pt idx="17">
                    <c:v>6.0438200000000002</c:v>
                  </c:pt>
                  <c:pt idx="18">
                    <c:v>7.8830600000000004</c:v>
                  </c:pt>
                  <c:pt idx="19">
                    <c:v>5.2465099999999998</c:v>
                  </c:pt>
                  <c:pt idx="20">
                    <c:v>8.6663399999999999</c:v>
                  </c:pt>
                  <c:pt idx="21">
                    <c:v>7.9513199999999999</c:v>
                  </c:pt>
                  <c:pt idx="22">
                    <c:v>8.2565500000000007</c:v>
                  </c:pt>
                  <c:pt idx="23">
                    <c:v>7.8345900000000004</c:v>
                  </c:pt>
                  <c:pt idx="24">
                    <c:v>9.1833600000000004</c:v>
                  </c:pt>
                  <c:pt idx="25">
                    <c:v>9.0914199999999994</c:v>
                  </c:pt>
                  <c:pt idx="26">
                    <c:v>6.1939299999999999</c:v>
                  </c:pt>
                  <c:pt idx="27">
                    <c:v>7.0014900000000004</c:v>
                  </c:pt>
                  <c:pt idx="28">
                    <c:v>6.0931699999999998</c:v>
                  </c:pt>
                  <c:pt idx="29">
                    <c:v>6.6721500000000002</c:v>
                  </c:pt>
                  <c:pt idx="30">
                    <c:v>5.0055699999999996</c:v>
                  </c:pt>
                  <c:pt idx="31">
                    <c:v>11.3512</c:v>
                  </c:pt>
                  <c:pt idx="32">
                    <c:v>10.5342</c:v>
                  </c:pt>
                  <c:pt idx="33">
                    <c:v>8.2353100000000001</c:v>
                  </c:pt>
                  <c:pt idx="34">
                    <c:v>7.1706099999999999</c:v>
                  </c:pt>
                  <c:pt idx="35">
                    <c:v>11.0053</c:v>
                  </c:pt>
                  <c:pt idx="36">
                    <c:v>10.4238</c:v>
                  </c:pt>
                  <c:pt idx="37">
                    <c:v>8.8518000000000008</c:v>
                  </c:pt>
                  <c:pt idx="38">
                    <c:v>7.4977400000000003</c:v>
                  </c:pt>
                  <c:pt idx="39">
                    <c:v>7.8621499999999997</c:v>
                  </c:pt>
                  <c:pt idx="40">
                    <c:v>9.9736200000000004</c:v>
                  </c:pt>
                  <c:pt idx="41">
                    <c:v>8.8705200000000008</c:v>
                  </c:pt>
                  <c:pt idx="42">
                    <c:v>12.3527</c:v>
                  </c:pt>
                  <c:pt idx="43">
                    <c:v>7.5012299999999996</c:v>
                  </c:pt>
                </c:numCache>
              </c:numRef>
            </c:plus>
            <c:minus>
              <c:numRef>
                <c:f>('Ms SEM+ICP Tidy'!$C$145:$C$168,'Ms SEM+ICP Tidy'!$C$189:$C$208)</c:f>
                <c:numCache>
                  <c:formatCode>General</c:formatCode>
                  <c:ptCount val="44"/>
                  <c:pt idx="0">
                    <c:v>6.1985900000000003</c:v>
                  </c:pt>
                  <c:pt idx="1">
                    <c:v>5.4918899999999997</c:v>
                  </c:pt>
                  <c:pt idx="2">
                    <c:v>5.9336099999999998</c:v>
                  </c:pt>
                  <c:pt idx="3">
                    <c:v>3.8236300000000001</c:v>
                  </c:pt>
                  <c:pt idx="4">
                    <c:v>5.8784599999999996</c:v>
                  </c:pt>
                  <c:pt idx="5">
                    <c:v>7.01267</c:v>
                  </c:pt>
                  <c:pt idx="6">
                    <c:v>8.3305500000000006</c:v>
                  </c:pt>
                  <c:pt idx="7">
                    <c:v>5.8285299999999998</c:v>
                  </c:pt>
                  <c:pt idx="8">
                    <c:v>9.2691499999999998</c:v>
                  </c:pt>
                  <c:pt idx="9">
                    <c:v>6.8526899999999999</c:v>
                  </c:pt>
                  <c:pt idx="10">
                    <c:v>6.1776900000000001</c:v>
                  </c:pt>
                  <c:pt idx="11">
                    <c:v>5.8884499999999997</c:v>
                  </c:pt>
                  <c:pt idx="12">
                    <c:v>7.4471299999999996</c:v>
                  </c:pt>
                  <c:pt idx="13">
                    <c:v>8.8373299999999997</c:v>
                  </c:pt>
                  <c:pt idx="14">
                    <c:v>8.5287199999999999</c:v>
                  </c:pt>
                  <c:pt idx="15">
                    <c:v>5.3250799999999998</c:v>
                  </c:pt>
                  <c:pt idx="16">
                    <c:v>8.4974600000000002</c:v>
                  </c:pt>
                  <c:pt idx="17">
                    <c:v>6.0438200000000002</c:v>
                  </c:pt>
                  <c:pt idx="18">
                    <c:v>7.8830600000000004</c:v>
                  </c:pt>
                  <c:pt idx="19">
                    <c:v>5.2465099999999998</c:v>
                  </c:pt>
                  <c:pt idx="20">
                    <c:v>8.6663399999999999</c:v>
                  </c:pt>
                  <c:pt idx="21">
                    <c:v>7.9513199999999999</c:v>
                  </c:pt>
                  <c:pt idx="22">
                    <c:v>8.2565500000000007</c:v>
                  </c:pt>
                  <c:pt idx="23">
                    <c:v>7.8345900000000004</c:v>
                  </c:pt>
                  <c:pt idx="24">
                    <c:v>9.1833600000000004</c:v>
                  </c:pt>
                  <c:pt idx="25">
                    <c:v>9.0914199999999994</c:v>
                  </c:pt>
                  <c:pt idx="26">
                    <c:v>6.1939299999999999</c:v>
                  </c:pt>
                  <c:pt idx="27">
                    <c:v>7.0014900000000004</c:v>
                  </c:pt>
                  <c:pt idx="28">
                    <c:v>6.0931699999999998</c:v>
                  </c:pt>
                  <c:pt idx="29">
                    <c:v>6.6721500000000002</c:v>
                  </c:pt>
                  <c:pt idx="30">
                    <c:v>5.0055699999999996</c:v>
                  </c:pt>
                  <c:pt idx="31">
                    <c:v>11.3512</c:v>
                  </c:pt>
                  <c:pt idx="32">
                    <c:v>10.5342</c:v>
                  </c:pt>
                  <c:pt idx="33">
                    <c:v>8.2353100000000001</c:v>
                  </c:pt>
                  <c:pt idx="34">
                    <c:v>7.1706099999999999</c:v>
                  </c:pt>
                  <c:pt idx="35">
                    <c:v>11.0053</c:v>
                  </c:pt>
                  <c:pt idx="36">
                    <c:v>10.4238</c:v>
                  </c:pt>
                  <c:pt idx="37">
                    <c:v>8.8518000000000008</c:v>
                  </c:pt>
                  <c:pt idx="38">
                    <c:v>7.4977400000000003</c:v>
                  </c:pt>
                  <c:pt idx="39">
                    <c:v>7.8621499999999997</c:v>
                  </c:pt>
                  <c:pt idx="40">
                    <c:v>9.9736200000000004</c:v>
                  </c:pt>
                  <c:pt idx="41">
                    <c:v>8.8705200000000008</c:v>
                  </c:pt>
                  <c:pt idx="42">
                    <c:v>12.3527</c:v>
                  </c:pt>
                  <c:pt idx="43">
                    <c:v>7.5012299999999996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SEM+ICP Tidy'!$AF$145:$AF$168,'Ms SEM+ICP Tidy'!$AF$189:$AF$208)</c:f>
                <c:numCache>
                  <c:formatCode>General</c:formatCode>
                  <c:ptCount val="44"/>
                  <c:pt idx="0">
                    <c:v>1883.3333333333333</c:v>
                  </c:pt>
                  <c:pt idx="1">
                    <c:v>1883.3333333333333</c:v>
                  </c:pt>
                  <c:pt idx="2">
                    <c:v>1883.3333333333333</c:v>
                  </c:pt>
                  <c:pt idx="3">
                    <c:v>1883.3333333333333</c:v>
                  </c:pt>
                  <c:pt idx="4">
                    <c:v>1883.3333333333333</c:v>
                  </c:pt>
                  <c:pt idx="5">
                    <c:v>1883.3333333333333</c:v>
                  </c:pt>
                  <c:pt idx="6">
                    <c:v>1883.3333333333333</c:v>
                  </c:pt>
                  <c:pt idx="7">
                    <c:v>1883.3333333333333</c:v>
                  </c:pt>
                  <c:pt idx="8">
                    <c:v>1883.3333333333333</c:v>
                  </c:pt>
                  <c:pt idx="9">
                    <c:v>1883.3333333333333</c:v>
                  </c:pt>
                  <c:pt idx="10">
                    <c:v>1883.3333333333333</c:v>
                  </c:pt>
                  <c:pt idx="11">
                    <c:v>1883.3333333333333</c:v>
                  </c:pt>
                  <c:pt idx="12">
                    <c:v>1883.3333333333333</c:v>
                  </c:pt>
                  <c:pt idx="13">
                    <c:v>1883.3333333333333</c:v>
                  </c:pt>
                  <c:pt idx="14">
                    <c:v>1883.3333333333333</c:v>
                  </c:pt>
                  <c:pt idx="15">
                    <c:v>1883.3333333333333</c:v>
                  </c:pt>
                  <c:pt idx="16">
                    <c:v>1883.3333333333333</c:v>
                  </c:pt>
                  <c:pt idx="17">
                    <c:v>1883.3333333333333</c:v>
                  </c:pt>
                  <c:pt idx="18">
                    <c:v>1883.3333333333333</c:v>
                  </c:pt>
                  <c:pt idx="19">
                    <c:v>1883.3333333333333</c:v>
                  </c:pt>
                  <c:pt idx="20">
                    <c:v>1883.3333333333333</c:v>
                  </c:pt>
                  <c:pt idx="21">
                    <c:v>1883.3333333333333</c:v>
                  </c:pt>
                  <c:pt idx="22">
                    <c:v>1883.3333333333301</c:v>
                  </c:pt>
                  <c:pt idx="23">
                    <c:v>1883.3333333333301</c:v>
                  </c:pt>
                  <c:pt idx="24">
                    <c:v>1883.3333333333333</c:v>
                  </c:pt>
                  <c:pt idx="25">
                    <c:v>1883.3333333333333</c:v>
                  </c:pt>
                  <c:pt idx="26">
                    <c:v>1883.3333333333333</c:v>
                  </c:pt>
                  <c:pt idx="27">
                    <c:v>1883.3333333333333</c:v>
                  </c:pt>
                  <c:pt idx="28">
                    <c:v>1883.3333333333333</c:v>
                  </c:pt>
                  <c:pt idx="29">
                    <c:v>1883.3333333333333</c:v>
                  </c:pt>
                  <c:pt idx="30">
                    <c:v>1883.3333333333333</c:v>
                  </c:pt>
                  <c:pt idx="31">
                    <c:v>1883.3333333333333</c:v>
                  </c:pt>
                  <c:pt idx="32">
                    <c:v>1883.3333333333333</c:v>
                  </c:pt>
                  <c:pt idx="33">
                    <c:v>1883.3333333333333</c:v>
                  </c:pt>
                  <c:pt idx="34">
                    <c:v>1883.3333333333333</c:v>
                  </c:pt>
                  <c:pt idx="35">
                    <c:v>1883.3333333333333</c:v>
                  </c:pt>
                  <c:pt idx="36">
                    <c:v>1883.3333333333333</c:v>
                  </c:pt>
                  <c:pt idx="37">
                    <c:v>1883.3333333333333</c:v>
                  </c:pt>
                  <c:pt idx="38">
                    <c:v>1883.3333333333333</c:v>
                  </c:pt>
                  <c:pt idx="39">
                    <c:v>1883.3333333333333</c:v>
                  </c:pt>
                  <c:pt idx="40">
                    <c:v>1883.3333333333333</c:v>
                  </c:pt>
                  <c:pt idx="41">
                    <c:v>1883.3333333333333</c:v>
                  </c:pt>
                  <c:pt idx="42">
                    <c:v>1883.3333333333333</c:v>
                  </c:pt>
                  <c:pt idx="43">
                    <c:v>1883.3333333333333</c:v>
                  </c:pt>
                </c:numCache>
              </c:numRef>
            </c:plus>
            <c:minus>
              <c:numRef>
                <c:f>('Ms SEM+ICP Tidy'!$AF$145:$AF$168,'Ms SEM+ICP Tidy'!$AF$189:$AF$208)</c:f>
                <c:numCache>
                  <c:formatCode>General</c:formatCode>
                  <c:ptCount val="44"/>
                  <c:pt idx="0">
                    <c:v>1883.3333333333333</c:v>
                  </c:pt>
                  <c:pt idx="1">
                    <c:v>1883.3333333333333</c:v>
                  </c:pt>
                  <c:pt idx="2">
                    <c:v>1883.3333333333333</c:v>
                  </c:pt>
                  <c:pt idx="3">
                    <c:v>1883.3333333333333</c:v>
                  </c:pt>
                  <c:pt idx="4">
                    <c:v>1883.3333333333333</c:v>
                  </c:pt>
                  <c:pt idx="5">
                    <c:v>1883.3333333333333</c:v>
                  </c:pt>
                  <c:pt idx="6">
                    <c:v>1883.3333333333333</c:v>
                  </c:pt>
                  <c:pt idx="7">
                    <c:v>1883.3333333333333</c:v>
                  </c:pt>
                  <c:pt idx="8">
                    <c:v>1883.3333333333333</c:v>
                  </c:pt>
                  <c:pt idx="9">
                    <c:v>1883.3333333333333</c:v>
                  </c:pt>
                  <c:pt idx="10">
                    <c:v>1883.3333333333333</c:v>
                  </c:pt>
                  <c:pt idx="11">
                    <c:v>1883.3333333333333</c:v>
                  </c:pt>
                  <c:pt idx="12">
                    <c:v>1883.3333333333333</c:v>
                  </c:pt>
                  <c:pt idx="13">
                    <c:v>1883.3333333333333</c:v>
                  </c:pt>
                  <c:pt idx="14">
                    <c:v>1883.3333333333333</c:v>
                  </c:pt>
                  <c:pt idx="15">
                    <c:v>1883.3333333333333</c:v>
                  </c:pt>
                  <c:pt idx="16">
                    <c:v>1883.3333333333333</c:v>
                  </c:pt>
                  <c:pt idx="17">
                    <c:v>1883.3333333333333</c:v>
                  </c:pt>
                  <c:pt idx="18">
                    <c:v>1883.3333333333333</c:v>
                  </c:pt>
                  <c:pt idx="19">
                    <c:v>1883.3333333333333</c:v>
                  </c:pt>
                  <c:pt idx="20">
                    <c:v>1883.3333333333333</c:v>
                  </c:pt>
                  <c:pt idx="21">
                    <c:v>1883.3333333333333</c:v>
                  </c:pt>
                  <c:pt idx="22">
                    <c:v>1883.3333333333301</c:v>
                  </c:pt>
                  <c:pt idx="23">
                    <c:v>1883.3333333333301</c:v>
                  </c:pt>
                  <c:pt idx="24">
                    <c:v>1883.3333333333333</c:v>
                  </c:pt>
                  <c:pt idx="25">
                    <c:v>1883.3333333333333</c:v>
                  </c:pt>
                  <c:pt idx="26">
                    <c:v>1883.3333333333333</c:v>
                  </c:pt>
                  <c:pt idx="27">
                    <c:v>1883.3333333333333</c:v>
                  </c:pt>
                  <c:pt idx="28">
                    <c:v>1883.3333333333333</c:v>
                  </c:pt>
                  <c:pt idx="29">
                    <c:v>1883.3333333333333</c:v>
                  </c:pt>
                  <c:pt idx="30">
                    <c:v>1883.3333333333333</c:v>
                  </c:pt>
                  <c:pt idx="31">
                    <c:v>1883.3333333333333</c:v>
                  </c:pt>
                  <c:pt idx="32">
                    <c:v>1883.3333333333333</c:v>
                  </c:pt>
                  <c:pt idx="33">
                    <c:v>1883.3333333333333</c:v>
                  </c:pt>
                  <c:pt idx="34">
                    <c:v>1883.3333333333333</c:v>
                  </c:pt>
                  <c:pt idx="35">
                    <c:v>1883.3333333333333</c:v>
                  </c:pt>
                  <c:pt idx="36">
                    <c:v>1883.3333333333333</c:v>
                  </c:pt>
                  <c:pt idx="37">
                    <c:v>1883.3333333333333</c:v>
                  </c:pt>
                  <c:pt idx="38">
                    <c:v>1883.3333333333333</c:v>
                  </c:pt>
                  <c:pt idx="39">
                    <c:v>1883.3333333333333</c:v>
                  </c:pt>
                  <c:pt idx="40">
                    <c:v>1883.3333333333333</c:v>
                  </c:pt>
                  <c:pt idx="41">
                    <c:v>1883.3333333333333</c:v>
                  </c:pt>
                  <c:pt idx="42">
                    <c:v>1883.3333333333333</c:v>
                  </c:pt>
                  <c:pt idx="43">
                    <c:v>1883.3333333333333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'Ms SEM+ICP Tidy'!$AF$2:$AF$45</c:f>
              <c:numCache>
                <c:formatCode>General</c:formatCode>
                <c:ptCount val="44"/>
                <c:pt idx="0">
                  <c:v>189500</c:v>
                </c:pt>
                <c:pt idx="1">
                  <c:v>183000</c:v>
                </c:pt>
                <c:pt idx="2">
                  <c:v>189000</c:v>
                </c:pt>
                <c:pt idx="3">
                  <c:v>185600</c:v>
                </c:pt>
                <c:pt idx="4">
                  <c:v>187000</c:v>
                </c:pt>
                <c:pt idx="5">
                  <c:v>181100</c:v>
                </c:pt>
                <c:pt idx="6">
                  <c:v>184100</c:v>
                </c:pt>
                <c:pt idx="7">
                  <c:v>180900</c:v>
                </c:pt>
                <c:pt idx="8">
                  <c:v>188900</c:v>
                </c:pt>
                <c:pt idx="9">
                  <c:v>186800</c:v>
                </c:pt>
                <c:pt idx="10">
                  <c:v>183299.99999999997</c:v>
                </c:pt>
                <c:pt idx="11">
                  <c:v>183500</c:v>
                </c:pt>
                <c:pt idx="12">
                  <c:v>182700</c:v>
                </c:pt>
                <c:pt idx="13">
                  <c:v>185600</c:v>
                </c:pt>
                <c:pt idx="14">
                  <c:v>185799.99999999997</c:v>
                </c:pt>
                <c:pt idx="15">
                  <c:v>186800</c:v>
                </c:pt>
                <c:pt idx="16">
                  <c:v>189600</c:v>
                </c:pt>
                <c:pt idx="17">
                  <c:v>185400</c:v>
                </c:pt>
                <c:pt idx="18">
                  <c:v>189200.00000000003</c:v>
                </c:pt>
                <c:pt idx="19">
                  <c:v>185900</c:v>
                </c:pt>
                <c:pt idx="20">
                  <c:v>180799.99999999997</c:v>
                </c:pt>
                <c:pt idx="21">
                  <c:v>188299.99999999997</c:v>
                </c:pt>
                <c:pt idx="22">
                  <c:v>185799.99999999997</c:v>
                </c:pt>
                <c:pt idx="23">
                  <c:v>185799.99999999997</c:v>
                </c:pt>
                <c:pt idx="24">
                  <c:v>182300</c:v>
                </c:pt>
                <c:pt idx="25">
                  <c:v>186100</c:v>
                </c:pt>
                <c:pt idx="26">
                  <c:v>185900</c:v>
                </c:pt>
                <c:pt idx="27">
                  <c:v>187900</c:v>
                </c:pt>
                <c:pt idx="28">
                  <c:v>186900</c:v>
                </c:pt>
                <c:pt idx="29">
                  <c:v>188900</c:v>
                </c:pt>
                <c:pt idx="30">
                  <c:v>186000</c:v>
                </c:pt>
                <c:pt idx="31">
                  <c:v>185100.00000000003</c:v>
                </c:pt>
                <c:pt idx="32">
                  <c:v>186500</c:v>
                </c:pt>
                <c:pt idx="33">
                  <c:v>177100</c:v>
                </c:pt>
                <c:pt idx="34">
                  <c:v>186200</c:v>
                </c:pt>
                <c:pt idx="35">
                  <c:v>178600</c:v>
                </c:pt>
                <c:pt idx="36">
                  <c:v>184800</c:v>
                </c:pt>
                <c:pt idx="37">
                  <c:v>187300</c:v>
                </c:pt>
                <c:pt idx="38">
                  <c:v>184899.99999999997</c:v>
                </c:pt>
                <c:pt idx="39">
                  <c:v>184899.99999999997</c:v>
                </c:pt>
                <c:pt idx="40">
                  <c:v>188800</c:v>
                </c:pt>
                <c:pt idx="41">
                  <c:v>186500</c:v>
                </c:pt>
                <c:pt idx="42">
                  <c:v>182600.00000000003</c:v>
                </c:pt>
                <c:pt idx="43">
                  <c:v>189100</c:v>
                </c:pt>
              </c:numCache>
            </c:numRef>
          </c:xVal>
          <c:yVal>
            <c:numRef>
              <c:f>'Ms SEM+ICP Tidy'!$C$2:$C$45</c:f>
              <c:numCache>
                <c:formatCode>General</c:formatCode>
                <c:ptCount val="44"/>
                <c:pt idx="0">
                  <c:v>38.521999999999998</c:v>
                </c:pt>
                <c:pt idx="1">
                  <c:v>46.811700000000002</c:v>
                </c:pt>
                <c:pt idx="2">
                  <c:v>36.603700000000003</c:v>
                </c:pt>
                <c:pt idx="3">
                  <c:v>40.7729</c:v>
                </c:pt>
                <c:pt idx="4">
                  <c:v>44.405900000000003</c:v>
                </c:pt>
                <c:pt idx="5">
                  <c:v>41.6419</c:v>
                </c:pt>
                <c:pt idx="6">
                  <c:v>50.973500000000001</c:v>
                </c:pt>
                <c:pt idx="7">
                  <c:v>40.365400000000001</c:v>
                </c:pt>
                <c:pt idx="8">
                  <c:v>52.168599999999998</c:v>
                </c:pt>
                <c:pt idx="9">
                  <c:v>43.901899999999998</c:v>
                </c:pt>
                <c:pt idx="10">
                  <c:v>50.969799999999999</c:v>
                </c:pt>
                <c:pt idx="11">
                  <c:v>42.182000000000002</c:v>
                </c:pt>
                <c:pt idx="12">
                  <c:v>63.905900000000003</c:v>
                </c:pt>
                <c:pt idx="13">
                  <c:v>46.107599999999998</c:v>
                </c:pt>
                <c:pt idx="14">
                  <c:v>42.756700000000002</c:v>
                </c:pt>
                <c:pt idx="15">
                  <c:v>46.544400000000003</c:v>
                </c:pt>
                <c:pt idx="16">
                  <c:v>46.470399999999998</c:v>
                </c:pt>
                <c:pt idx="17">
                  <c:v>45.407200000000003</c:v>
                </c:pt>
                <c:pt idx="18">
                  <c:v>54.547199999999997</c:v>
                </c:pt>
                <c:pt idx="19">
                  <c:v>45.300400000000003</c:v>
                </c:pt>
                <c:pt idx="20">
                  <c:v>40.886699999999998</c:v>
                </c:pt>
                <c:pt idx="21">
                  <c:v>52.256999999999998</c:v>
                </c:pt>
                <c:pt idx="22">
                  <c:v>44.851399999999998</c:v>
                </c:pt>
                <c:pt idx="23">
                  <c:v>48.526699999999998</c:v>
                </c:pt>
                <c:pt idx="24">
                  <c:v>49.152500000000003</c:v>
                </c:pt>
                <c:pt idx="25">
                  <c:v>44.0242</c:v>
                </c:pt>
                <c:pt idx="26">
                  <c:v>38.470700000000001</c:v>
                </c:pt>
                <c:pt idx="27">
                  <c:v>43.3157</c:v>
                </c:pt>
                <c:pt idx="28">
                  <c:v>47.6813</c:v>
                </c:pt>
                <c:pt idx="29">
                  <c:v>38.158499999999997</c:v>
                </c:pt>
                <c:pt idx="30">
                  <c:v>37.473700000000001</c:v>
                </c:pt>
                <c:pt idx="31">
                  <c:v>53.146500000000003</c:v>
                </c:pt>
                <c:pt idx="32">
                  <c:v>50.301600000000001</c:v>
                </c:pt>
                <c:pt idx="33">
                  <c:v>45.171700000000001</c:v>
                </c:pt>
                <c:pt idx="34">
                  <c:v>50.4908</c:v>
                </c:pt>
                <c:pt idx="35">
                  <c:v>51.421100000000003</c:v>
                </c:pt>
                <c:pt idx="36">
                  <c:v>45.295999999999999</c:v>
                </c:pt>
                <c:pt idx="37">
                  <c:v>42.192599999999999</c:v>
                </c:pt>
                <c:pt idx="38">
                  <c:v>45.502499999999998</c:v>
                </c:pt>
                <c:pt idx="39">
                  <c:v>57.115099999999998</c:v>
                </c:pt>
                <c:pt idx="40">
                  <c:v>52.729500000000002</c:v>
                </c:pt>
                <c:pt idx="41">
                  <c:v>45.497399999999999</c:v>
                </c:pt>
                <c:pt idx="42">
                  <c:v>50.363599999999998</c:v>
                </c:pt>
                <c:pt idx="43">
                  <c:v>45.9803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862-4B83-9B64-5AF5F2C13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90349408"/>
        <c:axId val="1212347200"/>
      </c:scatterChart>
      <c:valAx>
        <c:axId val="1590349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Al</a:t>
                </a:r>
              </a:p>
            </c:rich>
          </c:tx>
          <c:layout>
            <c:manualLayout>
              <c:xMode val="edge"/>
              <c:yMode val="edge"/>
              <c:x val="0.47827747991875708"/>
              <c:y val="0.882138453071623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2347200"/>
        <c:crosses val="autoZero"/>
        <c:crossBetween val="midCat"/>
      </c:valAx>
      <c:valAx>
        <c:axId val="1212347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03494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1.AS K vs Li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SEM+ICP Tidy'!$C$145:$C$168,'Ms SEM+ICP Tidy'!$C$189:$C$208)</c:f>
                <c:numCache>
                  <c:formatCode>General</c:formatCode>
                  <c:ptCount val="44"/>
                  <c:pt idx="0">
                    <c:v>6.1985900000000003</c:v>
                  </c:pt>
                  <c:pt idx="1">
                    <c:v>5.4918899999999997</c:v>
                  </c:pt>
                  <c:pt idx="2">
                    <c:v>5.9336099999999998</c:v>
                  </c:pt>
                  <c:pt idx="3">
                    <c:v>3.8236300000000001</c:v>
                  </c:pt>
                  <c:pt idx="4">
                    <c:v>5.8784599999999996</c:v>
                  </c:pt>
                  <c:pt idx="5">
                    <c:v>7.01267</c:v>
                  </c:pt>
                  <c:pt idx="6">
                    <c:v>8.3305500000000006</c:v>
                  </c:pt>
                  <c:pt idx="7">
                    <c:v>5.8285299999999998</c:v>
                  </c:pt>
                  <c:pt idx="8">
                    <c:v>9.2691499999999998</c:v>
                  </c:pt>
                  <c:pt idx="9">
                    <c:v>6.8526899999999999</c:v>
                  </c:pt>
                  <c:pt idx="10">
                    <c:v>6.1776900000000001</c:v>
                  </c:pt>
                  <c:pt idx="11">
                    <c:v>5.8884499999999997</c:v>
                  </c:pt>
                  <c:pt idx="12">
                    <c:v>7.4471299999999996</c:v>
                  </c:pt>
                  <c:pt idx="13">
                    <c:v>8.8373299999999997</c:v>
                  </c:pt>
                  <c:pt idx="14">
                    <c:v>8.5287199999999999</c:v>
                  </c:pt>
                  <c:pt idx="15">
                    <c:v>5.3250799999999998</c:v>
                  </c:pt>
                  <c:pt idx="16">
                    <c:v>8.4974600000000002</c:v>
                  </c:pt>
                  <c:pt idx="17">
                    <c:v>6.0438200000000002</c:v>
                  </c:pt>
                  <c:pt idx="18">
                    <c:v>7.8830600000000004</c:v>
                  </c:pt>
                  <c:pt idx="19">
                    <c:v>5.2465099999999998</c:v>
                  </c:pt>
                  <c:pt idx="20">
                    <c:v>8.6663399999999999</c:v>
                  </c:pt>
                  <c:pt idx="21">
                    <c:v>7.9513199999999999</c:v>
                  </c:pt>
                  <c:pt idx="22">
                    <c:v>8.2565500000000007</c:v>
                  </c:pt>
                  <c:pt idx="23">
                    <c:v>7.8345900000000004</c:v>
                  </c:pt>
                  <c:pt idx="24">
                    <c:v>9.1833600000000004</c:v>
                  </c:pt>
                  <c:pt idx="25">
                    <c:v>9.0914199999999994</c:v>
                  </c:pt>
                  <c:pt idx="26">
                    <c:v>6.1939299999999999</c:v>
                  </c:pt>
                  <c:pt idx="27">
                    <c:v>7.0014900000000004</c:v>
                  </c:pt>
                  <c:pt idx="28">
                    <c:v>6.0931699999999998</c:v>
                  </c:pt>
                  <c:pt idx="29">
                    <c:v>6.6721500000000002</c:v>
                  </c:pt>
                  <c:pt idx="30">
                    <c:v>5.0055699999999996</c:v>
                  </c:pt>
                  <c:pt idx="31">
                    <c:v>11.3512</c:v>
                  </c:pt>
                  <c:pt idx="32">
                    <c:v>10.5342</c:v>
                  </c:pt>
                  <c:pt idx="33">
                    <c:v>8.2353100000000001</c:v>
                  </c:pt>
                  <c:pt idx="34">
                    <c:v>7.1706099999999999</c:v>
                  </c:pt>
                  <c:pt idx="35">
                    <c:v>11.0053</c:v>
                  </c:pt>
                  <c:pt idx="36">
                    <c:v>10.4238</c:v>
                  </c:pt>
                  <c:pt idx="37">
                    <c:v>8.8518000000000008</c:v>
                  </c:pt>
                  <c:pt idx="38">
                    <c:v>7.4977400000000003</c:v>
                  </c:pt>
                  <c:pt idx="39">
                    <c:v>7.8621499999999997</c:v>
                  </c:pt>
                  <c:pt idx="40">
                    <c:v>9.9736200000000004</c:v>
                  </c:pt>
                  <c:pt idx="41">
                    <c:v>8.8705200000000008</c:v>
                  </c:pt>
                  <c:pt idx="42">
                    <c:v>12.3527</c:v>
                  </c:pt>
                  <c:pt idx="43">
                    <c:v>7.5012299999999996</c:v>
                  </c:pt>
                </c:numCache>
              </c:numRef>
            </c:plus>
            <c:minus>
              <c:numRef>
                <c:f>('Ms SEM+ICP Tidy'!$C$145:$C$168,'Ms SEM+ICP Tidy'!$C$189:$C$208)</c:f>
                <c:numCache>
                  <c:formatCode>General</c:formatCode>
                  <c:ptCount val="44"/>
                  <c:pt idx="0">
                    <c:v>6.1985900000000003</c:v>
                  </c:pt>
                  <c:pt idx="1">
                    <c:v>5.4918899999999997</c:v>
                  </c:pt>
                  <c:pt idx="2">
                    <c:v>5.9336099999999998</c:v>
                  </c:pt>
                  <c:pt idx="3">
                    <c:v>3.8236300000000001</c:v>
                  </c:pt>
                  <c:pt idx="4">
                    <c:v>5.8784599999999996</c:v>
                  </c:pt>
                  <c:pt idx="5">
                    <c:v>7.01267</c:v>
                  </c:pt>
                  <c:pt idx="6">
                    <c:v>8.3305500000000006</c:v>
                  </c:pt>
                  <c:pt idx="7">
                    <c:v>5.8285299999999998</c:v>
                  </c:pt>
                  <c:pt idx="8">
                    <c:v>9.2691499999999998</c:v>
                  </c:pt>
                  <c:pt idx="9">
                    <c:v>6.8526899999999999</c:v>
                  </c:pt>
                  <c:pt idx="10">
                    <c:v>6.1776900000000001</c:v>
                  </c:pt>
                  <c:pt idx="11">
                    <c:v>5.8884499999999997</c:v>
                  </c:pt>
                  <c:pt idx="12">
                    <c:v>7.4471299999999996</c:v>
                  </c:pt>
                  <c:pt idx="13">
                    <c:v>8.8373299999999997</c:v>
                  </c:pt>
                  <c:pt idx="14">
                    <c:v>8.5287199999999999</c:v>
                  </c:pt>
                  <c:pt idx="15">
                    <c:v>5.3250799999999998</c:v>
                  </c:pt>
                  <c:pt idx="16">
                    <c:v>8.4974600000000002</c:v>
                  </c:pt>
                  <c:pt idx="17">
                    <c:v>6.0438200000000002</c:v>
                  </c:pt>
                  <c:pt idx="18">
                    <c:v>7.8830600000000004</c:v>
                  </c:pt>
                  <c:pt idx="19">
                    <c:v>5.2465099999999998</c:v>
                  </c:pt>
                  <c:pt idx="20">
                    <c:v>8.6663399999999999</c:v>
                  </c:pt>
                  <c:pt idx="21">
                    <c:v>7.9513199999999999</c:v>
                  </c:pt>
                  <c:pt idx="22">
                    <c:v>8.2565500000000007</c:v>
                  </c:pt>
                  <c:pt idx="23">
                    <c:v>7.8345900000000004</c:v>
                  </c:pt>
                  <c:pt idx="24">
                    <c:v>9.1833600000000004</c:v>
                  </c:pt>
                  <c:pt idx="25">
                    <c:v>9.0914199999999994</c:v>
                  </c:pt>
                  <c:pt idx="26">
                    <c:v>6.1939299999999999</c:v>
                  </c:pt>
                  <c:pt idx="27">
                    <c:v>7.0014900000000004</c:v>
                  </c:pt>
                  <c:pt idx="28">
                    <c:v>6.0931699999999998</c:v>
                  </c:pt>
                  <c:pt idx="29">
                    <c:v>6.6721500000000002</c:v>
                  </c:pt>
                  <c:pt idx="30">
                    <c:v>5.0055699999999996</c:v>
                  </c:pt>
                  <c:pt idx="31">
                    <c:v>11.3512</c:v>
                  </c:pt>
                  <c:pt idx="32">
                    <c:v>10.5342</c:v>
                  </c:pt>
                  <c:pt idx="33">
                    <c:v>8.2353100000000001</c:v>
                  </c:pt>
                  <c:pt idx="34">
                    <c:v>7.1706099999999999</c:v>
                  </c:pt>
                  <c:pt idx="35">
                    <c:v>11.0053</c:v>
                  </c:pt>
                  <c:pt idx="36">
                    <c:v>10.4238</c:v>
                  </c:pt>
                  <c:pt idx="37">
                    <c:v>8.8518000000000008</c:v>
                  </c:pt>
                  <c:pt idx="38">
                    <c:v>7.4977400000000003</c:v>
                  </c:pt>
                  <c:pt idx="39">
                    <c:v>7.8621499999999997</c:v>
                  </c:pt>
                  <c:pt idx="40">
                    <c:v>9.9736200000000004</c:v>
                  </c:pt>
                  <c:pt idx="41">
                    <c:v>8.8705200000000008</c:v>
                  </c:pt>
                  <c:pt idx="42">
                    <c:v>12.3527</c:v>
                  </c:pt>
                  <c:pt idx="43">
                    <c:v>7.5012299999999996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SEM+ICP Tidy'!$AH$145:$AH$168,'Ms SEM+ICP Tidy'!$AH$189:$AH$208)</c:f>
                <c:numCache>
                  <c:formatCode>General</c:formatCode>
                  <c:ptCount val="44"/>
                  <c:pt idx="0">
                    <c:v>1600</c:v>
                  </c:pt>
                  <c:pt idx="1">
                    <c:v>1600</c:v>
                  </c:pt>
                  <c:pt idx="2">
                    <c:v>1600</c:v>
                  </c:pt>
                  <c:pt idx="3">
                    <c:v>1600</c:v>
                  </c:pt>
                  <c:pt idx="4">
                    <c:v>1600</c:v>
                  </c:pt>
                  <c:pt idx="5">
                    <c:v>1600</c:v>
                  </c:pt>
                  <c:pt idx="6">
                    <c:v>1600</c:v>
                  </c:pt>
                  <c:pt idx="7">
                    <c:v>1600</c:v>
                  </c:pt>
                  <c:pt idx="8">
                    <c:v>1600</c:v>
                  </c:pt>
                  <c:pt idx="9">
                    <c:v>1600</c:v>
                  </c:pt>
                  <c:pt idx="10">
                    <c:v>1600</c:v>
                  </c:pt>
                  <c:pt idx="11">
                    <c:v>1600</c:v>
                  </c:pt>
                  <c:pt idx="12">
                    <c:v>1600</c:v>
                  </c:pt>
                  <c:pt idx="13">
                    <c:v>1600</c:v>
                  </c:pt>
                  <c:pt idx="14">
                    <c:v>1600</c:v>
                  </c:pt>
                  <c:pt idx="15">
                    <c:v>1600</c:v>
                  </c:pt>
                  <c:pt idx="16">
                    <c:v>1600</c:v>
                  </c:pt>
                  <c:pt idx="17">
                    <c:v>1600</c:v>
                  </c:pt>
                  <c:pt idx="18">
                    <c:v>1600</c:v>
                  </c:pt>
                  <c:pt idx="19">
                    <c:v>1600</c:v>
                  </c:pt>
                  <c:pt idx="20">
                    <c:v>1600</c:v>
                  </c:pt>
                  <c:pt idx="21">
                    <c:v>1600</c:v>
                  </c:pt>
                  <c:pt idx="22">
                    <c:v>1600</c:v>
                  </c:pt>
                  <c:pt idx="23">
                    <c:v>1600</c:v>
                  </c:pt>
                  <c:pt idx="24">
                    <c:v>1600</c:v>
                  </c:pt>
                  <c:pt idx="25">
                    <c:v>1600</c:v>
                  </c:pt>
                  <c:pt idx="26">
                    <c:v>1600</c:v>
                  </c:pt>
                  <c:pt idx="27">
                    <c:v>1600</c:v>
                  </c:pt>
                  <c:pt idx="28">
                    <c:v>1600</c:v>
                  </c:pt>
                  <c:pt idx="29">
                    <c:v>1600</c:v>
                  </c:pt>
                  <c:pt idx="30">
                    <c:v>1600</c:v>
                  </c:pt>
                  <c:pt idx="31">
                    <c:v>1600</c:v>
                  </c:pt>
                  <c:pt idx="32">
                    <c:v>1600</c:v>
                  </c:pt>
                  <c:pt idx="33">
                    <c:v>1600</c:v>
                  </c:pt>
                  <c:pt idx="34">
                    <c:v>1600</c:v>
                  </c:pt>
                  <c:pt idx="35">
                    <c:v>1600</c:v>
                  </c:pt>
                  <c:pt idx="36">
                    <c:v>1600</c:v>
                  </c:pt>
                  <c:pt idx="37">
                    <c:v>1600</c:v>
                  </c:pt>
                  <c:pt idx="38">
                    <c:v>1600</c:v>
                  </c:pt>
                  <c:pt idx="39">
                    <c:v>1600</c:v>
                  </c:pt>
                  <c:pt idx="40">
                    <c:v>1600</c:v>
                  </c:pt>
                  <c:pt idx="41">
                    <c:v>1600</c:v>
                  </c:pt>
                  <c:pt idx="42">
                    <c:v>1600</c:v>
                  </c:pt>
                  <c:pt idx="43">
                    <c:v>1600</c:v>
                  </c:pt>
                </c:numCache>
              </c:numRef>
            </c:plus>
            <c:minus>
              <c:numRef>
                <c:f>('Ms SEM+ICP Tidy'!$AH$145:$AH$168,'Ms SEM+ICP Tidy'!$AH$189:$AH$208)</c:f>
                <c:numCache>
                  <c:formatCode>General</c:formatCode>
                  <c:ptCount val="44"/>
                  <c:pt idx="0">
                    <c:v>1600</c:v>
                  </c:pt>
                  <c:pt idx="1">
                    <c:v>1600</c:v>
                  </c:pt>
                  <c:pt idx="2">
                    <c:v>1600</c:v>
                  </c:pt>
                  <c:pt idx="3">
                    <c:v>1600</c:v>
                  </c:pt>
                  <c:pt idx="4">
                    <c:v>1600</c:v>
                  </c:pt>
                  <c:pt idx="5">
                    <c:v>1600</c:v>
                  </c:pt>
                  <c:pt idx="6">
                    <c:v>1600</c:v>
                  </c:pt>
                  <c:pt idx="7">
                    <c:v>1600</c:v>
                  </c:pt>
                  <c:pt idx="8">
                    <c:v>1600</c:v>
                  </c:pt>
                  <c:pt idx="9">
                    <c:v>1600</c:v>
                  </c:pt>
                  <c:pt idx="10">
                    <c:v>1600</c:v>
                  </c:pt>
                  <c:pt idx="11">
                    <c:v>1600</c:v>
                  </c:pt>
                  <c:pt idx="12">
                    <c:v>1600</c:v>
                  </c:pt>
                  <c:pt idx="13">
                    <c:v>1600</c:v>
                  </c:pt>
                  <c:pt idx="14">
                    <c:v>1600</c:v>
                  </c:pt>
                  <c:pt idx="15">
                    <c:v>1600</c:v>
                  </c:pt>
                  <c:pt idx="16">
                    <c:v>1600</c:v>
                  </c:pt>
                  <c:pt idx="17">
                    <c:v>1600</c:v>
                  </c:pt>
                  <c:pt idx="18">
                    <c:v>1600</c:v>
                  </c:pt>
                  <c:pt idx="19">
                    <c:v>1600</c:v>
                  </c:pt>
                  <c:pt idx="20">
                    <c:v>1600</c:v>
                  </c:pt>
                  <c:pt idx="21">
                    <c:v>1600</c:v>
                  </c:pt>
                  <c:pt idx="22">
                    <c:v>1600</c:v>
                  </c:pt>
                  <c:pt idx="23">
                    <c:v>1600</c:v>
                  </c:pt>
                  <c:pt idx="24">
                    <c:v>1600</c:v>
                  </c:pt>
                  <c:pt idx="25">
                    <c:v>1600</c:v>
                  </c:pt>
                  <c:pt idx="26">
                    <c:v>1600</c:v>
                  </c:pt>
                  <c:pt idx="27">
                    <c:v>1600</c:v>
                  </c:pt>
                  <c:pt idx="28">
                    <c:v>1600</c:v>
                  </c:pt>
                  <c:pt idx="29">
                    <c:v>1600</c:v>
                  </c:pt>
                  <c:pt idx="30">
                    <c:v>1600</c:v>
                  </c:pt>
                  <c:pt idx="31">
                    <c:v>1600</c:v>
                  </c:pt>
                  <c:pt idx="32">
                    <c:v>1600</c:v>
                  </c:pt>
                  <c:pt idx="33">
                    <c:v>1600</c:v>
                  </c:pt>
                  <c:pt idx="34">
                    <c:v>1600</c:v>
                  </c:pt>
                  <c:pt idx="35">
                    <c:v>1600</c:v>
                  </c:pt>
                  <c:pt idx="36">
                    <c:v>1600</c:v>
                  </c:pt>
                  <c:pt idx="37">
                    <c:v>1600</c:v>
                  </c:pt>
                  <c:pt idx="38">
                    <c:v>1600</c:v>
                  </c:pt>
                  <c:pt idx="39">
                    <c:v>1600</c:v>
                  </c:pt>
                  <c:pt idx="40">
                    <c:v>1600</c:v>
                  </c:pt>
                  <c:pt idx="41">
                    <c:v>1600</c:v>
                  </c:pt>
                  <c:pt idx="42">
                    <c:v>1600</c:v>
                  </c:pt>
                  <c:pt idx="43">
                    <c:v>1600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'Ms SEM+ICP Tidy'!$AH$2:$AH$45</c:f>
              <c:numCache>
                <c:formatCode>General</c:formatCode>
                <c:ptCount val="44"/>
                <c:pt idx="0">
                  <c:v>85200</c:v>
                </c:pt>
                <c:pt idx="1">
                  <c:v>85399.999999999985</c:v>
                </c:pt>
                <c:pt idx="2">
                  <c:v>95300</c:v>
                </c:pt>
                <c:pt idx="3">
                  <c:v>95300</c:v>
                </c:pt>
                <c:pt idx="4">
                  <c:v>95500</c:v>
                </c:pt>
                <c:pt idx="5">
                  <c:v>97100.000000000015</c:v>
                </c:pt>
                <c:pt idx="6">
                  <c:v>95700</c:v>
                </c:pt>
                <c:pt idx="7">
                  <c:v>95100</c:v>
                </c:pt>
                <c:pt idx="8">
                  <c:v>95000</c:v>
                </c:pt>
                <c:pt idx="9">
                  <c:v>95800</c:v>
                </c:pt>
                <c:pt idx="10">
                  <c:v>94500</c:v>
                </c:pt>
                <c:pt idx="11">
                  <c:v>91600</c:v>
                </c:pt>
                <c:pt idx="12">
                  <c:v>93100</c:v>
                </c:pt>
                <c:pt idx="13">
                  <c:v>92500</c:v>
                </c:pt>
                <c:pt idx="14">
                  <c:v>90900</c:v>
                </c:pt>
                <c:pt idx="15">
                  <c:v>95900</c:v>
                </c:pt>
                <c:pt idx="16">
                  <c:v>95900</c:v>
                </c:pt>
                <c:pt idx="17">
                  <c:v>95000</c:v>
                </c:pt>
                <c:pt idx="18">
                  <c:v>95500</c:v>
                </c:pt>
                <c:pt idx="19">
                  <c:v>93500</c:v>
                </c:pt>
                <c:pt idx="20">
                  <c:v>91199.999999999985</c:v>
                </c:pt>
                <c:pt idx="21">
                  <c:v>94400</c:v>
                </c:pt>
                <c:pt idx="22">
                  <c:v>98000</c:v>
                </c:pt>
                <c:pt idx="23">
                  <c:v>98000</c:v>
                </c:pt>
                <c:pt idx="24">
                  <c:v>93699.999999999985</c:v>
                </c:pt>
                <c:pt idx="25">
                  <c:v>95000</c:v>
                </c:pt>
                <c:pt idx="26">
                  <c:v>93300</c:v>
                </c:pt>
                <c:pt idx="27">
                  <c:v>94400</c:v>
                </c:pt>
                <c:pt idx="28">
                  <c:v>94000</c:v>
                </c:pt>
                <c:pt idx="29">
                  <c:v>94100</c:v>
                </c:pt>
                <c:pt idx="30">
                  <c:v>93900</c:v>
                </c:pt>
                <c:pt idx="31">
                  <c:v>98200</c:v>
                </c:pt>
                <c:pt idx="32">
                  <c:v>93100</c:v>
                </c:pt>
                <c:pt idx="33">
                  <c:v>96800</c:v>
                </c:pt>
                <c:pt idx="34">
                  <c:v>94100</c:v>
                </c:pt>
                <c:pt idx="35">
                  <c:v>95399.999999999985</c:v>
                </c:pt>
                <c:pt idx="36">
                  <c:v>93200</c:v>
                </c:pt>
                <c:pt idx="37">
                  <c:v>94700</c:v>
                </c:pt>
                <c:pt idx="38">
                  <c:v>97800</c:v>
                </c:pt>
                <c:pt idx="39">
                  <c:v>94100</c:v>
                </c:pt>
                <c:pt idx="40">
                  <c:v>95500</c:v>
                </c:pt>
                <c:pt idx="41">
                  <c:v>96000</c:v>
                </c:pt>
                <c:pt idx="42">
                  <c:v>98200</c:v>
                </c:pt>
                <c:pt idx="43">
                  <c:v>99600.000000000015</c:v>
                </c:pt>
              </c:numCache>
            </c:numRef>
          </c:xVal>
          <c:yVal>
            <c:numRef>
              <c:f>'Ms SEM+ICP Tidy'!$C$2:$C$45</c:f>
              <c:numCache>
                <c:formatCode>General</c:formatCode>
                <c:ptCount val="44"/>
                <c:pt idx="0">
                  <c:v>38.521999999999998</c:v>
                </c:pt>
                <c:pt idx="1">
                  <c:v>46.811700000000002</c:v>
                </c:pt>
                <c:pt idx="2">
                  <c:v>36.603700000000003</c:v>
                </c:pt>
                <c:pt idx="3">
                  <c:v>40.7729</c:v>
                </c:pt>
                <c:pt idx="4">
                  <c:v>44.405900000000003</c:v>
                </c:pt>
                <c:pt idx="5">
                  <c:v>41.6419</c:v>
                </c:pt>
                <c:pt idx="6">
                  <c:v>50.973500000000001</c:v>
                </c:pt>
                <c:pt idx="7">
                  <c:v>40.365400000000001</c:v>
                </c:pt>
                <c:pt idx="8">
                  <c:v>52.168599999999998</c:v>
                </c:pt>
                <c:pt idx="9">
                  <c:v>43.901899999999998</c:v>
                </c:pt>
                <c:pt idx="10">
                  <c:v>50.969799999999999</c:v>
                </c:pt>
                <c:pt idx="11">
                  <c:v>42.182000000000002</c:v>
                </c:pt>
                <c:pt idx="12">
                  <c:v>63.905900000000003</c:v>
                </c:pt>
                <c:pt idx="13">
                  <c:v>46.107599999999998</c:v>
                </c:pt>
                <c:pt idx="14">
                  <c:v>42.756700000000002</c:v>
                </c:pt>
                <c:pt idx="15">
                  <c:v>46.544400000000003</c:v>
                </c:pt>
                <c:pt idx="16">
                  <c:v>46.470399999999998</c:v>
                </c:pt>
                <c:pt idx="17">
                  <c:v>45.407200000000003</c:v>
                </c:pt>
                <c:pt idx="18">
                  <c:v>54.547199999999997</c:v>
                </c:pt>
                <c:pt idx="19">
                  <c:v>45.300400000000003</c:v>
                </c:pt>
                <c:pt idx="20">
                  <c:v>40.886699999999998</c:v>
                </c:pt>
                <c:pt idx="21">
                  <c:v>52.256999999999998</c:v>
                </c:pt>
                <c:pt idx="22">
                  <c:v>44.851399999999998</c:v>
                </c:pt>
                <c:pt idx="23">
                  <c:v>48.526699999999998</c:v>
                </c:pt>
                <c:pt idx="24">
                  <c:v>49.152500000000003</c:v>
                </c:pt>
                <c:pt idx="25">
                  <c:v>44.0242</c:v>
                </c:pt>
                <c:pt idx="26">
                  <c:v>38.470700000000001</c:v>
                </c:pt>
                <c:pt idx="27">
                  <c:v>43.3157</c:v>
                </c:pt>
                <c:pt idx="28">
                  <c:v>47.6813</c:v>
                </c:pt>
                <c:pt idx="29">
                  <c:v>38.158499999999997</c:v>
                </c:pt>
                <c:pt idx="30">
                  <c:v>37.473700000000001</c:v>
                </c:pt>
                <c:pt idx="31">
                  <c:v>53.146500000000003</c:v>
                </c:pt>
                <c:pt idx="32">
                  <c:v>50.301600000000001</c:v>
                </c:pt>
                <c:pt idx="33">
                  <c:v>45.171700000000001</c:v>
                </c:pt>
                <c:pt idx="34">
                  <c:v>50.4908</c:v>
                </c:pt>
                <c:pt idx="35">
                  <c:v>51.421100000000003</c:v>
                </c:pt>
                <c:pt idx="36">
                  <c:v>45.295999999999999</c:v>
                </c:pt>
                <c:pt idx="37">
                  <c:v>42.192599999999999</c:v>
                </c:pt>
                <c:pt idx="38">
                  <c:v>45.502499999999998</c:v>
                </c:pt>
                <c:pt idx="39">
                  <c:v>57.115099999999998</c:v>
                </c:pt>
                <c:pt idx="40">
                  <c:v>52.729500000000002</c:v>
                </c:pt>
                <c:pt idx="41">
                  <c:v>45.497399999999999</c:v>
                </c:pt>
                <c:pt idx="42">
                  <c:v>50.363599999999998</c:v>
                </c:pt>
                <c:pt idx="43">
                  <c:v>45.9803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35B-4675-B05D-42B25C2B3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4344272"/>
        <c:axId val="961439952"/>
      </c:scatterChart>
      <c:valAx>
        <c:axId val="934344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K 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1439952"/>
        <c:crosses val="autoZero"/>
        <c:crossBetween val="midCat"/>
      </c:valAx>
      <c:valAx>
        <c:axId val="96143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Li</a:t>
                </a:r>
                <a:r>
                  <a:rPr lang="en-GB" baseline="0"/>
                  <a:t> (ppm)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43442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1.AS K vs Li (outlier removed)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SEM+ICP Tidy'!$C$145:$C$168,'Ms SEM+ICP Tidy'!$C$189:$C$208)</c:f>
                <c:numCache>
                  <c:formatCode>General</c:formatCode>
                  <c:ptCount val="44"/>
                  <c:pt idx="0">
                    <c:v>6.1985900000000003</c:v>
                  </c:pt>
                  <c:pt idx="1">
                    <c:v>5.4918899999999997</c:v>
                  </c:pt>
                  <c:pt idx="2">
                    <c:v>5.9336099999999998</c:v>
                  </c:pt>
                  <c:pt idx="3">
                    <c:v>3.8236300000000001</c:v>
                  </c:pt>
                  <c:pt idx="4">
                    <c:v>5.8784599999999996</c:v>
                  </c:pt>
                  <c:pt idx="5">
                    <c:v>7.01267</c:v>
                  </c:pt>
                  <c:pt idx="6">
                    <c:v>8.3305500000000006</c:v>
                  </c:pt>
                  <c:pt idx="7">
                    <c:v>5.8285299999999998</c:v>
                  </c:pt>
                  <c:pt idx="8">
                    <c:v>9.2691499999999998</c:v>
                  </c:pt>
                  <c:pt idx="9">
                    <c:v>6.8526899999999999</c:v>
                  </c:pt>
                  <c:pt idx="10">
                    <c:v>6.1776900000000001</c:v>
                  </c:pt>
                  <c:pt idx="11">
                    <c:v>5.8884499999999997</c:v>
                  </c:pt>
                  <c:pt idx="12">
                    <c:v>7.4471299999999996</c:v>
                  </c:pt>
                  <c:pt idx="13">
                    <c:v>8.8373299999999997</c:v>
                  </c:pt>
                  <c:pt idx="14">
                    <c:v>8.5287199999999999</c:v>
                  </c:pt>
                  <c:pt idx="15">
                    <c:v>5.3250799999999998</c:v>
                  </c:pt>
                  <c:pt idx="16">
                    <c:v>8.4974600000000002</c:v>
                  </c:pt>
                  <c:pt idx="17">
                    <c:v>6.0438200000000002</c:v>
                  </c:pt>
                  <c:pt idx="18">
                    <c:v>7.8830600000000004</c:v>
                  </c:pt>
                  <c:pt idx="19">
                    <c:v>5.2465099999999998</c:v>
                  </c:pt>
                  <c:pt idx="20">
                    <c:v>8.6663399999999999</c:v>
                  </c:pt>
                  <c:pt idx="21">
                    <c:v>7.9513199999999999</c:v>
                  </c:pt>
                  <c:pt idx="22">
                    <c:v>8.2565500000000007</c:v>
                  </c:pt>
                  <c:pt idx="23">
                    <c:v>7.8345900000000004</c:v>
                  </c:pt>
                  <c:pt idx="24">
                    <c:v>9.1833600000000004</c:v>
                  </c:pt>
                  <c:pt idx="25">
                    <c:v>9.0914199999999994</c:v>
                  </c:pt>
                  <c:pt idx="26">
                    <c:v>6.1939299999999999</c:v>
                  </c:pt>
                  <c:pt idx="27">
                    <c:v>7.0014900000000004</c:v>
                  </c:pt>
                  <c:pt idx="28">
                    <c:v>6.0931699999999998</c:v>
                  </c:pt>
                  <c:pt idx="29">
                    <c:v>6.6721500000000002</c:v>
                  </c:pt>
                  <c:pt idx="30">
                    <c:v>5.0055699999999996</c:v>
                  </c:pt>
                  <c:pt idx="31">
                    <c:v>11.3512</c:v>
                  </c:pt>
                  <c:pt idx="32">
                    <c:v>10.5342</c:v>
                  </c:pt>
                  <c:pt idx="33">
                    <c:v>8.2353100000000001</c:v>
                  </c:pt>
                  <c:pt idx="34">
                    <c:v>7.1706099999999999</c:v>
                  </c:pt>
                  <c:pt idx="35">
                    <c:v>11.0053</c:v>
                  </c:pt>
                  <c:pt idx="36">
                    <c:v>10.4238</c:v>
                  </c:pt>
                  <c:pt idx="37">
                    <c:v>8.8518000000000008</c:v>
                  </c:pt>
                  <c:pt idx="38">
                    <c:v>7.4977400000000003</c:v>
                  </c:pt>
                  <c:pt idx="39">
                    <c:v>7.8621499999999997</c:v>
                  </c:pt>
                  <c:pt idx="40">
                    <c:v>9.9736200000000004</c:v>
                  </c:pt>
                  <c:pt idx="41">
                    <c:v>8.8705200000000008</c:v>
                  </c:pt>
                  <c:pt idx="42">
                    <c:v>12.3527</c:v>
                  </c:pt>
                  <c:pt idx="43">
                    <c:v>7.5012299999999996</c:v>
                  </c:pt>
                </c:numCache>
              </c:numRef>
            </c:plus>
            <c:minus>
              <c:numRef>
                <c:f>('Ms SEM+ICP Tidy'!$C$145:$C$168,'Ms SEM+ICP Tidy'!$C$189:$C$208)</c:f>
                <c:numCache>
                  <c:formatCode>General</c:formatCode>
                  <c:ptCount val="44"/>
                  <c:pt idx="0">
                    <c:v>6.1985900000000003</c:v>
                  </c:pt>
                  <c:pt idx="1">
                    <c:v>5.4918899999999997</c:v>
                  </c:pt>
                  <c:pt idx="2">
                    <c:v>5.9336099999999998</c:v>
                  </c:pt>
                  <c:pt idx="3">
                    <c:v>3.8236300000000001</c:v>
                  </c:pt>
                  <c:pt idx="4">
                    <c:v>5.8784599999999996</c:v>
                  </c:pt>
                  <c:pt idx="5">
                    <c:v>7.01267</c:v>
                  </c:pt>
                  <c:pt idx="6">
                    <c:v>8.3305500000000006</c:v>
                  </c:pt>
                  <c:pt idx="7">
                    <c:v>5.8285299999999998</c:v>
                  </c:pt>
                  <c:pt idx="8">
                    <c:v>9.2691499999999998</c:v>
                  </c:pt>
                  <c:pt idx="9">
                    <c:v>6.8526899999999999</c:v>
                  </c:pt>
                  <c:pt idx="10">
                    <c:v>6.1776900000000001</c:v>
                  </c:pt>
                  <c:pt idx="11">
                    <c:v>5.8884499999999997</c:v>
                  </c:pt>
                  <c:pt idx="12">
                    <c:v>7.4471299999999996</c:v>
                  </c:pt>
                  <c:pt idx="13">
                    <c:v>8.8373299999999997</c:v>
                  </c:pt>
                  <c:pt idx="14">
                    <c:v>8.5287199999999999</c:v>
                  </c:pt>
                  <c:pt idx="15">
                    <c:v>5.3250799999999998</c:v>
                  </c:pt>
                  <c:pt idx="16">
                    <c:v>8.4974600000000002</c:v>
                  </c:pt>
                  <c:pt idx="17">
                    <c:v>6.0438200000000002</c:v>
                  </c:pt>
                  <c:pt idx="18">
                    <c:v>7.8830600000000004</c:v>
                  </c:pt>
                  <c:pt idx="19">
                    <c:v>5.2465099999999998</c:v>
                  </c:pt>
                  <c:pt idx="20">
                    <c:v>8.6663399999999999</c:v>
                  </c:pt>
                  <c:pt idx="21">
                    <c:v>7.9513199999999999</c:v>
                  </c:pt>
                  <c:pt idx="22">
                    <c:v>8.2565500000000007</c:v>
                  </c:pt>
                  <c:pt idx="23">
                    <c:v>7.8345900000000004</c:v>
                  </c:pt>
                  <c:pt idx="24">
                    <c:v>9.1833600000000004</c:v>
                  </c:pt>
                  <c:pt idx="25">
                    <c:v>9.0914199999999994</c:v>
                  </c:pt>
                  <c:pt idx="26">
                    <c:v>6.1939299999999999</c:v>
                  </c:pt>
                  <c:pt idx="27">
                    <c:v>7.0014900000000004</c:v>
                  </c:pt>
                  <c:pt idx="28">
                    <c:v>6.0931699999999998</c:v>
                  </c:pt>
                  <c:pt idx="29">
                    <c:v>6.6721500000000002</c:v>
                  </c:pt>
                  <c:pt idx="30">
                    <c:v>5.0055699999999996</c:v>
                  </c:pt>
                  <c:pt idx="31">
                    <c:v>11.3512</c:v>
                  </c:pt>
                  <c:pt idx="32">
                    <c:v>10.5342</c:v>
                  </c:pt>
                  <c:pt idx="33">
                    <c:v>8.2353100000000001</c:v>
                  </c:pt>
                  <c:pt idx="34">
                    <c:v>7.1706099999999999</c:v>
                  </c:pt>
                  <c:pt idx="35">
                    <c:v>11.0053</c:v>
                  </c:pt>
                  <c:pt idx="36">
                    <c:v>10.4238</c:v>
                  </c:pt>
                  <c:pt idx="37">
                    <c:v>8.8518000000000008</c:v>
                  </c:pt>
                  <c:pt idx="38">
                    <c:v>7.4977400000000003</c:v>
                  </c:pt>
                  <c:pt idx="39">
                    <c:v>7.8621499999999997</c:v>
                  </c:pt>
                  <c:pt idx="40">
                    <c:v>9.9736200000000004</c:v>
                  </c:pt>
                  <c:pt idx="41">
                    <c:v>8.8705200000000008</c:v>
                  </c:pt>
                  <c:pt idx="42">
                    <c:v>12.3527</c:v>
                  </c:pt>
                  <c:pt idx="43">
                    <c:v>7.5012299999999996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('Ms SEM+ICP Tidy'!$AH$2:$AH$24,'Ms SEM+ICP Tidy'!$AH$26:$AH$45)</c:f>
              <c:numCache>
                <c:formatCode>General</c:formatCode>
                <c:ptCount val="43"/>
                <c:pt idx="0">
                  <c:v>85200</c:v>
                </c:pt>
                <c:pt idx="1">
                  <c:v>85399.999999999985</c:v>
                </c:pt>
                <c:pt idx="2">
                  <c:v>95300</c:v>
                </c:pt>
                <c:pt idx="3">
                  <c:v>95300</c:v>
                </c:pt>
                <c:pt idx="4">
                  <c:v>95500</c:v>
                </c:pt>
                <c:pt idx="5">
                  <c:v>97100.000000000015</c:v>
                </c:pt>
                <c:pt idx="6">
                  <c:v>95700</c:v>
                </c:pt>
                <c:pt idx="7">
                  <c:v>95100</c:v>
                </c:pt>
                <c:pt idx="8">
                  <c:v>95000</c:v>
                </c:pt>
                <c:pt idx="9">
                  <c:v>95800</c:v>
                </c:pt>
                <c:pt idx="10">
                  <c:v>94500</c:v>
                </c:pt>
                <c:pt idx="11">
                  <c:v>91600</c:v>
                </c:pt>
                <c:pt idx="12">
                  <c:v>93100</c:v>
                </c:pt>
                <c:pt idx="13">
                  <c:v>92500</c:v>
                </c:pt>
                <c:pt idx="14">
                  <c:v>90900</c:v>
                </c:pt>
                <c:pt idx="15">
                  <c:v>95900</c:v>
                </c:pt>
                <c:pt idx="16">
                  <c:v>95900</c:v>
                </c:pt>
                <c:pt idx="17">
                  <c:v>95000</c:v>
                </c:pt>
                <c:pt idx="18">
                  <c:v>95500</c:v>
                </c:pt>
                <c:pt idx="19">
                  <c:v>93500</c:v>
                </c:pt>
                <c:pt idx="20">
                  <c:v>91199.999999999985</c:v>
                </c:pt>
                <c:pt idx="21">
                  <c:v>94400</c:v>
                </c:pt>
                <c:pt idx="22">
                  <c:v>98000</c:v>
                </c:pt>
                <c:pt idx="23">
                  <c:v>93699.999999999985</c:v>
                </c:pt>
                <c:pt idx="24">
                  <c:v>95000</c:v>
                </c:pt>
                <c:pt idx="25">
                  <c:v>93300</c:v>
                </c:pt>
                <c:pt idx="26">
                  <c:v>94400</c:v>
                </c:pt>
                <c:pt idx="27">
                  <c:v>94000</c:v>
                </c:pt>
                <c:pt idx="28">
                  <c:v>94100</c:v>
                </c:pt>
                <c:pt idx="29">
                  <c:v>93900</c:v>
                </c:pt>
                <c:pt idx="30">
                  <c:v>98200</c:v>
                </c:pt>
                <c:pt idx="31">
                  <c:v>93100</c:v>
                </c:pt>
                <c:pt idx="32">
                  <c:v>96800</c:v>
                </c:pt>
                <c:pt idx="33">
                  <c:v>94100</c:v>
                </c:pt>
                <c:pt idx="34">
                  <c:v>95399.999999999985</c:v>
                </c:pt>
                <c:pt idx="35">
                  <c:v>93200</c:v>
                </c:pt>
                <c:pt idx="36">
                  <c:v>94700</c:v>
                </c:pt>
                <c:pt idx="37">
                  <c:v>97800</c:v>
                </c:pt>
                <c:pt idx="38">
                  <c:v>94100</c:v>
                </c:pt>
                <c:pt idx="39">
                  <c:v>95500</c:v>
                </c:pt>
                <c:pt idx="40">
                  <c:v>96000</c:v>
                </c:pt>
                <c:pt idx="41">
                  <c:v>98200</c:v>
                </c:pt>
                <c:pt idx="42">
                  <c:v>99600.000000000015</c:v>
                </c:pt>
              </c:numCache>
            </c:numRef>
          </c:xVal>
          <c:yVal>
            <c:numRef>
              <c:f>('Ms SEM+ICP Tidy'!$C$2:$C$24,'Ms SEM+ICP Tidy'!$C$26:$C$45)</c:f>
              <c:numCache>
                <c:formatCode>General</c:formatCode>
                <c:ptCount val="43"/>
                <c:pt idx="0">
                  <c:v>38.521999999999998</c:v>
                </c:pt>
                <c:pt idx="1">
                  <c:v>46.811700000000002</c:v>
                </c:pt>
                <c:pt idx="2">
                  <c:v>36.603700000000003</c:v>
                </c:pt>
                <c:pt idx="3">
                  <c:v>40.7729</c:v>
                </c:pt>
                <c:pt idx="4">
                  <c:v>44.405900000000003</c:v>
                </c:pt>
                <c:pt idx="5">
                  <c:v>41.6419</c:v>
                </c:pt>
                <c:pt idx="6">
                  <c:v>50.973500000000001</c:v>
                </c:pt>
                <c:pt idx="7">
                  <c:v>40.365400000000001</c:v>
                </c:pt>
                <c:pt idx="8">
                  <c:v>52.168599999999998</c:v>
                </c:pt>
                <c:pt idx="9">
                  <c:v>43.901899999999998</c:v>
                </c:pt>
                <c:pt idx="10">
                  <c:v>50.969799999999999</c:v>
                </c:pt>
                <c:pt idx="11">
                  <c:v>42.182000000000002</c:v>
                </c:pt>
                <c:pt idx="12">
                  <c:v>63.905900000000003</c:v>
                </c:pt>
                <c:pt idx="13">
                  <c:v>46.107599999999998</c:v>
                </c:pt>
                <c:pt idx="14">
                  <c:v>42.756700000000002</c:v>
                </c:pt>
                <c:pt idx="15">
                  <c:v>46.544400000000003</c:v>
                </c:pt>
                <c:pt idx="16">
                  <c:v>46.470399999999998</c:v>
                </c:pt>
                <c:pt idx="17">
                  <c:v>45.407200000000003</c:v>
                </c:pt>
                <c:pt idx="18">
                  <c:v>54.547199999999997</c:v>
                </c:pt>
                <c:pt idx="19">
                  <c:v>45.300400000000003</c:v>
                </c:pt>
                <c:pt idx="20">
                  <c:v>40.886699999999998</c:v>
                </c:pt>
                <c:pt idx="21">
                  <c:v>52.256999999999998</c:v>
                </c:pt>
                <c:pt idx="22">
                  <c:v>44.851399999999998</c:v>
                </c:pt>
                <c:pt idx="23">
                  <c:v>49.152500000000003</c:v>
                </c:pt>
                <c:pt idx="24">
                  <c:v>44.0242</c:v>
                </c:pt>
                <c:pt idx="25">
                  <c:v>38.470700000000001</c:v>
                </c:pt>
                <c:pt idx="26">
                  <c:v>43.3157</c:v>
                </c:pt>
                <c:pt idx="27">
                  <c:v>47.6813</c:v>
                </c:pt>
                <c:pt idx="28">
                  <c:v>38.158499999999997</c:v>
                </c:pt>
                <c:pt idx="29">
                  <c:v>37.473700000000001</c:v>
                </c:pt>
                <c:pt idx="30">
                  <c:v>53.146500000000003</c:v>
                </c:pt>
                <c:pt idx="31">
                  <c:v>50.301600000000001</c:v>
                </c:pt>
                <c:pt idx="32">
                  <c:v>45.171700000000001</c:v>
                </c:pt>
                <c:pt idx="33">
                  <c:v>50.4908</c:v>
                </c:pt>
                <c:pt idx="34">
                  <c:v>51.421100000000003</c:v>
                </c:pt>
                <c:pt idx="35">
                  <c:v>45.295999999999999</c:v>
                </c:pt>
                <c:pt idx="36">
                  <c:v>42.192599999999999</c:v>
                </c:pt>
                <c:pt idx="37">
                  <c:v>45.502499999999998</c:v>
                </c:pt>
                <c:pt idx="38">
                  <c:v>57.115099999999998</c:v>
                </c:pt>
                <c:pt idx="39">
                  <c:v>52.729500000000002</c:v>
                </c:pt>
                <c:pt idx="40">
                  <c:v>45.497399999999999</c:v>
                </c:pt>
                <c:pt idx="41">
                  <c:v>50.363599999999998</c:v>
                </c:pt>
                <c:pt idx="42">
                  <c:v>45.9803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1AE-47B0-8B9D-3D64D40D0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2207376"/>
        <c:axId val="1212342400"/>
      </c:scatterChart>
      <c:valAx>
        <c:axId val="1582207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2342400"/>
        <c:crosses val="autoZero"/>
        <c:crossBetween val="midCat"/>
      </c:valAx>
      <c:valAx>
        <c:axId val="1212342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22073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1.AS Mg vs Li (outliers removed)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SEM+ICP Tidy'!$C$145:$C$165,'Ms SEM+ICP Tidy'!$C$167:$C$168,'Ms SEM+ICP Tidy'!$C$189:$C$208)</c:f>
                <c:numCache>
                  <c:formatCode>General</c:formatCode>
                  <c:ptCount val="43"/>
                  <c:pt idx="0">
                    <c:v>6.1985900000000003</c:v>
                  </c:pt>
                  <c:pt idx="1">
                    <c:v>5.4918899999999997</c:v>
                  </c:pt>
                  <c:pt idx="2">
                    <c:v>5.9336099999999998</c:v>
                  </c:pt>
                  <c:pt idx="3">
                    <c:v>3.8236300000000001</c:v>
                  </c:pt>
                  <c:pt idx="4">
                    <c:v>5.8784599999999996</c:v>
                  </c:pt>
                  <c:pt idx="5">
                    <c:v>7.01267</c:v>
                  </c:pt>
                  <c:pt idx="6">
                    <c:v>8.3305500000000006</c:v>
                  </c:pt>
                  <c:pt idx="7">
                    <c:v>5.8285299999999998</c:v>
                  </c:pt>
                  <c:pt idx="8">
                    <c:v>9.2691499999999998</c:v>
                  </c:pt>
                  <c:pt idx="9">
                    <c:v>6.8526899999999999</c:v>
                  </c:pt>
                  <c:pt idx="10">
                    <c:v>6.1776900000000001</c:v>
                  </c:pt>
                  <c:pt idx="11">
                    <c:v>5.8884499999999997</c:v>
                  </c:pt>
                  <c:pt idx="12">
                    <c:v>7.4471299999999996</c:v>
                  </c:pt>
                  <c:pt idx="13">
                    <c:v>8.8373299999999997</c:v>
                  </c:pt>
                  <c:pt idx="14">
                    <c:v>8.5287199999999999</c:v>
                  </c:pt>
                  <c:pt idx="15">
                    <c:v>5.3250799999999998</c:v>
                  </c:pt>
                  <c:pt idx="16">
                    <c:v>8.4974600000000002</c:v>
                  </c:pt>
                  <c:pt idx="17">
                    <c:v>6.0438200000000002</c:v>
                  </c:pt>
                  <c:pt idx="18">
                    <c:v>7.8830600000000004</c:v>
                  </c:pt>
                  <c:pt idx="19">
                    <c:v>5.2465099999999998</c:v>
                  </c:pt>
                  <c:pt idx="20">
                    <c:v>8.6663399999999999</c:v>
                  </c:pt>
                  <c:pt idx="21">
                    <c:v>8.2565500000000007</c:v>
                  </c:pt>
                  <c:pt idx="22">
                    <c:v>7.8345900000000004</c:v>
                  </c:pt>
                  <c:pt idx="23">
                    <c:v>9.1833600000000004</c:v>
                  </c:pt>
                  <c:pt idx="24">
                    <c:v>9.0914199999999994</c:v>
                  </c:pt>
                  <c:pt idx="25">
                    <c:v>6.1939299999999999</c:v>
                  </c:pt>
                  <c:pt idx="26">
                    <c:v>7.0014900000000004</c:v>
                  </c:pt>
                  <c:pt idx="27">
                    <c:v>6.0931699999999998</c:v>
                  </c:pt>
                  <c:pt idx="28">
                    <c:v>6.6721500000000002</c:v>
                  </c:pt>
                  <c:pt idx="29">
                    <c:v>5.0055699999999996</c:v>
                  </c:pt>
                  <c:pt idx="30">
                    <c:v>11.3512</c:v>
                  </c:pt>
                  <c:pt idx="31">
                    <c:v>10.5342</c:v>
                  </c:pt>
                  <c:pt idx="32">
                    <c:v>8.2353100000000001</c:v>
                  </c:pt>
                  <c:pt idx="33">
                    <c:v>7.1706099999999999</c:v>
                  </c:pt>
                  <c:pt idx="34">
                    <c:v>11.0053</c:v>
                  </c:pt>
                  <c:pt idx="35">
                    <c:v>10.4238</c:v>
                  </c:pt>
                  <c:pt idx="36">
                    <c:v>8.8518000000000008</c:v>
                  </c:pt>
                  <c:pt idx="37">
                    <c:v>7.4977400000000003</c:v>
                  </c:pt>
                  <c:pt idx="38">
                    <c:v>7.8621499999999997</c:v>
                  </c:pt>
                  <c:pt idx="39">
                    <c:v>9.9736200000000004</c:v>
                  </c:pt>
                  <c:pt idx="40">
                    <c:v>8.8705200000000008</c:v>
                  </c:pt>
                  <c:pt idx="41">
                    <c:v>12.3527</c:v>
                  </c:pt>
                  <c:pt idx="42">
                    <c:v>7.5012299999999996</c:v>
                  </c:pt>
                </c:numCache>
              </c:numRef>
            </c:plus>
            <c:minus>
              <c:numRef>
                <c:f>('Ms SEM+ICP Tidy'!$C$145:$C$165,'Ms SEM+ICP Tidy'!$C$167:$C$168,'Ms SEM+ICP Tidy'!$C$189:$C$208)</c:f>
                <c:numCache>
                  <c:formatCode>General</c:formatCode>
                  <c:ptCount val="43"/>
                  <c:pt idx="0">
                    <c:v>6.1985900000000003</c:v>
                  </c:pt>
                  <c:pt idx="1">
                    <c:v>5.4918899999999997</c:v>
                  </c:pt>
                  <c:pt idx="2">
                    <c:v>5.9336099999999998</c:v>
                  </c:pt>
                  <c:pt idx="3">
                    <c:v>3.8236300000000001</c:v>
                  </c:pt>
                  <c:pt idx="4">
                    <c:v>5.8784599999999996</c:v>
                  </c:pt>
                  <c:pt idx="5">
                    <c:v>7.01267</c:v>
                  </c:pt>
                  <c:pt idx="6">
                    <c:v>8.3305500000000006</c:v>
                  </c:pt>
                  <c:pt idx="7">
                    <c:v>5.8285299999999998</c:v>
                  </c:pt>
                  <c:pt idx="8">
                    <c:v>9.2691499999999998</c:v>
                  </c:pt>
                  <c:pt idx="9">
                    <c:v>6.8526899999999999</c:v>
                  </c:pt>
                  <c:pt idx="10">
                    <c:v>6.1776900000000001</c:v>
                  </c:pt>
                  <c:pt idx="11">
                    <c:v>5.8884499999999997</c:v>
                  </c:pt>
                  <c:pt idx="12">
                    <c:v>7.4471299999999996</c:v>
                  </c:pt>
                  <c:pt idx="13">
                    <c:v>8.8373299999999997</c:v>
                  </c:pt>
                  <c:pt idx="14">
                    <c:v>8.5287199999999999</c:v>
                  </c:pt>
                  <c:pt idx="15">
                    <c:v>5.3250799999999998</c:v>
                  </c:pt>
                  <c:pt idx="16">
                    <c:v>8.4974600000000002</c:v>
                  </c:pt>
                  <c:pt idx="17">
                    <c:v>6.0438200000000002</c:v>
                  </c:pt>
                  <c:pt idx="18">
                    <c:v>7.8830600000000004</c:v>
                  </c:pt>
                  <c:pt idx="19">
                    <c:v>5.2465099999999998</c:v>
                  </c:pt>
                  <c:pt idx="20">
                    <c:v>8.6663399999999999</c:v>
                  </c:pt>
                  <c:pt idx="21">
                    <c:v>8.2565500000000007</c:v>
                  </c:pt>
                  <c:pt idx="22">
                    <c:v>7.8345900000000004</c:v>
                  </c:pt>
                  <c:pt idx="23">
                    <c:v>9.1833600000000004</c:v>
                  </c:pt>
                  <c:pt idx="24">
                    <c:v>9.0914199999999994</c:v>
                  </c:pt>
                  <c:pt idx="25">
                    <c:v>6.1939299999999999</c:v>
                  </c:pt>
                  <c:pt idx="26">
                    <c:v>7.0014900000000004</c:v>
                  </c:pt>
                  <c:pt idx="27">
                    <c:v>6.0931699999999998</c:v>
                  </c:pt>
                  <c:pt idx="28">
                    <c:v>6.6721500000000002</c:v>
                  </c:pt>
                  <c:pt idx="29">
                    <c:v>5.0055699999999996</c:v>
                  </c:pt>
                  <c:pt idx="30">
                    <c:v>11.3512</c:v>
                  </c:pt>
                  <c:pt idx="31">
                    <c:v>10.5342</c:v>
                  </c:pt>
                  <c:pt idx="32">
                    <c:v>8.2353100000000001</c:v>
                  </c:pt>
                  <c:pt idx="33">
                    <c:v>7.1706099999999999</c:v>
                  </c:pt>
                  <c:pt idx="34">
                    <c:v>11.0053</c:v>
                  </c:pt>
                  <c:pt idx="35">
                    <c:v>10.4238</c:v>
                  </c:pt>
                  <c:pt idx="36">
                    <c:v>8.8518000000000008</c:v>
                  </c:pt>
                  <c:pt idx="37">
                    <c:v>7.4977400000000003</c:v>
                  </c:pt>
                  <c:pt idx="38">
                    <c:v>7.8621499999999997</c:v>
                  </c:pt>
                  <c:pt idx="39">
                    <c:v>9.9736200000000004</c:v>
                  </c:pt>
                  <c:pt idx="40">
                    <c:v>8.8705200000000008</c:v>
                  </c:pt>
                  <c:pt idx="41">
                    <c:v>12.3527</c:v>
                  </c:pt>
                  <c:pt idx="42">
                    <c:v>7.5012299999999996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SEM+ICP Tidy'!$AE$145:$AE$165,'Ms SEM+ICP Tidy'!$AE$167:$AE$168,'Ms SEM+ICP Tidy'!$AE$189:$AE$208)</c:f>
                <c:numCache>
                  <c:formatCode>General</c:formatCode>
                  <c:ptCount val="43"/>
                  <c:pt idx="0">
                    <c:v>718.18181818181813</c:v>
                  </c:pt>
                  <c:pt idx="1">
                    <c:v>718.18181818181813</c:v>
                  </c:pt>
                  <c:pt idx="2">
                    <c:v>718.18181818181813</c:v>
                  </c:pt>
                  <c:pt idx="3">
                    <c:v>718.18181818181813</c:v>
                  </c:pt>
                  <c:pt idx="4">
                    <c:v>718.18181818181813</c:v>
                  </c:pt>
                  <c:pt idx="5">
                    <c:v>718.18181818181813</c:v>
                  </c:pt>
                  <c:pt idx="6">
                    <c:v>718.18181818181813</c:v>
                  </c:pt>
                  <c:pt idx="7">
                    <c:v>718.18181818181813</c:v>
                  </c:pt>
                  <c:pt idx="8">
                    <c:v>718.18181818181813</c:v>
                  </c:pt>
                  <c:pt idx="9">
                    <c:v>718.18181818181813</c:v>
                  </c:pt>
                  <c:pt idx="10">
                    <c:v>718.18181818181813</c:v>
                  </c:pt>
                  <c:pt idx="11">
                    <c:v>718.18181818181813</c:v>
                  </c:pt>
                  <c:pt idx="12">
                    <c:v>718.18181818181813</c:v>
                  </c:pt>
                  <c:pt idx="13">
                    <c:v>718.18181818181813</c:v>
                  </c:pt>
                  <c:pt idx="14">
                    <c:v>718.18181818181813</c:v>
                  </c:pt>
                  <c:pt idx="15">
                    <c:v>718.18181818181813</c:v>
                  </c:pt>
                  <c:pt idx="16">
                    <c:v>718.18181818181813</c:v>
                  </c:pt>
                  <c:pt idx="17">
                    <c:v>718.18181818181813</c:v>
                  </c:pt>
                  <c:pt idx="18">
                    <c:v>718.18181818181813</c:v>
                  </c:pt>
                  <c:pt idx="19">
                    <c:v>718.18181818181813</c:v>
                  </c:pt>
                  <c:pt idx="20">
                    <c:v>718.18181818181813</c:v>
                  </c:pt>
                  <c:pt idx="21">
                    <c:v>718.18181818181802</c:v>
                  </c:pt>
                  <c:pt idx="22">
                    <c:v>718.18181818181802</c:v>
                  </c:pt>
                  <c:pt idx="23">
                    <c:v>718.18181818181813</c:v>
                  </c:pt>
                  <c:pt idx="24">
                    <c:v>718.18181818181813</c:v>
                  </c:pt>
                  <c:pt idx="25">
                    <c:v>718.18181818181813</c:v>
                  </c:pt>
                  <c:pt idx="26">
                    <c:v>718.18181818181813</c:v>
                  </c:pt>
                  <c:pt idx="27">
                    <c:v>718.18181818181813</c:v>
                  </c:pt>
                  <c:pt idx="28">
                    <c:v>718.18181818181813</c:v>
                  </c:pt>
                  <c:pt idx="29">
                    <c:v>718.18181818181813</c:v>
                  </c:pt>
                  <c:pt idx="30">
                    <c:v>718.18181818181813</c:v>
                  </c:pt>
                  <c:pt idx="31">
                    <c:v>718.18181818181813</c:v>
                  </c:pt>
                  <c:pt idx="32">
                    <c:v>718.18181818181813</c:v>
                  </c:pt>
                  <c:pt idx="33">
                    <c:v>718.18181818181813</c:v>
                  </c:pt>
                  <c:pt idx="34">
                    <c:v>718.18181818181813</c:v>
                  </c:pt>
                  <c:pt idx="35">
                    <c:v>718.18181818181813</c:v>
                  </c:pt>
                  <c:pt idx="36">
                    <c:v>718.18181818181813</c:v>
                  </c:pt>
                  <c:pt idx="37">
                    <c:v>718.18181818181813</c:v>
                  </c:pt>
                  <c:pt idx="38">
                    <c:v>718.18181818181813</c:v>
                  </c:pt>
                  <c:pt idx="39">
                    <c:v>718.18181818181813</c:v>
                  </c:pt>
                  <c:pt idx="40">
                    <c:v>718.18181818181813</c:v>
                  </c:pt>
                  <c:pt idx="41">
                    <c:v>718.18181818181813</c:v>
                  </c:pt>
                  <c:pt idx="42">
                    <c:v>718.18181818181813</c:v>
                  </c:pt>
                </c:numCache>
              </c:numRef>
            </c:plus>
            <c:minus>
              <c:numRef>
                <c:f>('Ms SEM+ICP Tidy'!$AE$145:$AE$165,'Ms SEM+ICP Tidy'!$AE$167:$AE$168,'Ms SEM+ICP Tidy'!$AE$189:$AE$208)</c:f>
                <c:numCache>
                  <c:formatCode>General</c:formatCode>
                  <c:ptCount val="43"/>
                  <c:pt idx="0">
                    <c:v>718.18181818181813</c:v>
                  </c:pt>
                  <c:pt idx="1">
                    <c:v>718.18181818181813</c:v>
                  </c:pt>
                  <c:pt idx="2">
                    <c:v>718.18181818181813</c:v>
                  </c:pt>
                  <c:pt idx="3">
                    <c:v>718.18181818181813</c:v>
                  </c:pt>
                  <c:pt idx="4">
                    <c:v>718.18181818181813</c:v>
                  </c:pt>
                  <c:pt idx="5">
                    <c:v>718.18181818181813</c:v>
                  </c:pt>
                  <c:pt idx="6">
                    <c:v>718.18181818181813</c:v>
                  </c:pt>
                  <c:pt idx="7">
                    <c:v>718.18181818181813</c:v>
                  </c:pt>
                  <c:pt idx="8">
                    <c:v>718.18181818181813</c:v>
                  </c:pt>
                  <c:pt idx="9">
                    <c:v>718.18181818181813</c:v>
                  </c:pt>
                  <c:pt idx="10">
                    <c:v>718.18181818181813</c:v>
                  </c:pt>
                  <c:pt idx="11">
                    <c:v>718.18181818181813</c:v>
                  </c:pt>
                  <c:pt idx="12">
                    <c:v>718.18181818181813</c:v>
                  </c:pt>
                  <c:pt idx="13">
                    <c:v>718.18181818181813</c:v>
                  </c:pt>
                  <c:pt idx="14">
                    <c:v>718.18181818181813</c:v>
                  </c:pt>
                  <c:pt idx="15">
                    <c:v>718.18181818181813</c:v>
                  </c:pt>
                  <c:pt idx="16">
                    <c:v>718.18181818181813</c:v>
                  </c:pt>
                  <c:pt idx="17">
                    <c:v>718.18181818181813</c:v>
                  </c:pt>
                  <c:pt idx="18">
                    <c:v>718.18181818181813</c:v>
                  </c:pt>
                  <c:pt idx="19">
                    <c:v>718.18181818181813</c:v>
                  </c:pt>
                  <c:pt idx="20">
                    <c:v>718.18181818181813</c:v>
                  </c:pt>
                  <c:pt idx="21">
                    <c:v>718.18181818181802</c:v>
                  </c:pt>
                  <c:pt idx="22">
                    <c:v>718.18181818181802</c:v>
                  </c:pt>
                  <c:pt idx="23">
                    <c:v>718.18181818181813</c:v>
                  </c:pt>
                  <c:pt idx="24">
                    <c:v>718.18181818181813</c:v>
                  </c:pt>
                  <c:pt idx="25">
                    <c:v>718.18181818181813</c:v>
                  </c:pt>
                  <c:pt idx="26">
                    <c:v>718.18181818181813</c:v>
                  </c:pt>
                  <c:pt idx="27">
                    <c:v>718.18181818181813</c:v>
                  </c:pt>
                  <c:pt idx="28">
                    <c:v>718.18181818181813</c:v>
                  </c:pt>
                  <c:pt idx="29">
                    <c:v>718.18181818181813</c:v>
                  </c:pt>
                  <c:pt idx="30">
                    <c:v>718.18181818181813</c:v>
                  </c:pt>
                  <c:pt idx="31">
                    <c:v>718.18181818181813</c:v>
                  </c:pt>
                  <c:pt idx="32">
                    <c:v>718.18181818181813</c:v>
                  </c:pt>
                  <c:pt idx="33">
                    <c:v>718.18181818181813</c:v>
                  </c:pt>
                  <c:pt idx="34">
                    <c:v>718.18181818181813</c:v>
                  </c:pt>
                  <c:pt idx="35">
                    <c:v>718.18181818181813</c:v>
                  </c:pt>
                  <c:pt idx="36">
                    <c:v>718.18181818181813</c:v>
                  </c:pt>
                  <c:pt idx="37">
                    <c:v>718.18181818181813</c:v>
                  </c:pt>
                  <c:pt idx="38">
                    <c:v>718.18181818181813</c:v>
                  </c:pt>
                  <c:pt idx="39">
                    <c:v>718.18181818181813</c:v>
                  </c:pt>
                  <c:pt idx="40">
                    <c:v>718.18181818181813</c:v>
                  </c:pt>
                  <c:pt idx="41">
                    <c:v>718.18181818181813</c:v>
                  </c:pt>
                  <c:pt idx="42">
                    <c:v>718.18181818181813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('Ms SEM+ICP Tidy'!$AE$2:$AE$22,'Ms SEM+ICP Tidy'!$AE$24,'Ms SEM+ICP Tidy'!$AE$26:$AE$45)</c:f>
              <c:numCache>
                <c:formatCode>General</c:formatCode>
                <c:ptCount val="42"/>
                <c:pt idx="0">
                  <c:v>8400</c:v>
                </c:pt>
                <c:pt idx="1">
                  <c:v>10900</c:v>
                </c:pt>
                <c:pt idx="2">
                  <c:v>7100</c:v>
                </c:pt>
                <c:pt idx="3">
                  <c:v>8400</c:v>
                </c:pt>
                <c:pt idx="4">
                  <c:v>8000</c:v>
                </c:pt>
                <c:pt idx="5">
                  <c:v>8900</c:v>
                </c:pt>
                <c:pt idx="6">
                  <c:v>8200</c:v>
                </c:pt>
                <c:pt idx="7">
                  <c:v>10200</c:v>
                </c:pt>
                <c:pt idx="8">
                  <c:v>7200</c:v>
                </c:pt>
                <c:pt idx="9">
                  <c:v>7300</c:v>
                </c:pt>
                <c:pt idx="10">
                  <c:v>8800</c:v>
                </c:pt>
                <c:pt idx="11">
                  <c:v>9900</c:v>
                </c:pt>
                <c:pt idx="12">
                  <c:v>10200</c:v>
                </c:pt>
                <c:pt idx="13">
                  <c:v>9700</c:v>
                </c:pt>
                <c:pt idx="14">
                  <c:v>8800</c:v>
                </c:pt>
                <c:pt idx="15">
                  <c:v>8900</c:v>
                </c:pt>
                <c:pt idx="16">
                  <c:v>7800</c:v>
                </c:pt>
                <c:pt idx="17">
                  <c:v>8300</c:v>
                </c:pt>
                <c:pt idx="18">
                  <c:v>8300</c:v>
                </c:pt>
                <c:pt idx="19">
                  <c:v>8300</c:v>
                </c:pt>
                <c:pt idx="20">
                  <c:v>7100</c:v>
                </c:pt>
                <c:pt idx="21">
                  <c:v>7100</c:v>
                </c:pt>
                <c:pt idx="22">
                  <c:v>9000</c:v>
                </c:pt>
                <c:pt idx="23">
                  <c:v>7800</c:v>
                </c:pt>
                <c:pt idx="24">
                  <c:v>8200</c:v>
                </c:pt>
                <c:pt idx="25">
                  <c:v>7600</c:v>
                </c:pt>
                <c:pt idx="26">
                  <c:v>8000</c:v>
                </c:pt>
                <c:pt idx="27">
                  <c:v>7000</c:v>
                </c:pt>
                <c:pt idx="28">
                  <c:v>8200</c:v>
                </c:pt>
                <c:pt idx="29">
                  <c:v>8200</c:v>
                </c:pt>
                <c:pt idx="30">
                  <c:v>7300</c:v>
                </c:pt>
                <c:pt idx="31">
                  <c:v>10600</c:v>
                </c:pt>
                <c:pt idx="32">
                  <c:v>7700</c:v>
                </c:pt>
                <c:pt idx="33">
                  <c:v>9800</c:v>
                </c:pt>
                <c:pt idx="34">
                  <c:v>9500</c:v>
                </c:pt>
                <c:pt idx="35">
                  <c:v>7100</c:v>
                </c:pt>
                <c:pt idx="36">
                  <c:v>8900</c:v>
                </c:pt>
                <c:pt idx="37">
                  <c:v>9000</c:v>
                </c:pt>
                <c:pt idx="38">
                  <c:v>8000</c:v>
                </c:pt>
                <c:pt idx="39">
                  <c:v>7600</c:v>
                </c:pt>
                <c:pt idx="40">
                  <c:v>10000</c:v>
                </c:pt>
                <c:pt idx="41">
                  <c:v>7300</c:v>
                </c:pt>
              </c:numCache>
            </c:numRef>
          </c:xVal>
          <c:yVal>
            <c:numRef>
              <c:f>('Ms SEM+ICP Tidy'!$C$2:$C$22,'Ms SEM+ICP Tidy'!$C$24,'Ms SEM+ICP Tidy'!$C$26:$C$45)</c:f>
              <c:numCache>
                <c:formatCode>General</c:formatCode>
                <c:ptCount val="42"/>
                <c:pt idx="0">
                  <c:v>38.521999999999998</c:v>
                </c:pt>
                <c:pt idx="1">
                  <c:v>46.811700000000002</c:v>
                </c:pt>
                <c:pt idx="2">
                  <c:v>36.603700000000003</c:v>
                </c:pt>
                <c:pt idx="3">
                  <c:v>40.7729</c:v>
                </c:pt>
                <c:pt idx="4">
                  <c:v>44.405900000000003</c:v>
                </c:pt>
                <c:pt idx="5">
                  <c:v>41.6419</c:v>
                </c:pt>
                <c:pt idx="6">
                  <c:v>50.973500000000001</c:v>
                </c:pt>
                <c:pt idx="7">
                  <c:v>40.365400000000001</c:v>
                </c:pt>
                <c:pt idx="8">
                  <c:v>52.168599999999998</c:v>
                </c:pt>
                <c:pt idx="9">
                  <c:v>43.901899999999998</c:v>
                </c:pt>
                <c:pt idx="10">
                  <c:v>50.969799999999999</c:v>
                </c:pt>
                <c:pt idx="11">
                  <c:v>42.182000000000002</c:v>
                </c:pt>
                <c:pt idx="12">
                  <c:v>63.905900000000003</c:v>
                </c:pt>
                <c:pt idx="13">
                  <c:v>46.107599999999998</c:v>
                </c:pt>
                <c:pt idx="14">
                  <c:v>42.756700000000002</c:v>
                </c:pt>
                <c:pt idx="15">
                  <c:v>46.544400000000003</c:v>
                </c:pt>
                <c:pt idx="16">
                  <c:v>46.470399999999998</c:v>
                </c:pt>
                <c:pt idx="17">
                  <c:v>45.407200000000003</c:v>
                </c:pt>
                <c:pt idx="18">
                  <c:v>54.547199999999997</c:v>
                </c:pt>
                <c:pt idx="19">
                  <c:v>45.300400000000003</c:v>
                </c:pt>
                <c:pt idx="20">
                  <c:v>40.886699999999998</c:v>
                </c:pt>
                <c:pt idx="21">
                  <c:v>44.851399999999998</c:v>
                </c:pt>
                <c:pt idx="22">
                  <c:v>49.152500000000003</c:v>
                </c:pt>
                <c:pt idx="23">
                  <c:v>44.0242</c:v>
                </c:pt>
                <c:pt idx="24">
                  <c:v>38.470700000000001</c:v>
                </c:pt>
                <c:pt idx="25">
                  <c:v>43.3157</c:v>
                </c:pt>
                <c:pt idx="26">
                  <c:v>47.6813</c:v>
                </c:pt>
                <c:pt idx="27">
                  <c:v>38.158499999999997</c:v>
                </c:pt>
                <c:pt idx="28">
                  <c:v>37.473700000000001</c:v>
                </c:pt>
                <c:pt idx="29">
                  <c:v>53.146500000000003</c:v>
                </c:pt>
                <c:pt idx="30">
                  <c:v>50.301600000000001</c:v>
                </c:pt>
                <c:pt idx="31">
                  <c:v>45.171700000000001</c:v>
                </c:pt>
                <c:pt idx="32">
                  <c:v>50.4908</c:v>
                </c:pt>
                <c:pt idx="33">
                  <c:v>51.421100000000003</c:v>
                </c:pt>
                <c:pt idx="34">
                  <c:v>45.295999999999999</c:v>
                </c:pt>
                <c:pt idx="35">
                  <c:v>42.192599999999999</c:v>
                </c:pt>
                <c:pt idx="36">
                  <c:v>45.502499999999998</c:v>
                </c:pt>
                <c:pt idx="37">
                  <c:v>57.115099999999998</c:v>
                </c:pt>
                <c:pt idx="38">
                  <c:v>52.729500000000002</c:v>
                </c:pt>
                <c:pt idx="39">
                  <c:v>45.497399999999999</c:v>
                </c:pt>
                <c:pt idx="40">
                  <c:v>50.363599999999998</c:v>
                </c:pt>
                <c:pt idx="41">
                  <c:v>45.9803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D79-4292-90E8-C9C0BFE88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1437856"/>
        <c:axId val="657643312"/>
      </c:scatterChart>
      <c:valAx>
        <c:axId val="1331437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Mg 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7643312"/>
        <c:crosses val="autoZero"/>
        <c:crossBetween val="midCat"/>
      </c:valAx>
      <c:valAx>
        <c:axId val="657643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Li 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14378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1.AS Fe vs Li (outliers removed)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SEM+ICP Tidy'!$C$145:$C$168,'Ms SEM+ICP Tidy'!$C$189:$C$207)</c:f>
                <c:numCache>
                  <c:formatCode>General</c:formatCode>
                  <c:ptCount val="43"/>
                  <c:pt idx="0">
                    <c:v>6.1985900000000003</c:v>
                  </c:pt>
                  <c:pt idx="1">
                    <c:v>5.4918899999999997</c:v>
                  </c:pt>
                  <c:pt idx="2">
                    <c:v>5.9336099999999998</c:v>
                  </c:pt>
                  <c:pt idx="3">
                    <c:v>3.8236300000000001</c:v>
                  </c:pt>
                  <c:pt idx="4">
                    <c:v>5.8784599999999996</c:v>
                  </c:pt>
                  <c:pt idx="5">
                    <c:v>7.01267</c:v>
                  </c:pt>
                  <c:pt idx="6">
                    <c:v>8.3305500000000006</c:v>
                  </c:pt>
                  <c:pt idx="7">
                    <c:v>5.8285299999999998</c:v>
                  </c:pt>
                  <c:pt idx="8">
                    <c:v>9.2691499999999998</c:v>
                  </c:pt>
                  <c:pt idx="9">
                    <c:v>6.8526899999999999</c:v>
                  </c:pt>
                  <c:pt idx="10">
                    <c:v>6.1776900000000001</c:v>
                  </c:pt>
                  <c:pt idx="11">
                    <c:v>5.8884499999999997</c:v>
                  </c:pt>
                  <c:pt idx="12">
                    <c:v>7.4471299999999996</c:v>
                  </c:pt>
                  <c:pt idx="13">
                    <c:v>8.8373299999999997</c:v>
                  </c:pt>
                  <c:pt idx="14">
                    <c:v>8.5287199999999999</c:v>
                  </c:pt>
                  <c:pt idx="15">
                    <c:v>5.3250799999999998</c:v>
                  </c:pt>
                  <c:pt idx="16">
                    <c:v>8.4974600000000002</c:v>
                  </c:pt>
                  <c:pt idx="17">
                    <c:v>6.0438200000000002</c:v>
                  </c:pt>
                  <c:pt idx="18">
                    <c:v>7.8830600000000004</c:v>
                  </c:pt>
                  <c:pt idx="19">
                    <c:v>5.2465099999999998</c:v>
                  </c:pt>
                  <c:pt idx="20">
                    <c:v>8.6663399999999999</c:v>
                  </c:pt>
                  <c:pt idx="21">
                    <c:v>7.9513199999999999</c:v>
                  </c:pt>
                  <c:pt idx="22">
                    <c:v>8.2565500000000007</c:v>
                  </c:pt>
                  <c:pt idx="23">
                    <c:v>7.8345900000000004</c:v>
                  </c:pt>
                  <c:pt idx="24">
                    <c:v>9.1833600000000004</c:v>
                  </c:pt>
                  <c:pt idx="25">
                    <c:v>9.0914199999999994</c:v>
                  </c:pt>
                  <c:pt idx="26">
                    <c:v>6.1939299999999999</c:v>
                  </c:pt>
                  <c:pt idx="27">
                    <c:v>7.0014900000000004</c:v>
                  </c:pt>
                  <c:pt idx="28">
                    <c:v>6.0931699999999998</c:v>
                  </c:pt>
                  <c:pt idx="29">
                    <c:v>6.6721500000000002</c:v>
                  </c:pt>
                  <c:pt idx="30">
                    <c:v>5.0055699999999996</c:v>
                  </c:pt>
                  <c:pt idx="31">
                    <c:v>11.3512</c:v>
                  </c:pt>
                  <c:pt idx="32">
                    <c:v>10.5342</c:v>
                  </c:pt>
                  <c:pt idx="33">
                    <c:v>8.2353100000000001</c:v>
                  </c:pt>
                  <c:pt idx="34">
                    <c:v>7.1706099999999999</c:v>
                  </c:pt>
                  <c:pt idx="35">
                    <c:v>11.0053</c:v>
                  </c:pt>
                  <c:pt idx="36">
                    <c:v>10.4238</c:v>
                  </c:pt>
                  <c:pt idx="37">
                    <c:v>8.8518000000000008</c:v>
                  </c:pt>
                  <c:pt idx="38">
                    <c:v>7.4977400000000003</c:v>
                  </c:pt>
                  <c:pt idx="39">
                    <c:v>7.8621499999999997</c:v>
                  </c:pt>
                  <c:pt idx="40">
                    <c:v>9.9736200000000004</c:v>
                  </c:pt>
                  <c:pt idx="41">
                    <c:v>8.8705200000000008</c:v>
                  </c:pt>
                  <c:pt idx="42">
                    <c:v>12.3527</c:v>
                  </c:pt>
                </c:numCache>
              </c:numRef>
            </c:plus>
            <c:minus>
              <c:numRef>
                <c:f>('Ms SEM+ICP Tidy'!$C$145:$C$168,'Ms SEM+ICP Tidy'!$C$189:$C$207)</c:f>
                <c:numCache>
                  <c:formatCode>General</c:formatCode>
                  <c:ptCount val="43"/>
                  <c:pt idx="0">
                    <c:v>6.1985900000000003</c:v>
                  </c:pt>
                  <c:pt idx="1">
                    <c:v>5.4918899999999997</c:v>
                  </c:pt>
                  <c:pt idx="2">
                    <c:v>5.9336099999999998</c:v>
                  </c:pt>
                  <c:pt idx="3">
                    <c:v>3.8236300000000001</c:v>
                  </c:pt>
                  <c:pt idx="4">
                    <c:v>5.8784599999999996</c:v>
                  </c:pt>
                  <c:pt idx="5">
                    <c:v>7.01267</c:v>
                  </c:pt>
                  <c:pt idx="6">
                    <c:v>8.3305500000000006</c:v>
                  </c:pt>
                  <c:pt idx="7">
                    <c:v>5.8285299999999998</c:v>
                  </c:pt>
                  <c:pt idx="8">
                    <c:v>9.2691499999999998</c:v>
                  </c:pt>
                  <c:pt idx="9">
                    <c:v>6.8526899999999999</c:v>
                  </c:pt>
                  <c:pt idx="10">
                    <c:v>6.1776900000000001</c:v>
                  </c:pt>
                  <c:pt idx="11">
                    <c:v>5.8884499999999997</c:v>
                  </c:pt>
                  <c:pt idx="12">
                    <c:v>7.4471299999999996</c:v>
                  </c:pt>
                  <c:pt idx="13">
                    <c:v>8.8373299999999997</c:v>
                  </c:pt>
                  <c:pt idx="14">
                    <c:v>8.5287199999999999</c:v>
                  </c:pt>
                  <c:pt idx="15">
                    <c:v>5.3250799999999998</c:v>
                  </c:pt>
                  <c:pt idx="16">
                    <c:v>8.4974600000000002</c:v>
                  </c:pt>
                  <c:pt idx="17">
                    <c:v>6.0438200000000002</c:v>
                  </c:pt>
                  <c:pt idx="18">
                    <c:v>7.8830600000000004</c:v>
                  </c:pt>
                  <c:pt idx="19">
                    <c:v>5.2465099999999998</c:v>
                  </c:pt>
                  <c:pt idx="20">
                    <c:v>8.6663399999999999</c:v>
                  </c:pt>
                  <c:pt idx="21">
                    <c:v>7.9513199999999999</c:v>
                  </c:pt>
                  <c:pt idx="22">
                    <c:v>8.2565500000000007</c:v>
                  </c:pt>
                  <c:pt idx="23">
                    <c:v>7.8345900000000004</c:v>
                  </c:pt>
                  <c:pt idx="24">
                    <c:v>9.1833600000000004</c:v>
                  </c:pt>
                  <c:pt idx="25">
                    <c:v>9.0914199999999994</c:v>
                  </c:pt>
                  <c:pt idx="26">
                    <c:v>6.1939299999999999</c:v>
                  </c:pt>
                  <c:pt idx="27">
                    <c:v>7.0014900000000004</c:v>
                  </c:pt>
                  <c:pt idx="28">
                    <c:v>6.0931699999999998</c:v>
                  </c:pt>
                  <c:pt idx="29">
                    <c:v>6.6721500000000002</c:v>
                  </c:pt>
                  <c:pt idx="30">
                    <c:v>5.0055699999999996</c:v>
                  </c:pt>
                  <c:pt idx="31">
                    <c:v>11.3512</c:v>
                  </c:pt>
                  <c:pt idx="32">
                    <c:v>10.5342</c:v>
                  </c:pt>
                  <c:pt idx="33">
                    <c:v>8.2353100000000001</c:v>
                  </c:pt>
                  <c:pt idx="34">
                    <c:v>7.1706099999999999</c:v>
                  </c:pt>
                  <c:pt idx="35">
                    <c:v>11.0053</c:v>
                  </c:pt>
                  <c:pt idx="36">
                    <c:v>10.4238</c:v>
                  </c:pt>
                  <c:pt idx="37">
                    <c:v>8.8518000000000008</c:v>
                  </c:pt>
                  <c:pt idx="38">
                    <c:v>7.4977400000000003</c:v>
                  </c:pt>
                  <c:pt idx="39">
                    <c:v>7.8621499999999997</c:v>
                  </c:pt>
                  <c:pt idx="40">
                    <c:v>9.9736200000000004</c:v>
                  </c:pt>
                  <c:pt idx="41">
                    <c:v>8.8705200000000008</c:v>
                  </c:pt>
                  <c:pt idx="42">
                    <c:v>12.3527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SEM+ICP Tidy'!$AJ$145:$AJ$168,'Ms SEM+ICP Tidy'!$AJ$189:$AJ$207)</c:f>
                <c:numCache>
                  <c:formatCode>General</c:formatCode>
                  <c:ptCount val="43"/>
                  <c:pt idx="0">
                    <c:v>1918.181818181818</c:v>
                  </c:pt>
                  <c:pt idx="1">
                    <c:v>1918.181818181818</c:v>
                  </c:pt>
                  <c:pt idx="2">
                    <c:v>1918.181818181818</c:v>
                  </c:pt>
                  <c:pt idx="3">
                    <c:v>1918.181818181818</c:v>
                  </c:pt>
                  <c:pt idx="4">
                    <c:v>1918.181818181818</c:v>
                  </c:pt>
                  <c:pt idx="5">
                    <c:v>1918.181818181818</c:v>
                  </c:pt>
                  <c:pt idx="6">
                    <c:v>1918.181818181818</c:v>
                  </c:pt>
                  <c:pt idx="7">
                    <c:v>1918.181818181818</c:v>
                  </c:pt>
                  <c:pt idx="8">
                    <c:v>1918.181818181818</c:v>
                  </c:pt>
                  <c:pt idx="9">
                    <c:v>1918.181818181818</c:v>
                  </c:pt>
                  <c:pt idx="10">
                    <c:v>1918.181818181818</c:v>
                  </c:pt>
                  <c:pt idx="11">
                    <c:v>1918.181818181818</c:v>
                  </c:pt>
                  <c:pt idx="12">
                    <c:v>1918.181818181818</c:v>
                  </c:pt>
                  <c:pt idx="13">
                    <c:v>1918.181818181818</c:v>
                  </c:pt>
                  <c:pt idx="14">
                    <c:v>1918.181818181818</c:v>
                  </c:pt>
                  <c:pt idx="15">
                    <c:v>1918.181818181818</c:v>
                  </c:pt>
                  <c:pt idx="16">
                    <c:v>1918.181818181818</c:v>
                  </c:pt>
                  <c:pt idx="17">
                    <c:v>1918.181818181818</c:v>
                  </c:pt>
                  <c:pt idx="18">
                    <c:v>1918.181818181818</c:v>
                  </c:pt>
                  <c:pt idx="19">
                    <c:v>1918.181818181818</c:v>
                  </c:pt>
                  <c:pt idx="20">
                    <c:v>1918.181818181818</c:v>
                  </c:pt>
                  <c:pt idx="21">
                    <c:v>1918.181818181818</c:v>
                  </c:pt>
                  <c:pt idx="22">
                    <c:v>1918.1818181818201</c:v>
                  </c:pt>
                  <c:pt idx="23">
                    <c:v>1918.1818181818201</c:v>
                  </c:pt>
                  <c:pt idx="24">
                    <c:v>1918.181818181818</c:v>
                  </c:pt>
                  <c:pt idx="25">
                    <c:v>1918.181818181818</c:v>
                  </c:pt>
                  <c:pt idx="26">
                    <c:v>1918.181818181818</c:v>
                  </c:pt>
                  <c:pt idx="27">
                    <c:v>1918.181818181818</c:v>
                  </c:pt>
                  <c:pt idx="28">
                    <c:v>1918.181818181818</c:v>
                  </c:pt>
                  <c:pt idx="29">
                    <c:v>1918.181818181818</c:v>
                  </c:pt>
                  <c:pt idx="30">
                    <c:v>1918.181818181818</c:v>
                  </c:pt>
                  <c:pt idx="31">
                    <c:v>1918.181818181818</c:v>
                  </c:pt>
                  <c:pt idx="32">
                    <c:v>1918.181818181818</c:v>
                  </c:pt>
                  <c:pt idx="33">
                    <c:v>1918.181818181818</c:v>
                  </c:pt>
                  <c:pt idx="34">
                    <c:v>1918.181818181818</c:v>
                  </c:pt>
                  <c:pt idx="35">
                    <c:v>1918.181818181818</c:v>
                  </c:pt>
                  <c:pt idx="36">
                    <c:v>1918.181818181818</c:v>
                  </c:pt>
                  <c:pt idx="37">
                    <c:v>1918.181818181818</c:v>
                  </c:pt>
                  <c:pt idx="38">
                    <c:v>1918.181818181818</c:v>
                  </c:pt>
                  <c:pt idx="39">
                    <c:v>1918.181818181818</c:v>
                  </c:pt>
                  <c:pt idx="40">
                    <c:v>1918.181818181818</c:v>
                  </c:pt>
                  <c:pt idx="41">
                    <c:v>1918.181818181818</c:v>
                  </c:pt>
                  <c:pt idx="42">
                    <c:v>1918.181818181818</c:v>
                  </c:pt>
                </c:numCache>
              </c:numRef>
            </c:plus>
            <c:minus>
              <c:numRef>
                <c:f>('Ms SEM+ICP Tidy'!$AJ$145:$AJ$168,'Ms SEM+ICP Tidy'!$AJ$189:$AJ$207)</c:f>
                <c:numCache>
                  <c:formatCode>General</c:formatCode>
                  <c:ptCount val="43"/>
                  <c:pt idx="0">
                    <c:v>1918.181818181818</c:v>
                  </c:pt>
                  <c:pt idx="1">
                    <c:v>1918.181818181818</c:v>
                  </c:pt>
                  <c:pt idx="2">
                    <c:v>1918.181818181818</c:v>
                  </c:pt>
                  <c:pt idx="3">
                    <c:v>1918.181818181818</c:v>
                  </c:pt>
                  <c:pt idx="4">
                    <c:v>1918.181818181818</c:v>
                  </c:pt>
                  <c:pt idx="5">
                    <c:v>1918.181818181818</c:v>
                  </c:pt>
                  <c:pt idx="6">
                    <c:v>1918.181818181818</c:v>
                  </c:pt>
                  <c:pt idx="7">
                    <c:v>1918.181818181818</c:v>
                  </c:pt>
                  <c:pt idx="8">
                    <c:v>1918.181818181818</c:v>
                  </c:pt>
                  <c:pt idx="9">
                    <c:v>1918.181818181818</c:v>
                  </c:pt>
                  <c:pt idx="10">
                    <c:v>1918.181818181818</c:v>
                  </c:pt>
                  <c:pt idx="11">
                    <c:v>1918.181818181818</c:v>
                  </c:pt>
                  <c:pt idx="12">
                    <c:v>1918.181818181818</c:v>
                  </c:pt>
                  <c:pt idx="13">
                    <c:v>1918.181818181818</c:v>
                  </c:pt>
                  <c:pt idx="14">
                    <c:v>1918.181818181818</c:v>
                  </c:pt>
                  <c:pt idx="15">
                    <c:v>1918.181818181818</c:v>
                  </c:pt>
                  <c:pt idx="16">
                    <c:v>1918.181818181818</c:v>
                  </c:pt>
                  <c:pt idx="17">
                    <c:v>1918.181818181818</c:v>
                  </c:pt>
                  <c:pt idx="18">
                    <c:v>1918.181818181818</c:v>
                  </c:pt>
                  <c:pt idx="19">
                    <c:v>1918.181818181818</c:v>
                  </c:pt>
                  <c:pt idx="20">
                    <c:v>1918.181818181818</c:v>
                  </c:pt>
                  <c:pt idx="21">
                    <c:v>1918.181818181818</c:v>
                  </c:pt>
                  <c:pt idx="22">
                    <c:v>1918.1818181818201</c:v>
                  </c:pt>
                  <c:pt idx="23">
                    <c:v>1918.1818181818201</c:v>
                  </c:pt>
                  <c:pt idx="24">
                    <c:v>1918.181818181818</c:v>
                  </c:pt>
                  <c:pt idx="25">
                    <c:v>1918.181818181818</c:v>
                  </c:pt>
                  <c:pt idx="26">
                    <c:v>1918.181818181818</c:v>
                  </c:pt>
                  <c:pt idx="27">
                    <c:v>1918.181818181818</c:v>
                  </c:pt>
                  <c:pt idx="28">
                    <c:v>1918.181818181818</c:v>
                  </c:pt>
                  <c:pt idx="29">
                    <c:v>1918.181818181818</c:v>
                  </c:pt>
                  <c:pt idx="30">
                    <c:v>1918.181818181818</c:v>
                  </c:pt>
                  <c:pt idx="31">
                    <c:v>1918.181818181818</c:v>
                  </c:pt>
                  <c:pt idx="32">
                    <c:v>1918.181818181818</c:v>
                  </c:pt>
                  <c:pt idx="33">
                    <c:v>1918.181818181818</c:v>
                  </c:pt>
                  <c:pt idx="34">
                    <c:v>1918.181818181818</c:v>
                  </c:pt>
                  <c:pt idx="35">
                    <c:v>1918.181818181818</c:v>
                  </c:pt>
                  <c:pt idx="36">
                    <c:v>1918.181818181818</c:v>
                  </c:pt>
                  <c:pt idx="37">
                    <c:v>1918.181818181818</c:v>
                  </c:pt>
                  <c:pt idx="38">
                    <c:v>1918.181818181818</c:v>
                  </c:pt>
                  <c:pt idx="39">
                    <c:v>1918.181818181818</c:v>
                  </c:pt>
                  <c:pt idx="40">
                    <c:v>1918.181818181818</c:v>
                  </c:pt>
                  <c:pt idx="41">
                    <c:v>1918.181818181818</c:v>
                  </c:pt>
                  <c:pt idx="42">
                    <c:v>1918.181818181818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('Ms SEM+ICP Tidy'!$AK$2:$AK$24,'Ms SEM+ICP Tidy'!$AK$26:$AK$44)</c:f>
              <c:numCache>
                <c:formatCode>General</c:formatCode>
                <c:ptCount val="42"/>
                <c:pt idx="0">
                  <c:v>14800</c:v>
                </c:pt>
                <c:pt idx="1">
                  <c:v>16900</c:v>
                </c:pt>
                <c:pt idx="2">
                  <c:v>17400</c:v>
                </c:pt>
                <c:pt idx="3">
                  <c:v>19200</c:v>
                </c:pt>
                <c:pt idx="4">
                  <c:v>15800</c:v>
                </c:pt>
                <c:pt idx="5">
                  <c:v>18300</c:v>
                </c:pt>
                <c:pt idx="6">
                  <c:v>19300</c:v>
                </c:pt>
                <c:pt idx="7">
                  <c:v>21100</c:v>
                </c:pt>
                <c:pt idx="8">
                  <c:v>16400</c:v>
                </c:pt>
                <c:pt idx="9">
                  <c:v>18200</c:v>
                </c:pt>
                <c:pt idx="10">
                  <c:v>21600</c:v>
                </c:pt>
                <c:pt idx="11">
                  <c:v>20900</c:v>
                </c:pt>
                <c:pt idx="12">
                  <c:v>24700.000000000004</c:v>
                </c:pt>
                <c:pt idx="13">
                  <c:v>22700</c:v>
                </c:pt>
                <c:pt idx="14">
                  <c:v>20000</c:v>
                </c:pt>
                <c:pt idx="15">
                  <c:v>16000</c:v>
                </c:pt>
                <c:pt idx="16">
                  <c:v>16900</c:v>
                </c:pt>
                <c:pt idx="17">
                  <c:v>15400</c:v>
                </c:pt>
                <c:pt idx="18">
                  <c:v>16800</c:v>
                </c:pt>
                <c:pt idx="19">
                  <c:v>15900</c:v>
                </c:pt>
                <c:pt idx="20">
                  <c:v>20099.999999999996</c:v>
                </c:pt>
                <c:pt idx="21">
                  <c:v>15600</c:v>
                </c:pt>
                <c:pt idx="22">
                  <c:v>12200</c:v>
                </c:pt>
                <c:pt idx="23">
                  <c:v>15100</c:v>
                </c:pt>
                <c:pt idx="24">
                  <c:v>18700</c:v>
                </c:pt>
                <c:pt idx="25">
                  <c:v>18000</c:v>
                </c:pt>
                <c:pt idx="26">
                  <c:v>14900</c:v>
                </c:pt>
                <c:pt idx="27">
                  <c:v>17800</c:v>
                </c:pt>
                <c:pt idx="28">
                  <c:v>15700</c:v>
                </c:pt>
                <c:pt idx="29">
                  <c:v>16700</c:v>
                </c:pt>
                <c:pt idx="30">
                  <c:v>14900</c:v>
                </c:pt>
                <c:pt idx="31">
                  <c:v>17700</c:v>
                </c:pt>
                <c:pt idx="32">
                  <c:v>15200</c:v>
                </c:pt>
                <c:pt idx="33">
                  <c:v>19000</c:v>
                </c:pt>
                <c:pt idx="34">
                  <c:v>19500</c:v>
                </c:pt>
                <c:pt idx="35">
                  <c:v>19600</c:v>
                </c:pt>
                <c:pt idx="36">
                  <c:v>19600</c:v>
                </c:pt>
                <c:pt idx="37">
                  <c:v>19400</c:v>
                </c:pt>
                <c:pt idx="38">
                  <c:v>17700</c:v>
                </c:pt>
                <c:pt idx="39">
                  <c:v>20000</c:v>
                </c:pt>
                <c:pt idx="40">
                  <c:v>15200</c:v>
                </c:pt>
                <c:pt idx="41">
                  <c:v>19100</c:v>
                </c:pt>
              </c:numCache>
            </c:numRef>
          </c:xVal>
          <c:yVal>
            <c:numRef>
              <c:f>('Ms SEM+ICP Tidy'!$C$2:$C$24,'Ms SEM+ICP Tidy'!$C$26:$C$44)</c:f>
              <c:numCache>
                <c:formatCode>General</c:formatCode>
                <c:ptCount val="42"/>
                <c:pt idx="0">
                  <c:v>38.521999999999998</c:v>
                </c:pt>
                <c:pt idx="1">
                  <c:v>46.811700000000002</c:v>
                </c:pt>
                <c:pt idx="2">
                  <c:v>36.603700000000003</c:v>
                </c:pt>
                <c:pt idx="3">
                  <c:v>40.7729</c:v>
                </c:pt>
                <c:pt idx="4">
                  <c:v>44.405900000000003</c:v>
                </c:pt>
                <c:pt idx="5">
                  <c:v>41.6419</c:v>
                </c:pt>
                <c:pt idx="6">
                  <c:v>50.973500000000001</c:v>
                </c:pt>
                <c:pt idx="7">
                  <c:v>40.365400000000001</c:v>
                </c:pt>
                <c:pt idx="8">
                  <c:v>52.168599999999998</c:v>
                </c:pt>
                <c:pt idx="9">
                  <c:v>43.901899999999998</c:v>
                </c:pt>
                <c:pt idx="10">
                  <c:v>50.969799999999999</c:v>
                </c:pt>
                <c:pt idx="11">
                  <c:v>42.182000000000002</c:v>
                </c:pt>
                <c:pt idx="12">
                  <c:v>63.905900000000003</c:v>
                </c:pt>
                <c:pt idx="13">
                  <c:v>46.107599999999998</c:v>
                </c:pt>
                <c:pt idx="14">
                  <c:v>42.756700000000002</c:v>
                </c:pt>
                <c:pt idx="15">
                  <c:v>46.544400000000003</c:v>
                </c:pt>
                <c:pt idx="16">
                  <c:v>46.470399999999998</c:v>
                </c:pt>
                <c:pt idx="17">
                  <c:v>45.407200000000003</c:v>
                </c:pt>
                <c:pt idx="18">
                  <c:v>54.547199999999997</c:v>
                </c:pt>
                <c:pt idx="19">
                  <c:v>45.300400000000003</c:v>
                </c:pt>
                <c:pt idx="20">
                  <c:v>40.886699999999998</c:v>
                </c:pt>
                <c:pt idx="21">
                  <c:v>52.256999999999998</c:v>
                </c:pt>
                <c:pt idx="22">
                  <c:v>44.851399999999998</c:v>
                </c:pt>
                <c:pt idx="23">
                  <c:v>49.152500000000003</c:v>
                </c:pt>
                <c:pt idx="24">
                  <c:v>44.0242</c:v>
                </c:pt>
                <c:pt idx="25">
                  <c:v>38.470700000000001</c:v>
                </c:pt>
                <c:pt idx="26">
                  <c:v>43.3157</c:v>
                </c:pt>
                <c:pt idx="27">
                  <c:v>47.6813</c:v>
                </c:pt>
                <c:pt idx="28">
                  <c:v>38.158499999999997</c:v>
                </c:pt>
                <c:pt idx="29">
                  <c:v>37.473700000000001</c:v>
                </c:pt>
                <c:pt idx="30">
                  <c:v>53.146500000000003</c:v>
                </c:pt>
                <c:pt idx="31">
                  <c:v>50.301600000000001</c:v>
                </c:pt>
                <c:pt idx="32">
                  <c:v>45.171700000000001</c:v>
                </c:pt>
                <c:pt idx="33">
                  <c:v>50.4908</c:v>
                </c:pt>
                <c:pt idx="34">
                  <c:v>51.421100000000003</c:v>
                </c:pt>
                <c:pt idx="35">
                  <c:v>45.295999999999999</c:v>
                </c:pt>
                <c:pt idx="36">
                  <c:v>42.192599999999999</c:v>
                </c:pt>
                <c:pt idx="37">
                  <c:v>45.502499999999998</c:v>
                </c:pt>
                <c:pt idx="38">
                  <c:v>57.115099999999998</c:v>
                </c:pt>
                <c:pt idx="39">
                  <c:v>52.729500000000002</c:v>
                </c:pt>
                <c:pt idx="40">
                  <c:v>45.497399999999999</c:v>
                </c:pt>
                <c:pt idx="41">
                  <c:v>50.363599999999998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A8B-4489-8405-D7DA9932FB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1450848"/>
        <c:axId val="657630352"/>
      </c:scatterChart>
      <c:valAx>
        <c:axId val="1331450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Fe 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7630352"/>
        <c:crosses val="autoZero"/>
        <c:crossBetween val="midCat"/>
      </c:valAx>
      <c:valAx>
        <c:axId val="657630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Li 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14508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1(B)MP Mn vs Li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SEM+ICP Tidy'!$C$238:$C$267,'Ms SEM+ICP Tidy'!$C$285:$C$299)</c:f>
                <c:numCache>
                  <c:formatCode>General</c:formatCode>
                  <c:ptCount val="45"/>
                  <c:pt idx="0">
                    <c:v>7.0143300000000002</c:v>
                  </c:pt>
                  <c:pt idx="1">
                    <c:v>8.4765099999999993</c:v>
                  </c:pt>
                  <c:pt idx="2">
                    <c:v>8.3925900000000002</c:v>
                  </c:pt>
                  <c:pt idx="3">
                    <c:v>5.4377800000000001</c:v>
                  </c:pt>
                  <c:pt idx="4">
                    <c:v>5.1053899999999999</c:v>
                  </c:pt>
                  <c:pt idx="5">
                    <c:v>4.48935</c:v>
                  </c:pt>
                  <c:pt idx="6">
                    <c:v>6.4976099999999999</c:v>
                  </c:pt>
                  <c:pt idx="7">
                    <c:v>8.8532899999999994</c:v>
                  </c:pt>
                  <c:pt idx="8">
                    <c:v>7.98278</c:v>
                  </c:pt>
                  <c:pt idx="9">
                    <c:v>7.5492400000000002</c:v>
                  </c:pt>
                  <c:pt idx="10">
                    <c:v>5.4095399999999998</c:v>
                  </c:pt>
                  <c:pt idx="11">
                    <c:v>6.9111000000000002</c:v>
                  </c:pt>
                  <c:pt idx="12">
                    <c:v>8.3718000000000004</c:v>
                  </c:pt>
                  <c:pt idx="13">
                    <c:v>7.9003199999999998</c:v>
                  </c:pt>
                  <c:pt idx="14">
                    <c:v>6.0613099999999998</c:v>
                  </c:pt>
                  <c:pt idx="15">
                    <c:v>5.4321000000000002</c:v>
                  </c:pt>
                  <c:pt idx="16">
                    <c:v>5.83826</c:v>
                  </c:pt>
                  <c:pt idx="17">
                    <c:v>10.047000000000001</c:v>
                  </c:pt>
                  <c:pt idx="18">
                    <c:v>5.3266</c:v>
                  </c:pt>
                  <c:pt idx="19">
                    <c:v>5.39567</c:v>
                  </c:pt>
                  <c:pt idx="20">
                    <c:v>6.5839800000000004</c:v>
                  </c:pt>
                  <c:pt idx="21">
                    <c:v>8.2601700000000005</c:v>
                  </c:pt>
                  <c:pt idx="22">
                    <c:v>5.6378899999999996</c:v>
                  </c:pt>
                  <c:pt idx="23">
                    <c:v>6.2226299999999997</c:v>
                  </c:pt>
                  <c:pt idx="24">
                    <c:v>6.6238400000000004</c:v>
                  </c:pt>
                  <c:pt idx="25">
                    <c:v>8.0245599999999992</c:v>
                  </c:pt>
                  <c:pt idx="26">
                    <c:v>7.0664800000000003</c:v>
                  </c:pt>
                  <c:pt idx="27">
                    <c:v>8.5338799999999999</c:v>
                  </c:pt>
                  <c:pt idx="28">
                    <c:v>8.6577900000000003</c:v>
                  </c:pt>
                  <c:pt idx="29">
                    <c:v>6.0904499999999997</c:v>
                  </c:pt>
                  <c:pt idx="30">
                    <c:v>7.4635499999999997</c:v>
                  </c:pt>
                  <c:pt idx="31">
                    <c:v>7.1688200000000002</c:v>
                  </c:pt>
                  <c:pt idx="32">
                    <c:v>7.3261399999999997</c:v>
                  </c:pt>
                  <c:pt idx="33">
                    <c:v>9.0301500000000008</c:v>
                  </c:pt>
                  <c:pt idx="34">
                    <c:v>3.4573</c:v>
                  </c:pt>
                  <c:pt idx="35">
                    <c:v>5.5091400000000004</c:v>
                  </c:pt>
                  <c:pt idx="36">
                    <c:v>4.9569799999999997</c:v>
                  </c:pt>
                  <c:pt idx="37">
                    <c:v>6.2849399999999997</c:v>
                  </c:pt>
                  <c:pt idx="38">
                    <c:v>7.8885800000000001</c:v>
                  </c:pt>
                  <c:pt idx="39">
                    <c:v>6.2199600000000004</c:v>
                  </c:pt>
                  <c:pt idx="40">
                    <c:v>6.9290099999999999</c:v>
                  </c:pt>
                  <c:pt idx="41">
                    <c:v>6.7447400000000002</c:v>
                  </c:pt>
                  <c:pt idx="42">
                    <c:v>6.5517200000000004</c:v>
                  </c:pt>
                  <c:pt idx="43">
                    <c:v>7.4940499999999997</c:v>
                  </c:pt>
                  <c:pt idx="44">
                    <c:v>5.2556399999999996</c:v>
                  </c:pt>
                </c:numCache>
              </c:numRef>
            </c:plus>
            <c:minus>
              <c:numRef>
                <c:f>('Ms SEM+ICP Tidy'!$C$238:$C$267,'Ms SEM+ICP Tidy'!$C$285:$C$299)</c:f>
                <c:numCache>
                  <c:formatCode>General</c:formatCode>
                  <c:ptCount val="45"/>
                  <c:pt idx="0">
                    <c:v>7.0143300000000002</c:v>
                  </c:pt>
                  <c:pt idx="1">
                    <c:v>8.4765099999999993</c:v>
                  </c:pt>
                  <c:pt idx="2">
                    <c:v>8.3925900000000002</c:v>
                  </c:pt>
                  <c:pt idx="3">
                    <c:v>5.4377800000000001</c:v>
                  </c:pt>
                  <c:pt idx="4">
                    <c:v>5.1053899999999999</c:v>
                  </c:pt>
                  <c:pt idx="5">
                    <c:v>4.48935</c:v>
                  </c:pt>
                  <c:pt idx="6">
                    <c:v>6.4976099999999999</c:v>
                  </c:pt>
                  <c:pt idx="7">
                    <c:v>8.8532899999999994</c:v>
                  </c:pt>
                  <c:pt idx="8">
                    <c:v>7.98278</c:v>
                  </c:pt>
                  <c:pt idx="9">
                    <c:v>7.5492400000000002</c:v>
                  </c:pt>
                  <c:pt idx="10">
                    <c:v>5.4095399999999998</c:v>
                  </c:pt>
                  <c:pt idx="11">
                    <c:v>6.9111000000000002</c:v>
                  </c:pt>
                  <c:pt idx="12">
                    <c:v>8.3718000000000004</c:v>
                  </c:pt>
                  <c:pt idx="13">
                    <c:v>7.9003199999999998</c:v>
                  </c:pt>
                  <c:pt idx="14">
                    <c:v>6.0613099999999998</c:v>
                  </c:pt>
                  <c:pt idx="15">
                    <c:v>5.4321000000000002</c:v>
                  </c:pt>
                  <c:pt idx="16">
                    <c:v>5.83826</c:v>
                  </c:pt>
                  <c:pt idx="17">
                    <c:v>10.047000000000001</c:v>
                  </c:pt>
                  <c:pt idx="18">
                    <c:v>5.3266</c:v>
                  </c:pt>
                  <c:pt idx="19">
                    <c:v>5.39567</c:v>
                  </c:pt>
                  <c:pt idx="20">
                    <c:v>6.5839800000000004</c:v>
                  </c:pt>
                  <c:pt idx="21">
                    <c:v>8.2601700000000005</c:v>
                  </c:pt>
                  <c:pt idx="22">
                    <c:v>5.6378899999999996</c:v>
                  </c:pt>
                  <c:pt idx="23">
                    <c:v>6.2226299999999997</c:v>
                  </c:pt>
                  <c:pt idx="24">
                    <c:v>6.6238400000000004</c:v>
                  </c:pt>
                  <c:pt idx="25">
                    <c:v>8.0245599999999992</c:v>
                  </c:pt>
                  <c:pt idx="26">
                    <c:v>7.0664800000000003</c:v>
                  </c:pt>
                  <c:pt idx="27">
                    <c:v>8.5338799999999999</c:v>
                  </c:pt>
                  <c:pt idx="28">
                    <c:v>8.6577900000000003</c:v>
                  </c:pt>
                  <c:pt idx="29">
                    <c:v>6.0904499999999997</c:v>
                  </c:pt>
                  <c:pt idx="30">
                    <c:v>7.4635499999999997</c:v>
                  </c:pt>
                  <c:pt idx="31">
                    <c:v>7.1688200000000002</c:v>
                  </c:pt>
                  <c:pt idx="32">
                    <c:v>7.3261399999999997</c:v>
                  </c:pt>
                  <c:pt idx="33">
                    <c:v>9.0301500000000008</c:v>
                  </c:pt>
                  <c:pt idx="34">
                    <c:v>3.4573</c:v>
                  </c:pt>
                  <c:pt idx="35">
                    <c:v>5.5091400000000004</c:v>
                  </c:pt>
                  <c:pt idx="36">
                    <c:v>4.9569799999999997</c:v>
                  </c:pt>
                  <c:pt idx="37">
                    <c:v>6.2849399999999997</c:v>
                  </c:pt>
                  <c:pt idx="38">
                    <c:v>7.8885800000000001</c:v>
                  </c:pt>
                  <c:pt idx="39">
                    <c:v>6.2199600000000004</c:v>
                  </c:pt>
                  <c:pt idx="40">
                    <c:v>6.9290099999999999</c:v>
                  </c:pt>
                  <c:pt idx="41">
                    <c:v>6.7447400000000002</c:v>
                  </c:pt>
                  <c:pt idx="42">
                    <c:v>6.5517200000000004</c:v>
                  </c:pt>
                  <c:pt idx="43">
                    <c:v>7.4940499999999997</c:v>
                  </c:pt>
                  <c:pt idx="44">
                    <c:v>5.2556399999999996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SEM+ICP Tidy'!$L$238:$L$267,'Ms SEM+ICP Tidy'!$L$285:$L$299)</c:f>
                <c:numCache>
                  <c:formatCode>General</c:formatCode>
                  <c:ptCount val="45"/>
                  <c:pt idx="0">
                    <c:v>17.2818</c:v>
                  </c:pt>
                  <c:pt idx="1">
                    <c:v>14.617599999999999</c:v>
                  </c:pt>
                  <c:pt idx="2">
                    <c:v>10.6591</c:v>
                  </c:pt>
                  <c:pt idx="3">
                    <c:v>23.718599999999999</c:v>
                  </c:pt>
                  <c:pt idx="4">
                    <c:v>15.1379</c:v>
                  </c:pt>
                  <c:pt idx="5">
                    <c:v>12.8162</c:v>
                  </c:pt>
                  <c:pt idx="6">
                    <c:v>12.775700000000001</c:v>
                  </c:pt>
                  <c:pt idx="7">
                    <c:v>20.899000000000001</c:v>
                  </c:pt>
                  <c:pt idx="8">
                    <c:v>19.9892</c:v>
                  </c:pt>
                  <c:pt idx="9">
                    <c:v>17.162500000000001</c:v>
                  </c:pt>
                  <c:pt idx="10">
                    <c:v>9.4103600000000007</c:v>
                  </c:pt>
                  <c:pt idx="11">
                    <c:v>9.6630199999999995</c:v>
                  </c:pt>
                  <c:pt idx="12">
                    <c:v>16.725000000000001</c:v>
                  </c:pt>
                  <c:pt idx="13">
                    <c:v>11.114599999999999</c:v>
                  </c:pt>
                  <c:pt idx="14">
                    <c:v>23.945599999999999</c:v>
                  </c:pt>
                  <c:pt idx="15">
                    <c:v>13.408099999999999</c:v>
                  </c:pt>
                  <c:pt idx="16">
                    <c:v>14.9682</c:v>
                  </c:pt>
                  <c:pt idx="17">
                    <c:v>11.088100000000001</c:v>
                  </c:pt>
                  <c:pt idx="18">
                    <c:v>11.430899999999999</c:v>
                  </c:pt>
                  <c:pt idx="19">
                    <c:v>11.563000000000001</c:v>
                  </c:pt>
                  <c:pt idx="20">
                    <c:v>20.2592</c:v>
                  </c:pt>
                  <c:pt idx="21">
                    <c:v>17.094799999999999</c:v>
                  </c:pt>
                  <c:pt idx="22">
                    <c:v>17.4742</c:v>
                  </c:pt>
                  <c:pt idx="23">
                    <c:v>14.8385</c:v>
                  </c:pt>
                  <c:pt idx="24">
                    <c:v>14.023199999999999</c:v>
                  </c:pt>
                  <c:pt idx="25">
                    <c:v>14.9148</c:v>
                  </c:pt>
                  <c:pt idx="26">
                    <c:v>11.5259</c:v>
                  </c:pt>
                  <c:pt idx="27">
                    <c:v>10.6821</c:v>
                  </c:pt>
                  <c:pt idx="28">
                    <c:v>14.029199999999999</c:v>
                  </c:pt>
                  <c:pt idx="29">
                    <c:v>20.8368</c:v>
                  </c:pt>
                  <c:pt idx="30">
                    <c:v>19.6066</c:v>
                  </c:pt>
                  <c:pt idx="31">
                    <c:v>11.6363</c:v>
                  </c:pt>
                  <c:pt idx="32">
                    <c:v>10.3506</c:v>
                  </c:pt>
                  <c:pt idx="33">
                    <c:v>14.8109</c:v>
                  </c:pt>
                  <c:pt idx="34">
                    <c:v>20.363199999999999</c:v>
                  </c:pt>
                  <c:pt idx="35">
                    <c:v>11.571</c:v>
                  </c:pt>
                  <c:pt idx="36">
                    <c:v>13.877800000000001</c:v>
                  </c:pt>
                  <c:pt idx="37">
                    <c:v>16.16</c:v>
                  </c:pt>
                  <c:pt idx="38">
                    <c:v>15.2951</c:v>
                  </c:pt>
                  <c:pt idx="39">
                    <c:v>10.241099999999999</c:v>
                  </c:pt>
                  <c:pt idx="40">
                    <c:v>18.841999999999999</c:v>
                  </c:pt>
                  <c:pt idx="41">
                    <c:v>12.1953</c:v>
                  </c:pt>
                  <c:pt idx="42">
                    <c:v>10.2317</c:v>
                  </c:pt>
                  <c:pt idx="43">
                    <c:v>16.930900000000001</c:v>
                  </c:pt>
                  <c:pt idx="44">
                    <c:v>11.8965</c:v>
                  </c:pt>
                </c:numCache>
              </c:numRef>
            </c:plus>
            <c:minus>
              <c:numRef>
                <c:f>('Ms SEM+ICP Tidy'!$L$238:$L$267,'Ms SEM+ICP Tidy'!$L$285:$L$299)</c:f>
                <c:numCache>
                  <c:formatCode>General</c:formatCode>
                  <c:ptCount val="45"/>
                  <c:pt idx="0">
                    <c:v>17.2818</c:v>
                  </c:pt>
                  <c:pt idx="1">
                    <c:v>14.617599999999999</c:v>
                  </c:pt>
                  <c:pt idx="2">
                    <c:v>10.6591</c:v>
                  </c:pt>
                  <c:pt idx="3">
                    <c:v>23.718599999999999</c:v>
                  </c:pt>
                  <c:pt idx="4">
                    <c:v>15.1379</c:v>
                  </c:pt>
                  <c:pt idx="5">
                    <c:v>12.8162</c:v>
                  </c:pt>
                  <c:pt idx="6">
                    <c:v>12.775700000000001</c:v>
                  </c:pt>
                  <c:pt idx="7">
                    <c:v>20.899000000000001</c:v>
                  </c:pt>
                  <c:pt idx="8">
                    <c:v>19.9892</c:v>
                  </c:pt>
                  <c:pt idx="9">
                    <c:v>17.162500000000001</c:v>
                  </c:pt>
                  <c:pt idx="10">
                    <c:v>9.4103600000000007</c:v>
                  </c:pt>
                  <c:pt idx="11">
                    <c:v>9.6630199999999995</c:v>
                  </c:pt>
                  <c:pt idx="12">
                    <c:v>16.725000000000001</c:v>
                  </c:pt>
                  <c:pt idx="13">
                    <c:v>11.114599999999999</c:v>
                  </c:pt>
                  <c:pt idx="14">
                    <c:v>23.945599999999999</c:v>
                  </c:pt>
                  <c:pt idx="15">
                    <c:v>13.408099999999999</c:v>
                  </c:pt>
                  <c:pt idx="16">
                    <c:v>14.9682</c:v>
                  </c:pt>
                  <c:pt idx="17">
                    <c:v>11.088100000000001</c:v>
                  </c:pt>
                  <c:pt idx="18">
                    <c:v>11.430899999999999</c:v>
                  </c:pt>
                  <c:pt idx="19">
                    <c:v>11.563000000000001</c:v>
                  </c:pt>
                  <c:pt idx="20">
                    <c:v>20.2592</c:v>
                  </c:pt>
                  <c:pt idx="21">
                    <c:v>17.094799999999999</c:v>
                  </c:pt>
                  <c:pt idx="22">
                    <c:v>17.4742</c:v>
                  </c:pt>
                  <c:pt idx="23">
                    <c:v>14.8385</c:v>
                  </c:pt>
                  <c:pt idx="24">
                    <c:v>14.023199999999999</c:v>
                  </c:pt>
                  <c:pt idx="25">
                    <c:v>14.9148</c:v>
                  </c:pt>
                  <c:pt idx="26">
                    <c:v>11.5259</c:v>
                  </c:pt>
                  <c:pt idx="27">
                    <c:v>10.6821</c:v>
                  </c:pt>
                  <c:pt idx="28">
                    <c:v>14.029199999999999</c:v>
                  </c:pt>
                  <c:pt idx="29">
                    <c:v>20.8368</c:v>
                  </c:pt>
                  <c:pt idx="30">
                    <c:v>19.6066</c:v>
                  </c:pt>
                  <c:pt idx="31">
                    <c:v>11.6363</c:v>
                  </c:pt>
                  <c:pt idx="32">
                    <c:v>10.3506</c:v>
                  </c:pt>
                  <c:pt idx="33">
                    <c:v>14.8109</c:v>
                  </c:pt>
                  <c:pt idx="34">
                    <c:v>20.363199999999999</c:v>
                  </c:pt>
                  <c:pt idx="35">
                    <c:v>11.571</c:v>
                  </c:pt>
                  <c:pt idx="36">
                    <c:v>13.877800000000001</c:v>
                  </c:pt>
                  <c:pt idx="37">
                    <c:v>16.16</c:v>
                  </c:pt>
                  <c:pt idx="38">
                    <c:v>15.2951</c:v>
                  </c:pt>
                  <c:pt idx="39">
                    <c:v>10.241099999999999</c:v>
                  </c:pt>
                  <c:pt idx="40">
                    <c:v>18.841999999999999</c:v>
                  </c:pt>
                  <c:pt idx="41">
                    <c:v>12.1953</c:v>
                  </c:pt>
                  <c:pt idx="42">
                    <c:v>10.2317</c:v>
                  </c:pt>
                  <c:pt idx="43">
                    <c:v>16.930900000000001</c:v>
                  </c:pt>
                  <c:pt idx="44">
                    <c:v>11.8965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'Ms SEM+ICP Tidy'!$K$47:$K$91</c:f>
              <c:numCache>
                <c:formatCode>General</c:formatCode>
                <c:ptCount val="45"/>
                <c:pt idx="0">
                  <c:v>105.732</c:v>
                </c:pt>
                <c:pt idx="1">
                  <c:v>100.43</c:v>
                </c:pt>
                <c:pt idx="2">
                  <c:v>88.142200000000003</c:v>
                </c:pt>
                <c:pt idx="3">
                  <c:v>140.107</c:v>
                </c:pt>
                <c:pt idx="4">
                  <c:v>113.381</c:v>
                </c:pt>
                <c:pt idx="5">
                  <c:v>101.75</c:v>
                </c:pt>
                <c:pt idx="6">
                  <c:v>114.767</c:v>
                </c:pt>
                <c:pt idx="7">
                  <c:v>111.032</c:v>
                </c:pt>
                <c:pt idx="8">
                  <c:v>156.726</c:v>
                </c:pt>
                <c:pt idx="9">
                  <c:v>126.075</c:v>
                </c:pt>
                <c:pt idx="10">
                  <c:v>96.868099999999998</c:v>
                </c:pt>
                <c:pt idx="11">
                  <c:v>116.744</c:v>
                </c:pt>
                <c:pt idx="12">
                  <c:v>111.283</c:v>
                </c:pt>
                <c:pt idx="13">
                  <c:v>92.569599999999994</c:v>
                </c:pt>
                <c:pt idx="14">
                  <c:v>152.80199999999999</c:v>
                </c:pt>
                <c:pt idx="15">
                  <c:v>108.907</c:v>
                </c:pt>
                <c:pt idx="16">
                  <c:v>118.48699999999999</c:v>
                </c:pt>
                <c:pt idx="17">
                  <c:v>94.724699999999999</c:v>
                </c:pt>
                <c:pt idx="18">
                  <c:v>103.874</c:v>
                </c:pt>
                <c:pt idx="19">
                  <c:v>106.682</c:v>
                </c:pt>
                <c:pt idx="20">
                  <c:v>147.15199999999999</c:v>
                </c:pt>
                <c:pt idx="21">
                  <c:v>124.97799999999999</c:v>
                </c:pt>
                <c:pt idx="22">
                  <c:v>123.505</c:v>
                </c:pt>
                <c:pt idx="23">
                  <c:v>110.19799999999999</c:v>
                </c:pt>
                <c:pt idx="24">
                  <c:v>113.128</c:v>
                </c:pt>
                <c:pt idx="25">
                  <c:v>127.547</c:v>
                </c:pt>
                <c:pt idx="26">
                  <c:v>115.858</c:v>
                </c:pt>
                <c:pt idx="27">
                  <c:v>118.19499999999999</c:v>
                </c:pt>
                <c:pt idx="28">
                  <c:v>84.810900000000004</c:v>
                </c:pt>
                <c:pt idx="29">
                  <c:v>129.137</c:v>
                </c:pt>
                <c:pt idx="30">
                  <c:v>118.31</c:v>
                </c:pt>
                <c:pt idx="31">
                  <c:v>95.329700000000003</c:v>
                </c:pt>
                <c:pt idx="32">
                  <c:v>91.714799999999997</c:v>
                </c:pt>
                <c:pt idx="33">
                  <c:v>102.123</c:v>
                </c:pt>
                <c:pt idx="34">
                  <c:v>109.11199999999999</c:v>
                </c:pt>
                <c:pt idx="35">
                  <c:v>97.834400000000002</c:v>
                </c:pt>
                <c:pt idx="36">
                  <c:v>98.132099999999994</c:v>
                </c:pt>
                <c:pt idx="37">
                  <c:v>124.744</c:v>
                </c:pt>
                <c:pt idx="38">
                  <c:v>93.267300000000006</c:v>
                </c:pt>
                <c:pt idx="39">
                  <c:v>108.13200000000001</c:v>
                </c:pt>
                <c:pt idx="40">
                  <c:v>122.172</c:v>
                </c:pt>
                <c:pt idx="41">
                  <c:v>88.997900000000001</c:v>
                </c:pt>
                <c:pt idx="42">
                  <c:v>97.395600000000002</c:v>
                </c:pt>
                <c:pt idx="43">
                  <c:v>121.682</c:v>
                </c:pt>
                <c:pt idx="44">
                  <c:v>79.815200000000004</c:v>
                </c:pt>
              </c:numCache>
            </c:numRef>
          </c:xVal>
          <c:yVal>
            <c:numRef>
              <c:f>'Ms SEM+ICP Tidy'!$C$47:$C$91</c:f>
              <c:numCache>
                <c:formatCode>General</c:formatCode>
                <c:ptCount val="45"/>
                <c:pt idx="0">
                  <c:v>34.088999999999999</c:v>
                </c:pt>
                <c:pt idx="1">
                  <c:v>35.832000000000001</c:v>
                </c:pt>
                <c:pt idx="2">
                  <c:v>41.066800000000001</c:v>
                </c:pt>
                <c:pt idx="3">
                  <c:v>42.691299999999998</c:v>
                </c:pt>
                <c:pt idx="4">
                  <c:v>35.543399999999998</c:v>
                </c:pt>
                <c:pt idx="5">
                  <c:v>31.5305</c:v>
                </c:pt>
                <c:pt idx="6">
                  <c:v>30.461500000000001</c:v>
                </c:pt>
                <c:pt idx="7">
                  <c:v>39.433700000000002</c:v>
                </c:pt>
                <c:pt idx="8">
                  <c:v>42.585599999999999</c:v>
                </c:pt>
                <c:pt idx="9">
                  <c:v>42.493200000000002</c:v>
                </c:pt>
                <c:pt idx="10">
                  <c:v>37.845700000000001</c:v>
                </c:pt>
                <c:pt idx="11">
                  <c:v>28.618099999999998</c:v>
                </c:pt>
                <c:pt idx="12">
                  <c:v>43.297199999999997</c:v>
                </c:pt>
                <c:pt idx="13">
                  <c:v>40.203699999999998</c:v>
                </c:pt>
                <c:pt idx="14">
                  <c:v>43.762300000000003</c:v>
                </c:pt>
                <c:pt idx="15">
                  <c:v>39.972700000000003</c:v>
                </c:pt>
                <c:pt idx="16">
                  <c:v>42.315199999999997</c:v>
                </c:pt>
                <c:pt idx="17">
                  <c:v>47.645000000000003</c:v>
                </c:pt>
                <c:pt idx="18">
                  <c:v>42.195399999999999</c:v>
                </c:pt>
                <c:pt idx="19">
                  <c:v>38.314399999999999</c:v>
                </c:pt>
                <c:pt idx="20">
                  <c:v>56.845199999999998</c:v>
                </c:pt>
                <c:pt idx="21">
                  <c:v>46.1935</c:v>
                </c:pt>
                <c:pt idx="22">
                  <c:v>41.959299999999999</c:v>
                </c:pt>
                <c:pt idx="23">
                  <c:v>38.379899999999999</c:v>
                </c:pt>
                <c:pt idx="24">
                  <c:v>46.028799999999997</c:v>
                </c:pt>
                <c:pt idx="25">
                  <c:v>47.553899999999999</c:v>
                </c:pt>
                <c:pt idx="26">
                  <c:v>43.607199999999999</c:v>
                </c:pt>
                <c:pt idx="27">
                  <c:v>43.9878</c:v>
                </c:pt>
                <c:pt idx="28">
                  <c:v>36.694200000000002</c:v>
                </c:pt>
                <c:pt idx="29">
                  <c:v>36.461500000000001</c:v>
                </c:pt>
                <c:pt idx="30">
                  <c:v>44.344000000000001</c:v>
                </c:pt>
                <c:pt idx="31">
                  <c:v>33.119700000000002</c:v>
                </c:pt>
                <c:pt idx="32">
                  <c:v>39.446399999999997</c:v>
                </c:pt>
                <c:pt idx="33">
                  <c:v>43.114199999999997</c:v>
                </c:pt>
                <c:pt idx="34">
                  <c:v>37.498800000000003</c:v>
                </c:pt>
                <c:pt idx="35">
                  <c:v>45.324300000000001</c:v>
                </c:pt>
                <c:pt idx="36">
                  <c:v>38.434699999999999</c:v>
                </c:pt>
                <c:pt idx="37">
                  <c:v>43.6006</c:v>
                </c:pt>
                <c:pt idx="38">
                  <c:v>39.494799999999998</c:v>
                </c:pt>
                <c:pt idx="39">
                  <c:v>46.992600000000003</c:v>
                </c:pt>
                <c:pt idx="40">
                  <c:v>37.853200000000001</c:v>
                </c:pt>
                <c:pt idx="41">
                  <c:v>48.610799999999998</c:v>
                </c:pt>
                <c:pt idx="42">
                  <c:v>37.443300000000001</c:v>
                </c:pt>
                <c:pt idx="43">
                  <c:v>40.824300000000001</c:v>
                </c:pt>
                <c:pt idx="44">
                  <c:v>34.804699999999997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74B-4B1B-B2BB-028C14D02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8152000"/>
        <c:axId val="2080760448"/>
      </c:scatterChart>
      <c:valAx>
        <c:axId val="13381520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Mn 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0760448"/>
        <c:crosses val="autoZero"/>
        <c:crossBetween val="midCat"/>
      </c:valAx>
      <c:valAx>
        <c:axId val="208076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Li 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81520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1(B)MP Mg vs Li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SEM+ICP Tidy'!$C$238:$C$267,'Ms SEM+ICP Tidy'!$C$285:$C$299)</c:f>
                <c:numCache>
                  <c:formatCode>General</c:formatCode>
                  <c:ptCount val="45"/>
                  <c:pt idx="0">
                    <c:v>7.0143300000000002</c:v>
                  </c:pt>
                  <c:pt idx="1">
                    <c:v>8.4765099999999993</c:v>
                  </c:pt>
                  <c:pt idx="2">
                    <c:v>8.3925900000000002</c:v>
                  </c:pt>
                  <c:pt idx="3">
                    <c:v>5.4377800000000001</c:v>
                  </c:pt>
                  <c:pt idx="4">
                    <c:v>5.1053899999999999</c:v>
                  </c:pt>
                  <c:pt idx="5">
                    <c:v>4.48935</c:v>
                  </c:pt>
                  <c:pt idx="6">
                    <c:v>6.4976099999999999</c:v>
                  </c:pt>
                  <c:pt idx="7">
                    <c:v>8.8532899999999994</c:v>
                  </c:pt>
                  <c:pt idx="8">
                    <c:v>7.98278</c:v>
                  </c:pt>
                  <c:pt idx="9">
                    <c:v>7.5492400000000002</c:v>
                  </c:pt>
                  <c:pt idx="10">
                    <c:v>5.4095399999999998</c:v>
                  </c:pt>
                  <c:pt idx="11">
                    <c:v>6.9111000000000002</c:v>
                  </c:pt>
                  <c:pt idx="12">
                    <c:v>8.3718000000000004</c:v>
                  </c:pt>
                  <c:pt idx="13">
                    <c:v>7.9003199999999998</c:v>
                  </c:pt>
                  <c:pt idx="14">
                    <c:v>6.0613099999999998</c:v>
                  </c:pt>
                  <c:pt idx="15">
                    <c:v>5.4321000000000002</c:v>
                  </c:pt>
                  <c:pt idx="16">
                    <c:v>5.83826</c:v>
                  </c:pt>
                  <c:pt idx="17">
                    <c:v>10.047000000000001</c:v>
                  </c:pt>
                  <c:pt idx="18">
                    <c:v>5.3266</c:v>
                  </c:pt>
                  <c:pt idx="19">
                    <c:v>5.39567</c:v>
                  </c:pt>
                  <c:pt idx="20">
                    <c:v>6.5839800000000004</c:v>
                  </c:pt>
                  <c:pt idx="21">
                    <c:v>8.2601700000000005</c:v>
                  </c:pt>
                  <c:pt idx="22">
                    <c:v>5.6378899999999996</c:v>
                  </c:pt>
                  <c:pt idx="23">
                    <c:v>6.2226299999999997</c:v>
                  </c:pt>
                  <c:pt idx="24">
                    <c:v>6.6238400000000004</c:v>
                  </c:pt>
                  <c:pt idx="25">
                    <c:v>8.0245599999999992</c:v>
                  </c:pt>
                  <c:pt idx="26">
                    <c:v>7.0664800000000003</c:v>
                  </c:pt>
                  <c:pt idx="27">
                    <c:v>8.5338799999999999</c:v>
                  </c:pt>
                  <c:pt idx="28">
                    <c:v>8.6577900000000003</c:v>
                  </c:pt>
                  <c:pt idx="29">
                    <c:v>6.0904499999999997</c:v>
                  </c:pt>
                  <c:pt idx="30">
                    <c:v>7.4635499999999997</c:v>
                  </c:pt>
                  <c:pt idx="31">
                    <c:v>7.1688200000000002</c:v>
                  </c:pt>
                  <c:pt idx="32">
                    <c:v>7.3261399999999997</c:v>
                  </c:pt>
                  <c:pt idx="33">
                    <c:v>9.0301500000000008</c:v>
                  </c:pt>
                  <c:pt idx="34">
                    <c:v>3.4573</c:v>
                  </c:pt>
                  <c:pt idx="35">
                    <c:v>5.5091400000000004</c:v>
                  </c:pt>
                  <c:pt idx="36">
                    <c:v>4.9569799999999997</c:v>
                  </c:pt>
                  <c:pt idx="37">
                    <c:v>6.2849399999999997</c:v>
                  </c:pt>
                  <c:pt idx="38">
                    <c:v>7.8885800000000001</c:v>
                  </c:pt>
                  <c:pt idx="39">
                    <c:v>6.2199600000000004</c:v>
                  </c:pt>
                  <c:pt idx="40">
                    <c:v>6.9290099999999999</c:v>
                  </c:pt>
                  <c:pt idx="41">
                    <c:v>6.7447400000000002</c:v>
                  </c:pt>
                  <c:pt idx="42">
                    <c:v>6.5517200000000004</c:v>
                  </c:pt>
                  <c:pt idx="43">
                    <c:v>7.4940499999999997</c:v>
                  </c:pt>
                  <c:pt idx="44">
                    <c:v>5.2556399999999996</c:v>
                  </c:pt>
                </c:numCache>
              </c:numRef>
            </c:plus>
            <c:minus>
              <c:numRef>
                <c:f>('Ms SEM+ICP Tidy'!$C$238:$C$267,'Ms SEM+ICP Tidy'!$C$285:$C$299)</c:f>
                <c:numCache>
                  <c:formatCode>General</c:formatCode>
                  <c:ptCount val="45"/>
                  <c:pt idx="0">
                    <c:v>7.0143300000000002</c:v>
                  </c:pt>
                  <c:pt idx="1">
                    <c:v>8.4765099999999993</c:v>
                  </c:pt>
                  <c:pt idx="2">
                    <c:v>8.3925900000000002</c:v>
                  </c:pt>
                  <c:pt idx="3">
                    <c:v>5.4377800000000001</c:v>
                  </c:pt>
                  <c:pt idx="4">
                    <c:v>5.1053899999999999</c:v>
                  </c:pt>
                  <c:pt idx="5">
                    <c:v>4.48935</c:v>
                  </c:pt>
                  <c:pt idx="6">
                    <c:v>6.4976099999999999</c:v>
                  </c:pt>
                  <c:pt idx="7">
                    <c:v>8.8532899999999994</c:v>
                  </c:pt>
                  <c:pt idx="8">
                    <c:v>7.98278</c:v>
                  </c:pt>
                  <c:pt idx="9">
                    <c:v>7.5492400000000002</c:v>
                  </c:pt>
                  <c:pt idx="10">
                    <c:v>5.4095399999999998</c:v>
                  </c:pt>
                  <c:pt idx="11">
                    <c:v>6.9111000000000002</c:v>
                  </c:pt>
                  <c:pt idx="12">
                    <c:v>8.3718000000000004</c:v>
                  </c:pt>
                  <c:pt idx="13">
                    <c:v>7.9003199999999998</c:v>
                  </c:pt>
                  <c:pt idx="14">
                    <c:v>6.0613099999999998</c:v>
                  </c:pt>
                  <c:pt idx="15">
                    <c:v>5.4321000000000002</c:v>
                  </c:pt>
                  <c:pt idx="16">
                    <c:v>5.83826</c:v>
                  </c:pt>
                  <c:pt idx="17">
                    <c:v>10.047000000000001</c:v>
                  </c:pt>
                  <c:pt idx="18">
                    <c:v>5.3266</c:v>
                  </c:pt>
                  <c:pt idx="19">
                    <c:v>5.39567</c:v>
                  </c:pt>
                  <c:pt idx="20">
                    <c:v>6.5839800000000004</c:v>
                  </c:pt>
                  <c:pt idx="21">
                    <c:v>8.2601700000000005</c:v>
                  </c:pt>
                  <c:pt idx="22">
                    <c:v>5.6378899999999996</c:v>
                  </c:pt>
                  <c:pt idx="23">
                    <c:v>6.2226299999999997</c:v>
                  </c:pt>
                  <c:pt idx="24">
                    <c:v>6.6238400000000004</c:v>
                  </c:pt>
                  <c:pt idx="25">
                    <c:v>8.0245599999999992</c:v>
                  </c:pt>
                  <c:pt idx="26">
                    <c:v>7.0664800000000003</c:v>
                  </c:pt>
                  <c:pt idx="27">
                    <c:v>8.5338799999999999</c:v>
                  </c:pt>
                  <c:pt idx="28">
                    <c:v>8.6577900000000003</c:v>
                  </c:pt>
                  <c:pt idx="29">
                    <c:v>6.0904499999999997</c:v>
                  </c:pt>
                  <c:pt idx="30">
                    <c:v>7.4635499999999997</c:v>
                  </c:pt>
                  <c:pt idx="31">
                    <c:v>7.1688200000000002</c:v>
                  </c:pt>
                  <c:pt idx="32">
                    <c:v>7.3261399999999997</c:v>
                  </c:pt>
                  <c:pt idx="33">
                    <c:v>9.0301500000000008</c:v>
                  </c:pt>
                  <c:pt idx="34">
                    <c:v>3.4573</c:v>
                  </c:pt>
                  <c:pt idx="35">
                    <c:v>5.5091400000000004</c:v>
                  </c:pt>
                  <c:pt idx="36">
                    <c:v>4.9569799999999997</c:v>
                  </c:pt>
                  <c:pt idx="37">
                    <c:v>6.2849399999999997</c:v>
                  </c:pt>
                  <c:pt idx="38">
                    <c:v>7.8885800000000001</c:v>
                  </c:pt>
                  <c:pt idx="39">
                    <c:v>6.2199600000000004</c:v>
                  </c:pt>
                  <c:pt idx="40">
                    <c:v>6.9290099999999999</c:v>
                  </c:pt>
                  <c:pt idx="41">
                    <c:v>6.7447400000000002</c:v>
                  </c:pt>
                  <c:pt idx="42">
                    <c:v>6.5517200000000004</c:v>
                  </c:pt>
                  <c:pt idx="43">
                    <c:v>7.4940499999999997</c:v>
                  </c:pt>
                  <c:pt idx="44">
                    <c:v>5.2556399999999996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SEM+ICP Tidy'!$AE$238:$AE$267,'Ms SEM+ICP Tidy'!$AE$285:$AE$299)</c:f>
                <c:numCache>
                  <c:formatCode>General</c:formatCode>
                  <c:ptCount val="45"/>
                  <c:pt idx="0">
                    <c:v>716.66666666666652</c:v>
                  </c:pt>
                  <c:pt idx="1">
                    <c:v>716.66666666666652</c:v>
                  </c:pt>
                  <c:pt idx="2">
                    <c:v>716.66666666666652</c:v>
                  </c:pt>
                  <c:pt idx="3">
                    <c:v>716.66666666666652</c:v>
                  </c:pt>
                  <c:pt idx="4">
                    <c:v>716.66666666666652</c:v>
                  </c:pt>
                  <c:pt idx="5">
                    <c:v>716.66666666666652</c:v>
                  </c:pt>
                  <c:pt idx="6">
                    <c:v>716.66666666666652</c:v>
                  </c:pt>
                  <c:pt idx="7">
                    <c:v>716.66666666666652</c:v>
                  </c:pt>
                  <c:pt idx="8">
                    <c:v>716.66666666666652</c:v>
                  </c:pt>
                  <c:pt idx="9">
                    <c:v>716.66666666666652</c:v>
                  </c:pt>
                  <c:pt idx="10">
                    <c:v>716.66666666666652</c:v>
                  </c:pt>
                  <c:pt idx="11">
                    <c:v>716.66666666666652</c:v>
                  </c:pt>
                  <c:pt idx="12">
                    <c:v>716.66666666666652</c:v>
                  </c:pt>
                  <c:pt idx="13">
                    <c:v>716.66666666666652</c:v>
                  </c:pt>
                  <c:pt idx="14">
                    <c:v>716.66666666666652</c:v>
                  </c:pt>
                  <c:pt idx="15">
                    <c:v>716.66666666666652</c:v>
                  </c:pt>
                  <c:pt idx="16">
                    <c:v>716.66666666666652</c:v>
                  </c:pt>
                  <c:pt idx="17">
                    <c:v>716.66666666666652</c:v>
                  </c:pt>
                  <c:pt idx="18">
                    <c:v>716.66666666666652</c:v>
                  </c:pt>
                  <c:pt idx="19">
                    <c:v>716.66666666666652</c:v>
                  </c:pt>
                  <c:pt idx="20">
                    <c:v>716.66666666666652</c:v>
                  </c:pt>
                  <c:pt idx="21">
                    <c:v>716.66666666666652</c:v>
                  </c:pt>
                  <c:pt idx="22">
                    <c:v>716.66666666666652</c:v>
                  </c:pt>
                  <c:pt idx="23">
                    <c:v>716.66666666666652</c:v>
                  </c:pt>
                  <c:pt idx="24">
                    <c:v>716.66666666666652</c:v>
                  </c:pt>
                  <c:pt idx="25">
                    <c:v>716.66666666666652</c:v>
                  </c:pt>
                  <c:pt idx="26">
                    <c:v>716.66666666666652</c:v>
                  </c:pt>
                  <c:pt idx="27">
                    <c:v>716.66666666666652</c:v>
                  </c:pt>
                  <c:pt idx="28">
                    <c:v>716.66666666666652</c:v>
                  </c:pt>
                  <c:pt idx="29">
                    <c:v>716.66666666666652</c:v>
                  </c:pt>
                  <c:pt idx="30">
                    <c:v>716.66666666666652</c:v>
                  </c:pt>
                  <c:pt idx="31">
                    <c:v>716.66666666666652</c:v>
                  </c:pt>
                  <c:pt idx="32">
                    <c:v>716.66666666666652</c:v>
                  </c:pt>
                  <c:pt idx="33">
                    <c:v>716.66666666666652</c:v>
                  </c:pt>
                  <c:pt idx="34">
                    <c:v>716.66666666666652</c:v>
                  </c:pt>
                  <c:pt idx="35">
                    <c:v>716.66666666666652</c:v>
                  </c:pt>
                  <c:pt idx="36">
                    <c:v>716.66666666666652</c:v>
                  </c:pt>
                  <c:pt idx="37">
                    <c:v>716.66666666666652</c:v>
                  </c:pt>
                  <c:pt idx="38">
                    <c:v>716.66666666666652</c:v>
                  </c:pt>
                  <c:pt idx="39">
                    <c:v>716.66666666666652</c:v>
                  </c:pt>
                  <c:pt idx="40">
                    <c:v>716.66666666666652</c:v>
                  </c:pt>
                  <c:pt idx="41">
                    <c:v>716.66666666666652</c:v>
                  </c:pt>
                  <c:pt idx="42">
                    <c:v>716.66666666666652</c:v>
                  </c:pt>
                  <c:pt idx="43">
                    <c:v>716.66666666666652</c:v>
                  </c:pt>
                  <c:pt idx="44">
                    <c:v>716.66666666666652</c:v>
                  </c:pt>
                </c:numCache>
              </c:numRef>
            </c:plus>
            <c:minus>
              <c:numRef>
                <c:f>('Ms SEM+ICP Tidy'!$AE$238:$AE$267,'Ms SEM+ICP Tidy'!$AE$285:$AE$299)</c:f>
                <c:numCache>
                  <c:formatCode>General</c:formatCode>
                  <c:ptCount val="45"/>
                  <c:pt idx="0">
                    <c:v>716.66666666666652</c:v>
                  </c:pt>
                  <c:pt idx="1">
                    <c:v>716.66666666666652</c:v>
                  </c:pt>
                  <c:pt idx="2">
                    <c:v>716.66666666666652</c:v>
                  </c:pt>
                  <c:pt idx="3">
                    <c:v>716.66666666666652</c:v>
                  </c:pt>
                  <c:pt idx="4">
                    <c:v>716.66666666666652</c:v>
                  </c:pt>
                  <c:pt idx="5">
                    <c:v>716.66666666666652</c:v>
                  </c:pt>
                  <c:pt idx="6">
                    <c:v>716.66666666666652</c:v>
                  </c:pt>
                  <c:pt idx="7">
                    <c:v>716.66666666666652</c:v>
                  </c:pt>
                  <c:pt idx="8">
                    <c:v>716.66666666666652</c:v>
                  </c:pt>
                  <c:pt idx="9">
                    <c:v>716.66666666666652</c:v>
                  </c:pt>
                  <c:pt idx="10">
                    <c:v>716.66666666666652</c:v>
                  </c:pt>
                  <c:pt idx="11">
                    <c:v>716.66666666666652</c:v>
                  </c:pt>
                  <c:pt idx="12">
                    <c:v>716.66666666666652</c:v>
                  </c:pt>
                  <c:pt idx="13">
                    <c:v>716.66666666666652</c:v>
                  </c:pt>
                  <c:pt idx="14">
                    <c:v>716.66666666666652</c:v>
                  </c:pt>
                  <c:pt idx="15">
                    <c:v>716.66666666666652</c:v>
                  </c:pt>
                  <c:pt idx="16">
                    <c:v>716.66666666666652</c:v>
                  </c:pt>
                  <c:pt idx="17">
                    <c:v>716.66666666666652</c:v>
                  </c:pt>
                  <c:pt idx="18">
                    <c:v>716.66666666666652</c:v>
                  </c:pt>
                  <c:pt idx="19">
                    <c:v>716.66666666666652</c:v>
                  </c:pt>
                  <c:pt idx="20">
                    <c:v>716.66666666666652</c:v>
                  </c:pt>
                  <c:pt idx="21">
                    <c:v>716.66666666666652</c:v>
                  </c:pt>
                  <c:pt idx="22">
                    <c:v>716.66666666666652</c:v>
                  </c:pt>
                  <c:pt idx="23">
                    <c:v>716.66666666666652</c:v>
                  </c:pt>
                  <c:pt idx="24">
                    <c:v>716.66666666666652</c:v>
                  </c:pt>
                  <c:pt idx="25">
                    <c:v>716.66666666666652</c:v>
                  </c:pt>
                  <c:pt idx="26">
                    <c:v>716.66666666666652</c:v>
                  </c:pt>
                  <c:pt idx="27">
                    <c:v>716.66666666666652</c:v>
                  </c:pt>
                  <c:pt idx="28">
                    <c:v>716.66666666666652</c:v>
                  </c:pt>
                  <c:pt idx="29">
                    <c:v>716.66666666666652</c:v>
                  </c:pt>
                  <c:pt idx="30">
                    <c:v>716.66666666666652</c:v>
                  </c:pt>
                  <c:pt idx="31">
                    <c:v>716.66666666666652</c:v>
                  </c:pt>
                  <c:pt idx="32">
                    <c:v>716.66666666666652</c:v>
                  </c:pt>
                  <c:pt idx="33">
                    <c:v>716.66666666666652</c:v>
                  </c:pt>
                  <c:pt idx="34">
                    <c:v>716.66666666666652</c:v>
                  </c:pt>
                  <c:pt idx="35">
                    <c:v>716.66666666666652</c:v>
                  </c:pt>
                  <c:pt idx="36">
                    <c:v>716.66666666666652</c:v>
                  </c:pt>
                  <c:pt idx="37">
                    <c:v>716.66666666666652</c:v>
                  </c:pt>
                  <c:pt idx="38">
                    <c:v>716.66666666666652</c:v>
                  </c:pt>
                  <c:pt idx="39">
                    <c:v>716.66666666666652</c:v>
                  </c:pt>
                  <c:pt idx="40">
                    <c:v>716.66666666666652</c:v>
                  </c:pt>
                  <c:pt idx="41">
                    <c:v>716.66666666666652</c:v>
                  </c:pt>
                  <c:pt idx="42">
                    <c:v>716.66666666666652</c:v>
                  </c:pt>
                  <c:pt idx="43">
                    <c:v>716.66666666666652</c:v>
                  </c:pt>
                  <c:pt idx="44">
                    <c:v>716.66666666666652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'Ms SEM+ICP Tidy'!$AE$47:$AE$91</c:f>
              <c:numCache>
                <c:formatCode>General</c:formatCode>
                <c:ptCount val="45"/>
                <c:pt idx="0">
                  <c:v>6899.9999999999991</c:v>
                </c:pt>
                <c:pt idx="1">
                  <c:v>6100</c:v>
                </c:pt>
                <c:pt idx="2">
                  <c:v>7100</c:v>
                </c:pt>
                <c:pt idx="3">
                  <c:v>6100</c:v>
                </c:pt>
                <c:pt idx="4">
                  <c:v>5900</c:v>
                </c:pt>
                <c:pt idx="5">
                  <c:v>6300</c:v>
                </c:pt>
                <c:pt idx="6">
                  <c:v>6200</c:v>
                </c:pt>
                <c:pt idx="7">
                  <c:v>6700</c:v>
                </c:pt>
                <c:pt idx="8">
                  <c:v>9200</c:v>
                </c:pt>
                <c:pt idx="9">
                  <c:v>8600</c:v>
                </c:pt>
                <c:pt idx="10">
                  <c:v>7100</c:v>
                </c:pt>
                <c:pt idx="11">
                  <c:v>7900</c:v>
                </c:pt>
                <c:pt idx="12">
                  <c:v>6000</c:v>
                </c:pt>
                <c:pt idx="13">
                  <c:v>6899.9999999999991</c:v>
                </c:pt>
                <c:pt idx="14">
                  <c:v>8000</c:v>
                </c:pt>
                <c:pt idx="15">
                  <c:v>6500</c:v>
                </c:pt>
                <c:pt idx="16">
                  <c:v>5900</c:v>
                </c:pt>
                <c:pt idx="17">
                  <c:v>7000</c:v>
                </c:pt>
                <c:pt idx="18">
                  <c:v>6200</c:v>
                </c:pt>
                <c:pt idx="19">
                  <c:v>6300</c:v>
                </c:pt>
                <c:pt idx="20">
                  <c:v>6800.0000000000009</c:v>
                </c:pt>
                <c:pt idx="21">
                  <c:v>7400</c:v>
                </c:pt>
                <c:pt idx="22">
                  <c:v>6600</c:v>
                </c:pt>
                <c:pt idx="23">
                  <c:v>7000</c:v>
                </c:pt>
                <c:pt idx="24">
                  <c:v>6800.0000000000009</c:v>
                </c:pt>
                <c:pt idx="25">
                  <c:v>8000</c:v>
                </c:pt>
                <c:pt idx="26">
                  <c:v>6899.9999999999991</c:v>
                </c:pt>
                <c:pt idx="27">
                  <c:v>5800</c:v>
                </c:pt>
                <c:pt idx="28">
                  <c:v>7400</c:v>
                </c:pt>
                <c:pt idx="29">
                  <c:v>6600</c:v>
                </c:pt>
                <c:pt idx="30">
                  <c:v>7500</c:v>
                </c:pt>
                <c:pt idx="31">
                  <c:v>6500</c:v>
                </c:pt>
                <c:pt idx="32">
                  <c:v>6700</c:v>
                </c:pt>
                <c:pt idx="33">
                  <c:v>6400</c:v>
                </c:pt>
                <c:pt idx="34">
                  <c:v>6000</c:v>
                </c:pt>
                <c:pt idx="35">
                  <c:v>6100</c:v>
                </c:pt>
                <c:pt idx="36">
                  <c:v>6899.9999999999991</c:v>
                </c:pt>
                <c:pt idx="37">
                  <c:v>7700</c:v>
                </c:pt>
                <c:pt idx="38">
                  <c:v>8200</c:v>
                </c:pt>
                <c:pt idx="39">
                  <c:v>7800</c:v>
                </c:pt>
                <c:pt idx="40">
                  <c:v>8200</c:v>
                </c:pt>
                <c:pt idx="41">
                  <c:v>6600</c:v>
                </c:pt>
                <c:pt idx="42">
                  <c:v>6100</c:v>
                </c:pt>
                <c:pt idx="43">
                  <c:v>7600</c:v>
                </c:pt>
                <c:pt idx="44">
                  <c:v>6700</c:v>
                </c:pt>
              </c:numCache>
            </c:numRef>
          </c:xVal>
          <c:yVal>
            <c:numRef>
              <c:f>'Ms SEM+ICP Tidy'!$C$47:$C$91</c:f>
              <c:numCache>
                <c:formatCode>General</c:formatCode>
                <c:ptCount val="45"/>
                <c:pt idx="0">
                  <c:v>34.088999999999999</c:v>
                </c:pt>
                <c:pt idx="1">
                  <c:v>35.832000000000001</c:v>
                </c:pt>
                <c:pt idx="2">
                  <c:v>41.066800000000001</c:v>
                </c:pt>
                <c:pt idx="3">
                  <c:v>42.691299999999998</c:v>
                </c:pt>
                <c:pt idx="4">
                  <c:v>35.543399999999998</c:v>
                </c:pt>
                <c:pt idx="5">
                  <c:v>31.5305</c:v>
                </c:pt>
                <c:pt idx="6">
                  <c:v>30.461500000000001</c:v>
                </c:pt>
                <c:pt idx="7">
                  <c:v>39.433700000000002</c:v>
                </c:pt>
                <c:pt idx="8">
                  <c:v>42.585599999999999</c:v>
                </c:pt>
                <c:pt idx="9">
                  <c:v>42.493200000000002</c:v>
                </c:pt>
                <c:pt idx="10">
                  <c:v>37.845700000000001</c:v>
                </c:pt>
                <c:pt idx="11">
                  <c:v>28.618099999999998</c:v>
                </c:pt>
                <c:pt idx="12">
                  <c:v>43.297199999999997</c:v>
                </c:pt>
                <c:pt idx="13">
                  <c:v>40.203699999999998</c:v>
                </c:pt>
                <c:pt idx="14">
                  <c:v>43.762300000000003</c:v>
                </c:pt>
                <c:pt idx="15">
                  <c:v>39.972700000000003</c:v>
                </c:pt>
                <c:pt idx="16">
                  <c:v>42.315199999999997</c:v>
                </c:pt>
                <c:pt idx="17">
                  <c:v>47.645000000000003</c:v>
                </c:pt>
                <c:pt idx="18">
                  <c:v>42.195399999999999</c:v>
                </c:pt>
                <c:pt idx="19">
                  <c:v>38.314399999999999</c:v>
                </c:pt>
                <c:pt idx="20">
                  <c:v>56.845199999999998</c:v>
                </c:pt>
                <c:pt idx="21">
                  <c:v>46.1935</c:v>
                </c:pt>
                <c:pt idx="22">
                  <c:v>41.959299999999999</c:v>
                </c:pt>
                <c:pt idx="23">
                  <c:v>38.379899999999999</c:v>
                </c:pt>
                <c:pt idx="24">
                  <c:v>46.028799999999997</c:v>
                </c:pt>
                <c:pt idx="25">
                  <c:v>47.553899999999999</c:v>
                </c:pt>
                <c:pt idx="26">
                  <c:v>43.607199999999999</c:v>
                </c:pt>
                <c:pt idx="27">
                  <c:v>43.9878</c:v>
                </c:pt>
                <c:pt idx="28">
                  <c:v>36.694200000000002</c:v>
                </c:pt>
                <c:pt idx="29">
                  <c:v>36.461500000000001</c:v>
                </c:pt>
                <c:pt idx="30">
                  <c:v>44.344000000000001</c:v>
                </c:pt>
                <c:pt idx="31">
                  <c:v>33.119700000000002</c:v>
                </c:pt>
                <c:pt idx="32">
                  <c:v>39.446399999999997</c:v>
                </c:pt>
                <c:pt idx="33">
                  <c:v>43.114199999999997</c:v>
                </c:pt>
                <c:pt idx="34">
                  <c:v>37.498800000000003</c:v>
                </c:pt>
                <c:pt idx="35">
                  <c:v>45.324300000000001</c:v>
                </c:pt>
                <c:pt idx="36">
                  <c:v>38.434699999999999</c:v>
                </c:pt>
                <c:pt idx="37">
                  <c:v>43.6006</c:v>
                </c:pt>
                <c:pt idx="38">
                  <c:v>39.494799999999998</c:v>
                </c:pt>
                <c:pt idx="39">
                  <c:v>46.992600000000003</c:v>
                </c:pt>
                <c:pt idx="40">
                  <c:v>37.853200000000001</c:v>
                </c:pt>
                <c:pt idx="41">
                  <c:v>48.610799999999998</c:v>
                </c:pt>
                <c:pt idx="42">
                  <c:v>37.443300000000001</c:v>
                </c:pt>
                <c:pt idx="43">
                  <c:v>40.824300000000001</c:v>
                </c:pt>
                <c:pt idx="44">
                  <c:v>34.804699999999997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21B-450B-B4CE-9FFB2426E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7697888"/>
        <c:axId val="657631792"/>
      </c:scatterChart>
      <c:valAx>
        <c:axId val="1657697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7631792"/>
        <c:crosses val="autoZero"/>
        <c:crossBetween val="midCat"/>
      </c:valAx>
      <c:valAx>
        <c:axId val="657631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76978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1(B)MP Mg vs Li (outliers removed)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SEM+ICP Tidy'!$C$238:$C$267,'Ms SEM+ICP Tidy'!$C$285:$C$299)</c:f>
                <c:numCache>
                  <c:formatCode>General</c:formatCode>
                  <c:ptCount val="45"/>
                  <c:pt idx="0">
                    <c:v>7.0143300000000002</c:v>
                  </c:pt>
                  <c:pt idx="1">
                    <c:v>8.4765099999999993</c:v>
                  </c:pt>
                  <c:pt idx="2">
                    <c:v>8.3925900000000002</c:v>
                  </c:pt>
                  <c:pt idx="3">
                    <c:v>5.4377800000000001</c:v>
                  </c:pt>
                  <c:pt idx="4">
                    <c:v>5.1053899999999999</c:v>
                  </c:pt>
                  <c:pt idx="5">
                    <c:v>4.48935</c:v>
                  </c:pt>
                  <c:pt idx="6">
                    <c:v>6.4976099999999999</c:v>
                  </c:pt>
                  <c:pt idx="7">
                    <c:v>8.8532899999999994</c:v>
                  </c:pt>
                  <c:pt idx="8">
                    <c:v>7.98278</c:v>
                  </c:pt>
                  <c:pt idx="9">
                    <c:v>7.5492400000000002</c:v>
                  </c:pt>
                  <c:pt idx="10">
                    <c:v>5.4095399999999998</c:v>
                  </c:pt>
                  <c:pt idx="11">
                    <c:v>6.9111000000000002</c:v>
                  </c:pt>
                  <c:pt idx="12">
                    <c:v>8.3718000000000004</c:v>
                  </c:pt>
                  <c:pt idx="13">
                    <c:v>7.9003199999999998</c:v>
                  </c:pt>
                  <c:pt idx="14">
                    <c:v>6.0613099999999998</c:v>
                  </c:pt>
                  <c:pt idx="15">
                    <c:v>5.4321000000000002</c:v>
                  </c:pt>
                  <c:pt idx="16">
                    <c:v>5.83826</c:v>
                  </c:pt>
                  <c:pt idx="17">
                    <c:v>10.047000000000001</c:v>
                  </c:pt>
                  <c:pt idx="18">
                    <c:v>5.3266</c:v>
                  </c:pt>
                  <c:pt idx="19">
                    <c:v>5.39567</c:v>
                  </c:pt>
                  <c:pt idx="20">
                    <c:v>6.5839800000000004</c:v>
                  </c:pt>
                  <c:pt idx="21">
                    <c:v>8.2601700000000005</c:v>
                  </c:pt>
                  <c:pt idx="22">
                    <c:v>5.6378899999999996</c:v>
                  </c:pt>
                  <c:pt idx="23">
                    <c:v>6.2226299999999997</c:v>
                  </c:pt>
                  <c:pt idx="24">
                    <c:v>6.6238400000000004</c:v>
                  </c:pt>
                  <c:pt idx="25">
                    <c:v>8.0245599999999992</c:v>
                  </c:pt>
                  <c:pt idx="26">
                    <c:v>7.0664800000000003</c:v>
                  </c:pt>
                  <c:pt idx="27">
                    <c:v>8.5338799999999999</c:v>
                  </c:pt>
                  <c:pt idx="28">
                    <c:v>8.6577900000000003</c:v>
                  </c:pt>
                  <c:pt idx="29">
                    <c:v>6.0904499999999997</c:v>
                  </c:pt>
                  <c:pt idx="30">
                    <c:v>7.4635499999999997</c:v>
                  </c:pt>
                  <c:pt idx="31">
                    <c:v>7.1688200000000002</c:v>
                  </c:pt>
                  <c:pt idx="32">
                    <c:v>7.3261399999999997</c:v>
                  </c:pt>
                  <c:pt idx="33">
                    <c:v>9.0301500000000008</c:v>
                  </c:pt>
                  <c:pt idx="34">
                    <c:v>3.4573</c:v>
                  </c:pt>
                  <c:pt idx="35">
                    <c:v>5.5091400000000004</c:v>
                  </c:pt>
                  <c:pt idx="36">
                    <c:v>4.9569799999999997</c:v>
                  </c:pt>
                  <c:pt idx="37">
                    <c:v>6.2849399999999997</c:v>
                  </c:pt>
                  <c:pt idx="38">
                    <c:v>7.8885800000000001</c:v>
                  </c:pt>
                  <c:pt idx="39">
                    <c:v>6.2199600000000004</c:v>
                  </c:pt>
                  <c:pt idx="40">
                    <c:v>6.9290099999999999</c:v>
                  </c:pt>
                  <c:pt idx="41">
                    <c:v>6.7447400000000002</c:v>
                  </c:pt>
                  <c:pt idx="42">
                    <c:v>6.5517200000000004</c:v>
                  </c:pt>
                  <c:pt idx="43">
                    <c:v>7.4940499999999997</c:v>
                  </c:pt>
                  <c:pt idx="44">
                    <c:v>5.2556399999999996</c:v>
                  </c:pt>
                </c:numCache>
              </c:numRef>
            </c:plus>
            <c:minus>
              <c:numRef>
                <c:f>('Ms SEM+ICP Tidy'!$C$238:$C$267,'Ms SEM+ICP Tidy'!$C$285:$C$299)</c:f>
                <c:numCache>
                  <c:formatCode>General</c:formatCode>
                  <c:ptCount val="45"/>
                  <c:pt idx="0">
                    <c:v>7.0143300000000002</c:v>
                  </c:pt>
                  <c:pt idx="1">
                    <c:v>8.4765099999999993</c:v>
                  </c:pt>
                  <c:pt idx="2">
                    <c:v>8.3925900000000002</c:v>
                  </c:pt>
                  <c:pt idx="3">
                    <c:v>5.4377800000000001</c:v>
                  </c:pt>
                  <c:pt idx="4">
                    <c:v>5.1053899999999999</c:v>
                  </c:pt>
                  <c:pt idx="5">
                    <c:v>4.48935</c:v>
                  </c:pt>
                  <c:pt idx="6">
                    <c:v>6.4976099999999999</c:v>
                  </c:pt>
                  <c:pt idx="7">
                    <c:v>8.8532899999999994</c:v>
                  </c:pt>
                  <c:pt idx="8">
                    <c:v>7.98278</c:v>
                  </c:pt>
                  <c:pt idx="9">
                    <c:v>7.5492400000000002</c:v>
                  </c:pt>
                  <c:pt idx="10">
                    <c:v>5.4095399999999998</c:v>
                  </c:pt>
                  <c:pt idx="11">
                    <c:v>6.9111000000000002</c:v>
                  </c:pt>
                  <c:pt idx="12">
                    <c:v>8.3718000000000004</c:v>
                  </c:pt>
                  <c:pt idx="13">
                    <c:v>7.9003199999999998</c:v>
                  </c:pt>
                  <c:pt idx="14">
                    <c:v>6.0613099999999998</c:v>
                  </c:pt>
                  <c:pt idx="15">
                    <c:v>5.4321000000000002</c:v>
                  </c:pt>
                  <c:pt idx="16">
                    <c:v>5.83826</c:v>
                  </c:pt>
                  <c:pt idx="17">
                    <c:v>10.047000000000001</c:v>
                  </c:pt>
                  <c:pt idx="18">
                    <c:v>5.3266</c:v>
                  </c:pt>
                  <c:pt idx="19">
                    <c:v>5.39567</c:v>
                  </c:pt>
                  <c:pt idx="20">
                    <c:v>6.5839800000000004</c:v>
                  </c:pt>
                  <c:pt idx="21">
                    <c:v>8.2601700000000005</c:v>
                  </c:pt>
                  <c:pt idx="22">
                    <c:v>5.6378899999999996</c:v>
                  </c:pt>
                  <c:pt idx="23">
                    <c:v>6.2226299999999997</c:v>
                  </c:pt>
                  <c:pt idx="24">
                    <c:v>6.6238400000000004</c:v>
                  </c:pt>
                  <c:pt idx="25">
                    <c:v>8.0245599999999992</c:v>
                  </c:pt>
                  <c:pt idx="26">
                    <c:v>7.0664800000000003</c:v>
                  </c:pt>
                  <c:pt idx="27">
                    <c:v>8.5338799999999999</c:v>
                  </c:pt>
                  <c:pt idx="28">
                    <c:v>8.6577900000000003</c:v>
                  </c:pt>
                  <c:pt idx="29">
                    <c:v>6.0904499999999997</c:v>
                  </c:pt>
                  <c:pt idx="30">
                    <c:v>7.4635499999999997</c:v>
                  </c:pt>
                  <c:pt idx="31">
                    <c:v>7.1688200000000002</c:v>
                  </c:pt>
                  <c:pt idx="32">
                    <c:v>7.3261399999999997</c:v>
                  </c:pt>
                  <c:pt idx="33">
                    <c:v>9.0301500000000008</c:v>
                  </c:pt>
                  <c:pt idx="34">
                    <c:v>3.4573</c:v>
                  </c:pt>
                  <c:pt idx="35">
                    <c:v>5.5091400000000004</c:v>
                  </c:pt>
                  <c:pt idx="36">
                    <c:v>4.9569799999999997</c:v>
                  </c:pt>
                  <c:pt idx="37">
                    <c:v>6.2849399999999997</c:v>
                  </c:pt>
                  <c:pt idx="38">
                    <c:v>7.8885800000000001</c:v>
                  </c:pt>
                  <c:pt idx="39">
                    <c:v>6.2199600000000004</c:v>
                  </c:pt>
                  <c:pt idx="40">
                    <c:v>6.9290099999999999</c:v>
                  </c:pt>
                  <c:pt idx="41">
                    <c:v>6.7447400000000002</c:v>
                  </c:pt>
                  <c:pt idx="42">
                    <c:v>6.5517200000000004</c:v>
                  </c:pt>
                  <c:pt idx="43">
                    <c:v>7.4940499999999997</c:v>
                  </c:pt>
                  <c:pt idx="44">
                    <c:v>5.2556399999999996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'Ms SEM+ICP Tidy'!$AE$51:$AE$91</c:f>
              <c:numCache>
                <c:formatCode>General</c:formatCode>
                <c:ptCount val="41"/>
                <c:pt idx="0">
                  <c:v>5900</c:v>
                </c:pt>
                <c:pt idx="1">
                  <c:v>6300</c:v>
                </c:pt>
                <c:pt idx="2">
                  <c:v>6200</c:v>
                </c:pt>
                <c:pt idx="3">
                  <c:v>6700</c:v>
                </c:pt>
                <c:pt idx="4">
                  <c:v>9200</c:v>
                </c:pt>
                <c:pt idx="5">
                  <c:v>8600</c:v>
                </c:pt>
                <c:pt idx="6">
                  <c:v>7100</c:v>
                </c:pt>
                <c:pt idx="7">
                  <c:v>7900</c:v>
                </c:pt>
                <c:pt idx="8">
                  <c:v>6000</c:v>
                </c:pt>
                <c:pt idx="9">
                  <c:v>6899.9999999999991</c:v>
                </c:pt>
                <c:pt idx="10">
                  <c:v>8000</c:v>
                </c:pt>
                <c:pt idx="11">
                  <c:v>6500</c:v>
                </c:pt>
                <c:pt idx="12">
                  <c:v>5900</c:v>
                </c:pt>
                <c:pt idx="13">
                  <c:v>7000</c:v>
                </c:pt>
                <c:pt idx="14">
                  <c:v>6200</c:v>
                </c:pt>
                <c:pt idx="15">
                  <c:v>6300</c:v>
                </c:pt>
                <c:pt idx="16">
                  <c:v>6800.0000000000009</c:v>
                </c:pt>
                <c:pt idx="17">
                  <c:v>7400</c:v>
                </c:pt>
                <c:pt idx="18">
                  <c:v>6600</c:v>
                </c:pt>
                <c:pt idx="19">
                  <c:v>7000</c:v>
                </c:pt>
                <c:pt idx="20">
                  <c:v>6800.0000000000009</c:v>
                </c:pt>
                <c:pt idx="21">
                  <c:v>8000</c:v>
                </c:pt>
                <c:pt idx="22">
                  <c:v>6899.9999999999991</c:v>
                </c:pt>
                <c:pt idx="23">
                  <c:v>5800</c:v>
                </c:pt>
                <c:pt idx="24">
                  <c:v>7400</c:v>
                </c:pt>
                <c:pt idx="25">
                  <c:v>6600</c:v>
                </c:pt>
                <c:pt idx="26">
                  <c:v>7500</c:v>
                </c:pt>
                <c:pt idx="27">
                  <c:v>6500</c:v>
                </c:pt>
                <c:pt idx="28">
                  <c:v>6700</c:v>
                </c:pt>
                <c:pt idx="29">
                  <c:v>6400</c:v>
                </c:pt>
                <c:pt idx="30">
                  <c:v>6000</c:v>
                </c:pt>
                <c:pt idx="31">
                  <c:v>6100</c:v>
                </c:pt>
                <c:pt idx="32">
                  <c:v>6899.9999999999991</c:v>
                </c:pt>
                <c:pt idx="33">
                  <c:v>7700</c:v>
                </c:pt>
                <c:pt idx="34">
                  <c:v>8200</c:v>
                </c:pt>
                <c:pt idx="35">
                  <c:v>7800</c:v>
                </c:pt>
                <c:pt idx="36">
                  <c:v>8200</c:v>
                </c:pt>
                <c:pt idx="37">
                  <c:v>6600</c:v>
                </c:pt>
                <c:pt idx="38">
                  <c:v>6100</c:v>
                </c:pt>
                <c:pt idx="39">
                  <c:v>7600</c:v>
                </c:pt>
                <c:pt idx="40">
                  <c:v>6700</c:v>
                </c:pt>
              </c:numCache>
            </c:numRef>
          </c:xVal>
          <c:yVal>
            <c:numRef>
              <c:f>'Ms SEM+ICP Tidy'!$C$51:$C$91</c:f>
              <c:numCache>
                <c:formatCode>General</c:formatCode>
                <c:ptCount val="41"/>
                <c:pt idx="0">
                  <c:v>35.543399999999998</c:v>
                </c:pt>
                <c:pt idx="1">
                  <c:v>31.5305</c:v>
                </c:pt>
                <c:pt idx="2">
                  <c:v>30.461500000000001</c:v>
                </c:pt>
                <c:pt idx="3">
                  <c:v>39.433700000000002</c:v>
                </c:pt>
                <c:pt idx="4">
                  <c:v>42.585599999999999</c:v>
                </c:pt>
                <c:pt idx="5">
                  <c:v>42.493200000000002</c:v>
                </c:pt>
                <c:pt idx="6">
                  <c:v>37.845700000000001</c:v>
                </c:pt>
                <c:pt idx="7">
                  <c:v>28.618099999999998</c:v>
                </c:pt>
                <c:pt idx="8">
                  <c:v>43.297199999999997</c:v>
                </c:pt>
                <c:pt idx="9">
                  <c:v>40.203699999999998</c:v>
                </c:pt>
                <c:pt idx="10">
                  <c:v>43.762300000000003</c:v>
                </c:pt>
                <c:pt idx="11">
                  <c:v>39.972700000000003</c:v>
                </c:pt>
                <c:pt idx="12">
                  <c:v>42.315199999999997</c:v>
                </c:pt>
                <c:pt idx="13">
                  <c:v>47.645000000000003</c:v>
                </c:pt>
                <c:pt idx="14">
                  <c:v>42.195399999999999</c:v>
                </c:pt>
                <c:pt idx="15">
                  <c:v>38.314399999999999</c:v>
                </c:pt>
                <c:pt idx="16">
                  <c:v>56.845199999999998</c:v>
                </c:pt>
                <c:pt idx="17">
                  <c:v>46.1935</c:v>
                </c:pt>
                <c:pt idx="18">
                  <c:v>41.959299999999999</c:v>
                </c:pt>
                <c:pt idx="19">
                  <c:v>38.379899999999999</c:v>
                </c:pt>
                <c:pt idx="20">
                  <c:v>46.028799999999997</c:v>
                </c:pt>
                <c:pt idx="21">
                  <c:v>47.553899999999999</c:v>
                </c:pt>
                <c:pt idx="22">
                  <c:v>43.607199999999999</c:v>
                </c:pt>
                <c:pt idx="23">
                  <c:v>43.9878</c:v>
                </c:pt>
                <c:pt idx="24">
                  <c:v>36.694200000000002</c:v>
                </c:pt>
                <c:pt idx="25">
                  <c:v>36.461500000000001</c:v>
                </c:pt>
                <c:pt idx="26">
                  <c:v>44.344000000000001</c:v>
                </c:pt>
                <c:pt idx="27">
                  <c:v>33.119700000000002</c:v>
                </c:pt>
                <c:pt idx="28">
                  <c:v>39.446399999999997</c:v>
                </c:pt>
                <c:pt idx="29">
                  <c:v>43.114199999999997</c:v>
                </c:pt>
                <c:pt idx="30">
                  <c:v>37.498800000000003</c:v>
                </c:pt>
                <c:pt idx="31">
                  <c:v>45.324300000000001</c:v>
                </c:pt>
                <c:pt idx="32">
                  <c:v>38.434699999999999</c:v>
                </c:pt>
                <c:pt idx="33">
                  <c:v>43.6006</c:v>
                </c:pt>
                <c:pt idx="34">
                  <c:v>39.494799999999998</c:v>
                </c:pt>
                <c:pt idx="35">
                  <c:v>46.992600000000003</c:v>
                </c:pt>
                <c:pt idx="36">
                  <c:v>37.853200000000001</c:v>
                </c:pt>
                <c:pt idx="37">
                  <c:v>48.610799999999998</c:v>
                </c:pt>
                <c:pt idx="38">
                  <c:v>37.443300000000001</c:v>
                </c:pt>
                <c:pt idx="39">
                  <c:v>40.824300000000001</c:v>
                </c:pt>
                <c:pt idx="40">
                  <c:v>34.804699999999997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74E-4193-AA82-2EB94F9BC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8869824"/>
        <c:axId val="2080764288"/>
      </c:scatterChart>
      <c:valAx>
        <c:axId val="1358869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Mg 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0764288"/>
        <c:crosses val="autoZero"/>
        <c:crossBetween val="midCat"/>
      </c:valAx>
      <c:valAx>
        <c:axId val="208076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Li 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88698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1(B)MP Fe vs Li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SEM+ICP Tidy'!$C$238:$C$267,'Ms SEM+ICP Tidy'!$C$285:$C$299)</c:f>
                <c:numCache>
                  <c:formatCode>General</c:formatCode>
                  <c:ptCount val="45"/>
                  <c:pt idx="0">
                    <c:v>7.0143300000000002</c:v>
                  </c:pt>
                  <c:pt idx="1">
                    <c:v>8.4765099999999993</c:v>
                  </c:pt>
                  <c:pt idx="2">
                    <c:v>8.3925900000000002</c:v>
                  </c:pt>
                  <c:pt idx="3">
                    <c:v>5.4377800000000001</c:v>
                  </c:pt>
                  <c:pt idx="4">
                    <c:v>5.1053899999999999</c:v>
                  </c:pt>
                  <c:pt idx="5">
                    <c:v>4.48935</c:v>
                  </c:pt>
                  <c:pt idx="6">
                    <c:v>6.4976099999999999</c:v>
                  </c:pt>
                  <c:pt idx="7">
                    <c:v>8.8532899999999994</c:v>
                  </c:pt>
                  <c:pt idx="8">
                    <c:v>7.98278</c:v>
                  </c:pt>
                  <c:pt idx="9">
                    <c:v>7.5492400000000002</c:v>
                  </c:pt>
                  <c:pt idx="10">
                    <c:v>5.4095399999999998</c:v>
                  </c:pt>
                  <c:pt idx="11">
                    <c:v>6.9111000000000002</c:v>
                  </c:pt>
                  <c:pt idx="12">
                    <c:v>8.3718000000000004</c:v>
                  </c:pt>
                  <c:pt idx="13">
                    <c:v>7.9003199999999998</c:v>
                  </c:pt>
                  <c:pt idx="14">
                    <c:v>6.0613099999999998</c:v>
                  </c:pt>
                  <c:pt idx="15">
                    <c:v>5.4321000000000002</c:v>
                  </c:pt>
                  <c:pt idx="16">
                    <c:v>5.83826</c:v>
                  </c:pt>
                  <c:pt idx="17">
                    <c:v>10.047000000000001</c:v>
                  </c:pt>
                  <c:pt idx="18">
                    <c:v>5.3266</c:v>
                  </c:pt>
                  <c:pt idx="19">
                    <c:v>5.39567</c:v>
                  </c:pt>
                  <c:pt idx="20">
                    <c:v>6.5839800000000004</c:v>
                  </c:pt>
                  <c:pt idx="21">
                    <c:v>8.2601700000000005</c:v>
                  </c:pt>
                  <c:pt idx="22">
                    <c:v>5.6378899999999996</c:v>
                  </c:pt>
                  <c:pt idx="23">
                    <c:v>6.2226299999999997</c:v>
                  </c:pt>
                  <c:pt idx="24">
                    <c:v>6.6238400000000004</c:v>
                  </c:pt>
                  <c:pt idx="25">
                    <c:v>8.0245599999999992</c:v>
                  </c:pt>
                  <c:pt idx="26">
                    <c:v>7.0664800000000003</c:v>
                  </c:pt>
                  <c:pt idx="27">
                    <c:v>8.5338799999999999</c:v>
                  </c:pt>
                  <c:pt idx="28">
                    <c:v>8.6577900000000003</c:v>
                  </c:pt>
                  <c:pt idx="29">
                    <c:v>6.0904499999999997</c:v>
                  </c:pt>
                  <c:pt idx="30">
                    <c:v>7.4635499999999997</c:v>
                  </c:pt>
                  <c:pt idx="31">
                    <c:v>7.1688200000000002</c:v>
                  </c:pt>
                  <c:pt idx="32">
                    <c:v>7.3261399999999997</c:v>
                  </c:pt>
                  <c:pt idx="33">
                    <c:v>9.0301500000000008</c:v>
                  </c:pt>
                  <c:pt idx="34">
                    <c:v>3.4573</c:v>
                  </c:pt>
                  <c:pt idx="35">
                    <c:v>5.5091400000000004</c:v>
                  </c:pt>
                  <c:pt idx="36">
                    <c:v>4.9569799999999997</c:v>
                  </c:pt>
                  <c:pt idx="37">
                    <c:v>6.2849399999999997</c:v>
                  </c:pt>
                  <c:pt idx="38">
                    <c:v>7.8885800000000001</c:v>
                  </c:pt>
                  <c:pt idx="39">
                    <c:v>6.2199600000000004</c:v>
                  </c:pt>
                  <c:pt idx="40">
                    <c:v>6.9290099999999999</c:v>
                  </c:pt>
                  <c:pt idx="41">
                    <c:v>6.7447400000000002</c:v>
                  </c:pt>
                  <c:pt idx="42">
                    <c:v>6.5517200000000004</c:v>
                  </c:pt>
                  <c:pt idx="43">
                    <c:v>7.4940499999999997</c:v>
                  </c:pt>
                  <c:pt idx="44">
                    <c:v>5.2556399999999996</c:v>
                  </c:pt>
                </c:numCache>
              </c:numRef>
            </c:plus>
            <c:minus>
              <c:numRef>
                <c:f>('Ms SEM+ICP Tidy'!$C$238:$C$267,'Ms SEM+ICP Tidy'!$C$285:$C$299)</c:f>
                <c:numCache>
                  <c:formatCode>General</c:formatCode>
                  <c:ptCount val="45"/>
                  <c:pt idx="0">
                    <c:v>7.0143300000000002</c:v>
                  </c:pt>
                  <c:pt idx="1">
                    <c:v>8.4765099999999993</c:v>
                  </c:pt>
                  <c:pt idx="2">
                    <c:v>8.3925900000000002</c:v>
                  </c:pt>
                  <c:pt idx="3">
                    <c:v>5.4377800000000001</c:v>
                  </c:pt>
                  <c:pt idx="4">
                    <c:v>5.1053899999999999</c:v>
                  </c:pt>
                  <c:pt idx="5">
                    <c:v>4.48935</c:v>
                  </c:pt>
                  <c:pt idx="6">
                    <c:v>6.4976099999999999</c:v>
                  </c:pt>
                  <c:pt idx="7">
                    <c:v>8.8532899999999994</c:v>
                  </c:pt>
                  <c:pt idx="8">
                    <c:v>7.98278</c:v>
                  </c:pt>
                  <c:pt idx="9">
                    <c:v>7.5492400000000002</c:v>
                  </c:pt>
                  <c:pt idx="10">
                    <c:v>5.4095399999999998</c:v>
                  </c:pt>
                  <c:pt idx="11">
                    <c:v>6.9111000000000002</c:v>
                  </c:pt>
                  <c:pt idx="12">
                    <c:v>8.3718000000000004</c:v>
                  </c:pt>
                  <c:pt idx="13">
                    <c:v>7.9003199999999998</c:v>
                  </c:pt>
                  <c:pt idx="14">
                    <c:v>6.0613099999999998</c:v>
                  </c:pt>
                  <c:pt idx="15">
                    <c:v>5.4321000000000002</c:v>
                  </c:pt>
                  <c:pt idx="16">
                    <c:v>5.83826</c:v>
                  </c:pt>
                  <c:pt idx="17">
                    <c:v>10.047000000000001</c:v>
                  </c:pt>
                  <c:pt idx="18">
                    <c:v>5.3266</c:v>
                  </c:pt>
                  <c:pt idx="19">
                    <c:v>5.39567</c:v>
                  </c:pt>
                  <c:pt idx="20">
                    <c:v>6.5839800000000004</c:v>
                  </c:pt>
                  <c:pt idx="21">
                    <c:v>8.2601700000000005</c:v>
                  </c:pt>
                  <c:pt idx="22">
                    <c:v>5.6378899999999996</c:v>
                  </c:pt>
                  <c:pt idx="23">
                    <c:v>6.2226299999999997</c:v>
                  </c:pt>
                  <c:pt idx="24">
                    <c:v>6.6238400000000004</c:v>
                  </c:pt>
                  <c:pt idx="25">
                    <c:v>8.0245599999999992</c:v>
                  </c:pt>
                  <c:pt idx="26">
                    <c:v>7.0664800000000003</c:v>
                  </c:pt>
                  <c:pt idx="27">
                    <c:v>8.5338799999999999</c:v>
                  </c:pt>
                  <c:pt idx="28">
                    <c:v>8.6577900000000003</c:v>
                  </c:pt>
                  <c:pt idx="29">
                    <c:v>6.0904499999999997</c:v>
                  </c:pt>
                  <c:pt idx="30">
                    <c:v>7.4635499999999997</c:v>
                  </c:pt>
                  <c:pt idx="31">
                    <c:v>7.1688200000000002</c:v>
                  </c:pt>
                  <c:pt idx="32">
                    <c:v>7.3261399999999997</c:v>
                  </c:pt>
                  <c:pt idx="33">
                    <c:v>9.0301500000000008</c:v>
                  </c:pt>
                  <c:pt idx="34">
                    <c:v>3.4573</c:v>
                  </c:pt>
                  <c:pt idx="35">
                    <c:v>5.5091400000000004</c:v>
                  </c:pt>
                  <c:pt idx="36">
                    <c:v>4.9569799999999997</c:v>
                  </c:pt>
                  <c:pt idx="37">
                    <c:v>6.2849399999999997</c:v>
                  </c:pt>
                  <c:pt idx="38">
                    <c:v>7.8885800000000001</c:v>
                  </c:pt>
                  <c:pt idx="39">
                    <c:v>6.2199600000000004</c:v>
                  </c:pt>
                  <c:pt idx="40">
                    <c:v>6.9290099999999999</c:v>
                  </c:pt>
                  <c:pt idx="41">
                    <c:v>6.7447400000000002</c:v>
                  </c:pt>
                  <c:pt idx="42">
                    <c:v>6.5517200000000004</c:v>
                  </c:pt>
                  <c:pt idx="43">
                    <c:v>7.4940499999999997</c:v>
                  </c:pt>
                  <c:pt idx="44">
                    <c:v>5.2556399999999996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SEM+ICP Tidy'!$AI$238:$AI$267,'Ms SEM+ICP Tidy'!$AI$285:$AI$299)</c:f>
                <c:numCache>
                  <c:formatCode>General</c:formatCode>
                  <c:ptCount val="45"/>
                  <c:pt idx="0">
                    <c:v>1599.9999999999998</c:v>
                  </c:pt>
                  <c:pt idx="1">
                    <c:v>1599.9999999999998</c:v>
                  </c:pt>
                  <c:pt idx="2">
                    <c:v>1599.9999999999998</c:v>
                  </c:pt>
                  <c:pt idx="3">
                    <c:v>1599.9999999999998</c:v>
                  </c:pt>
                  <c:pt idx="4">
                    <c:v>1599.9999999999998</c:v>
                  </c:pt>
                  <c:pt idx="5">
                    <c:v>1599.9999999999998</c:v>
                  </c:pt>
                  <c:pt idx="6">
                    <c:v>1599.9999999999998</c:v>
                  </c:pt>
                  <c:pt idx="7">
                    <c:v>1599.9999999999998</c:v>
                  </c:pt>
                  <c:pt idx="8">
                    <c:v>1599.9999999999998</c:v>
                  </c:pt>
                  <c:pt idx="9">
                    <c:v>1599.9999999999998</c:v>
                  </c:pt>
                  <c:pt idx="10">
                    <c:v>1599.9999999999998</c:v>
                  </c:pt>
                  <c:pt idx="11">
                    <c:v>1599.9999999999998</c:v>
                  </c:pt>
                  <c:pt idx="12">
                    <c:v>1599.9999999999998</c:v>
                  </c:pt>
                  <c:pt idx="13">
                    <c:v>1599.9999999999998</c:v>
                  </c:pt>
                  <c:pt idx="14">
                    <c:v>1599.9999999999998</c:v>
                  </c:pt>
                  <c:pt idx="15">
                    <c:v>1599.9999999999998</c:v>
                  </c:pt>
                  <c:pt idx="16">
                    <c:v>1599.9999999999998</c:v>
                  </c:pt>
                  <c:pt idx="17">
                    <c:v>1599.9999999999998</c:v>
                  </c:pt>
                  <c:pt idx="18">
                    <c:v>1599.9999999999998</c:v>
                  </c:pt>
                  <c:pt idx="19">
                    <c:v>1599.9999999999998</c:v>
                  </c:pt>
                  <c:pt idx="20">
                    <c:v>1599.9999999999998</c:v>
                  </c:pt>
                  <c:pt idx="21">
                    <c:v>1599.9999999999998</c:v>
                  </c:pt>
                  <c:pt idx="22">
                    <c:v>1599.9999999999998</c:v>
                  </c:pt>
                  <c:pt idx="23">
                    <c:v>1599.9999999999998</c:v>
                  </c:pt>
                  <c:pt idx="24">
                    <c:v>1599.9999999999998</c:v>
                  </c:pt>
                  <c:pt idx="25">
                    <c:v>1599.9999999999998</c:v>
                  </c:pt>
                  <c:pt idx="26">
                    <c:v>1599.9999999999998</c:v>
                  </c:pt>
                  <c:pt idx="27">
                    <c:v>1599.9999999999998</c:v>
                  </c:pt>
                  <c:pt idx="28">
                    <c:v>1599.9999999999998</c:v>
                  </c:pt>
                  <c:pt idx="29">
                    <c:v>1599.9999999999998</c:v>
                  </c:pt>
                  <c:pt idx="30">
                    <c:v>1599.9999999999998</c:v>
                  </c:pt>
                  <c:pt idx="31">
                    <c:v>1599.9999999999998</c:v>
                  </c:pt>
                  <c:pt idx="32">
                    <c:v>1599.9999999999998</c:v>
                  </c:pt>
                  <c:pt idx="33">
                    <c:v>1599.9999999999998</c:v>
                  </c:pt>
                  <c:pt idx="34">
                    <c:v>1599.9999999999998</c:v>
                  </c:pt>
                  <c:pt idx="35">
                    <c:v>1599.9999999999998</c:v>
                  </c:pt>
                  <c:pt idx="36">
                    <c:v>1599.9999999999998</c:v>
                  </c:pt>
                  <c:pt idx="37">
                    <c:v>1599.9999999999998</c:v>
                  </c:pt>
                  <c:pt idx="38">
                    <c:v>1599.9999999999998</c:v>
                  </c:pt>
                  <c:pt idx="39">
                    <c:v>1599.9999999999998</c:v>
                  </c:pt>
                  <c:pt idx="40">
                    <c:v>1599.9999999999998</c:v>
                  </c:pt>
                  <c:pt idx="41">
                    <c:v>1599.9999999999998</c:v>
                  </c:pt>
                  <c:pt idx="42">
                    <c:v>1599.9999999999998</c:v>
                  </c:pt>
                  <c:pt idx="43">
                    <c:v>1599.9999999999998</c:v>
                  </c:pt>
                  <c:pt idx="44">
                    <c:v>1599.9999999999998</c:v>
                  </c:pt>
                </c:numCache>
              </c:numRef>
            </c:plus>
            <c:minus>
              <c:numRef>
                <c:f>('Ms SEM+ICP Tidy'!$AI$238:$AI$267,'Ms SEM+ICP Tidy'!$AI$285:$AI$299)</c:f>
                <c:numCache>
                  <c:formatCode>General</c:formatCode>
                  <c:ptCount val="45"/>
                  <c:pt idx="0">
                    <c:v>1599.9999999999998</c:v>
                  </c:pt>
                  <c:pt idx="1">
                    <c:v>1599.9999999999998</c:v>
                  </c:pt>
                  <c:pt idx="2">
                    <c:v>1599.9999999999998</c:v>
                  </c:pt>
                  <c:pt idx="3">
                    <c:v>1599.9999999999998</c:v>
                  </c:pt>
                  <c:pt idx="4">
                    <c:v>1599.9999999999998</c:v>
                  </c:pt>
                  <c:pt idx="5">
                    <c:v>1599.9999999999998</c:v>
                  </c:pt>
                  <c:pt idx="6">
                    <c:v>1599.9999999999998</c:v>
                  </c:pt>
                  <c:pt idx="7">
                    <c:v>1599.9999999999998</c:v>
                  </c:pt>
                  <c:pt idx="8">
                    <c:v>1599.9999999999998</c:v>
                  </c:pt>
                  <c:pt idx="9">
                    <c:v>1599.9999999999998</c:v>
                  </c:pt>
                  <c:pt idx="10">
                    <c:v>1599.9999999999998</c:v>
                  </c:pt>
                  <c:pt idx="11">
                    <c:v>1599.9999999999998</c:v>
                  </c:pt>
                  <c:pt idx="12">
                    <c:v>1599.9999999999998</c:v>
                  </c:pt>
                  <c:pt idx="13">
                    <c:v>1599.9999999999998</c:v>
                  </c:pt>
                  <c:pt idx="14">
                    <c:v>1599.9999999999998</c:v>
                  </c:pt>
                  <c:pt idx="15">
                    <c:v>1599.9999999999998</c:v>
                  </c:pt>
                  <c:pt idx="16">
                    <c:v>1599.9999999999998</c:v>
                  </c:pt>
                  <c:pt idx="17">
                    <c:v>1599.9999999999998</c:v>
                  </c:pt>
                  <c:pt idx="18">
                    <c:v>1599.9999999999998</c:v>
                  </c:pt>
                  <c:pt idx="19">
                    <c:v>1599.9999999999998</c:v>
                  </c:pt>
                  <c:pt idx="20">
                    <c:v>1599.9999999999998</c:v>
                  </c:pt>
                  <c:pt idx="21">
                    <c:v>1599.9999999999998</c:v>
                  </c:pt>
                  <c:pt idx="22">
                    <c:v>1599.9999999999998</c:v>
                  </c:pt>
                  <c:pt idx="23">
                    <c:v>1599.9999999999998</c:v>
                  </c:pt>
                  <c:pt idx="24">
                    <c:v>1599.9999999999998</c:v>
                  </c:pt>
                  <c:pt idx="25">
                    <c:v>1599.9999999999998</c:v>
                  </c:pt>
                  <c:pt idx="26">
                    <c:v>1599.9999999999998</c:v>
                  </c:pt>
                  <c:pt idx="27">
                    <c:v>1599.9999999999998</c:v>
                  </c:pt>
                  <c:pt idx="28">
                    <c:v>1599.9999999999998</c:v>
                  </c:pt>
                  <c:pt idx="29">
                    <c:v>1599.9999999999998</c:v>
                  </c:pt>
                  <c:pt idx="30">
                    <c:v>1599.9999999999998</c:v>
                  </c:pt>
                  <c:pt idx="31">
                    <c:v>1599.9999999999998</c:v>
                  </c:pt>
                  <c:pt idx="32">
                    <c:v>1599.9999999999998</c:v>
                  </c:pt>
                  <c:pt idx="33">
                    <c:v>1599.9999999999998</c:v>
                  </c:pt>
                  <c:pt idx="34">
                    <c:v>1599.9999999999998</c:v>
                  </c:pt>
                  <c:pt idx="35">
                    <c:v>1599.9999999999998</c:v>
                  </c:pt>
                  <c:pt idx="36">
                    <c:v>1599.9999999999998</c:v>
                  </c:pt>
                  <c:pt idx="37">
                    <c:v>1599.9999999999998</c:v>
                  </c:pt>
                  <c:pt idx="38">
                    <c:v>1599.9999999999998</c:v>
                  </c:pt>
                  <c:pt idx="39">
                    <c:v>1599.9999999999998</c:v>
                  </c:pt>
                  <c:pt idx="40">
                    <c:v>1599.9999999999998</c:v>
                  </c:pt>
                  <c:pt idx="41">
                    <c:v>1599.9999999999998</c:v>
                  </c:pt>
                  <c:pt idx="42">
                    <c:v>1599.9999999999998</c:v>
                  </c:pt>
                  <c:pt idx="43">
                    <c:v>1599.9999999999998</c:v>
                  </c:pt>
                  <c:pt idx="44">
                    <c:v>1599.9999999999998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'Ms SEM+ICP Tidy'!$AK$47:$AK$91</c:f>
              <c:numCache>
                <c:formatCode>General</c:formatCode>
                <c:ptCount val="45"/>
                <c:pt idx="0">
                  <c:v>12300</c:v>
                </c:pt>
                <c:pt idx="1">
                  <c:v>13700.000000000002</c:v>
                </c:pt>
                <c:pt idx="2">
                  <c:v>9300</c:v>
                </c:pt>
                <c:pt idx="3">
                  <c:v>13200</c:v>
                </c:pt>
                <c:pt idx="4">
                  <c:v>12100</c:v>
                </c:pt>
                <c:pt idx="5">
                  <c:v>13000</c:v>
                </c:pt>
                <c:pt idx="6">
                  <c:v>13300</c:v>
                </c:pt>
                <c:pt idx="7">
                  <c:v>11600</c:v>
                </c:pt>
                <c:pt idx="8">
                  <c:v>13200</c:v>
                </c:pt>
                <c:pt idx="9">
                  <c:v>13500</c:v>
                </c:pt>
                <c:pt idx="10">
                  <c:v>12300</c:v>
                </c:pt>
                <c:pt idx="11">
                  <c:v>14200</c:v>
                </c:pt>
                <c:pt idx="12">
                  <c:v>13600.000000000002</c:v>
                </c:pt>
                <c:pt idx="13">
                  <c:v>11600</c:v>
                </c:pt>
                <c:pt idx="14">
                  <c:v>14200</c:v>
                </c:pt>
                <c:pt idx="15">
                  <c:v>13899.999999999998</c:v>
                </c:pt>
                <c:pt idx="16">
                  <c:v>11600</c:v>
                </c:pt>
                <c:pt idx="17">
                  <c:v>9700</c:v>
                </c:pt>
                <c:pt idx="18">
                  <c:v>12600</c:v>
                </c:pt>
                <c:pt idx="19">
                  <c:v>12100</c:v>
                </c:pt>
                <c:pt idx="20">
                  <c:v>11500</c:v>
                </c:pt>
                <c:pt idx="21">
                  <c:v>12100</c:v>
                </c:pt>
                <c:pt idx="22">
                  <c:v>12300</c:v>
                </c:pt>
                <c:pt idx="23">
                  <c:v>13700.000000000002</c:v>
                </c:pt>
                <c:pt idx="24">
                  <c:v>13000</c:v>
                </c:pt>
                <c:pt idx="25">
                  <c:v>13500</c:v>
                </c:pt>
                <c:pt idx="26">
                  <c:v>14100</c:v>
                </c:pt>
                <c:pt idx="27">
                  <c:v>13100</c:v>
                </c:pt>
                <c:pt idx="28">
                  <c:v>12200</c:v>
                </c:pt>
                <c:pt idx="29">
                  <c:v>12100</c:v>
                </c:pt>
                <c:pt idx="30">
                  <c:v>15300</c:v>
                </c:pt>
                <c:pt idx="31">
                  <c:v>14300</c:v>
                </c:pt>
                <c:pt idx="32">
                  <c:v>11700</c:v>
                </c:pt>
                <c:pt idx="33">
                  <c:v>12100</c:v>
                </c:pt>
                <c:pt idx="34">
                  <c:v>11399.999999999998</c:v>
                </c:pt>
                <c:pt idx="35">
                  <c:v>16400</c:v>
                </c:pt>
                <c:pt idx="36">
                  <c:v>12800</c:v>
                </c:pt>
                <c:pt idx="37">
                  <c:v>15500</c:v>
                </c:pt>
                <c:pt idx="38">
                  <c:v>12900</c:v>
                </c:pt>
                <c:pt idx="39">
                  <c:v>10200</c:v>
                </c:pt>
                <c:pt idx="40">
                  <c:v>13600.000000000002</c:v>
                </c:pt>
                <c:pt idx="41">
                  <c:v>13400</c:v>
                </c:pt>
                <c:pt idx="42">
                  <c:v>11900</c:v>
                </c:pt>
                <c:pt idx="43">
                  <c:v>13899.999999999998</c:v>
                </c:pt>
                <c:pt idx="44">
                  <c:v>10000</c:v>
                </c:pt>
              </c:numCache>
            </c:numRef>
          </c:xVal>
          <c:yVal>
            <c:numRef>
              <c:f>'Ms SEM+ICP Tidy'!$C$47:$C$91</c:f>
              <c:numCache>
                <c:formatCode>General</c:formatCode>
                <c:ptCount val="45"/>
                <c:pt idx="0">
                  <c:v>34.088999999999999</c:v>
                </c:pt>
                <c:pt idx="1">
                  <c:v>35.832000000000001</c:v>
                </c:pt>
                <c:pt idx="2">
                  <c:v>41.066800000000001</c:v>
                </c:pt>
                <c:pt idx="3">
                  <c:v>42.691299999999998</c:v>
                </c:pt>
                <c:pt idx="4">
                  <c:v>35.543399999999998</c:v>
                </c:pt>
                <c:pt idx="5">
                  <c:v>31.5305</c:v>
                </c:pt>
                <c:pt idx="6">
                  <c:v>30.461500000000001</c:v>
                </c:pt>
                <c:pt idx="7">
                  <c:v>39.433700000000002</c:v>
                </c:pt>
                <c:pt idx="8">
                  <c:v>42.585599999999999</c:v>
                </c:pt>
                <c:pt idx="9">
                  <c:v>42.493200000000002</c:v>
                </c:pt>
                <c:pt idx="10">
                  <c:v>37.845700000000001</c:v>
                </c:pt>
                <c:pt idx="11">
                  <c:v>28.618099999999998</c:v>
                </c:pt>
                <c:pt idx="12">
                  <c:v>43.297199999999997</c:v>
                </c:pt>
                <c:pt idx="13">
                  <c:v>40.203699999999998</c:v>
                </c:pt>
                <c:pt idx="14">
                  <c:v>43.762300000000003</c:v>
                </c:pt>
                <c:pt idx="15">
                  <c:v>39.972700000000003</c:v>
                </c:pt>
                <c:pt idx="16">
                  <c:v>42.315199999999997</c:v>
                </c:pt>
                <c:pt idx="17">
                  <c:v>47.645000000000003</c:v>
                </c:pt>
                <c:pt idx="18">
                  <c:v>42.195399999999999</c:v>
                </c:pt>
                <c:pt idx="19">
                  <c:v>38.314399999999999</c:v>
                </c:pt>
                <c:pt idx="20">
                  <c:v>56.845199999999998</c:v>
                </c:pt>
                <c:pt idx="21">
                  <c:v>46.1935</c:v>
                </c:pt>
                <c:pt idx="22">
                  <c:v>41.959299999999999</c:v>
                </c:pt>
                <c:pt idx="23">
                  <c:v>38.379899999999999</c:v>
                </c:pt>
                <c:pt idx="24">
                  <c:v>46.028799999999997</c:v>
                </c:pt>
                <c:pt idx="25">
                  <c:v>47.553899999999999</c:v>
                </c:pt>
                <c:pt idx="26">
                  <c:v>43.607199999999999</c:v>
                </c:pt>
                <c:pt idx="27">
                  <c:v>43.9878</c:v>
                </c:pt>
                <c:pt idx="28">
                  <c:v>36.694200000000002</c:v>
                </c:pt>
                <c:pt idx="29">
                  <c:v>36.461500000000001</c:v>
                </c:pt>
                <c:pt idx="30">
                  <c:v>44.344000000000001</c:v>
                </c:pt>
                <c:pt idx="31">
                  <c:v>33.119700000000002</c:v>
                </c:pt>
                <c:pt idx="32">
                  <c:v>39.446399999999997</c:v>
                </c:pt>
                <c:pt idx="33">
                  <c:v>43.114199999999997</c:v>
                </c:pt>
                <c:pt idx="34">
                  <c:v>37.498800000000003</c:v>
                </c:pt>
                <c:pt idx="35">
                  <c:v>45.324300000000001</c:v>
                </c:pt>
                <c:pt idx="36">
                  <c:v>38.434699999999999</c:v>
                </c:pt>
                <c:pt idx="37">
                  <c:v>43.6006</c:v>
                </c:pt>
                <c:pt idx="38">
                  <c:v>39.494799999999998</c:v>
                </c:pt>
                <c:pt idx="39">
                  <c:v>46.992600000000003</c:v>
                </c:pt>
                <c:pt idx="40">
                  <c:v>37.853200000000001</c:v>
                </c:pt>
                <c:pt idx="41">
                  <c:v>48.610799999999998</c:v>
                </c:pt>
                <c:pt idx="42">
                  <c:v>37.443300000000001</c:v>
                </c:pt>
                <c:pt idx="43">
                  <c:v>40.824300000000001</c:v>
                </c:pt>
                <c:pt idx="44">
                  <c:v>34.804699999999997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5D6-4AF4-9006-99EEA1D1E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2466032"/>
        <c:axId val="1750298576"/>
      </c:scatterChart>
      <c:valAx>
        <c:axId val="15824660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Fe 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0298576"/>
        <c:crosses val="autoZero"/>
        <c:crossBetween val="midCat"/>
      </c:valAx>
      <c:valAx>
        <c:axId val="1750298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Li 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24660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Li (ppm)</a:t>
            </a:r>
            <a:r>
              <a:rPr lang="en-GB" baseline="0"/>
              <a:t> in Muscovites from 1.AS and 1(B)MP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1.AS Muscovite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(Muscovite!$C$2:$C$25,Muscovite!$C$2:$C$25,Muscovite!$C$27:$C$46)</c:f>
              <c:numCache>
                <c:formatCode>General</c:formatCode>
                <c:ptCount val="68"/>
                <c:pt idx="0">
                  <c:v>38.521999999999998</c:v>
                </c:pt>
                <c:pt idx="1">
                  <c:v>46.811700000000002</c:v>
                </c:pt>
                <c:pt idx="2">
                  <c:v>36.603700000000003</c:v>
                </c:pt>
                <c:pt idx="3">
                  <c:v>40.7729</c:v>
                </c:pt>
                <c:pt idx="4">
                  <c:v>44.405900000000003</c:v>
                </c:pt>
                <c:pt idx="5">
                  <c:v>41.6419</c:v>
                </c:pt>
                <c:pt idx="6">
                  <c:v>50.973500000000001</c:v>
                </c:pt>
                <c:pt idx="7">
                  <c:v>40.365400000000001</c:v>
                </c:pt>
                <c:pt idx="8">
                  <c:v>52.168599999999998</c:v>
                </c:pt>
                <c:pt idx="9">
                  <c:v>43.901899999999998</c:v>
                </c:pt>
                <c:pt idx="10">
                  <c:v>50.969799999999999</c:v>
                </c:pt>
                <c:pt idx="11">
                  <c:v>42.182000000000002</c:v>
                </c:pt>
                <c:pt idx="12">
                  <c:v>63.905900000000003</c:v>
                </c:pt>
                <c:pt idx="13">
                  <c:v>46.107599999999998</c:v>
                </c:pt>
                <c:pt idx="14">
                  <c:v>42.756700000000002</c:v>
                </c:pt>
                <c:pt idx="15">
                  <c:v>46.544400000000003</c:v>
                </c:pt>
                <c:pt idx="16">
                  <c:v>46.470399999999998</c:v>
                </c:pt>
                <c:pt idx="17">
                  <c:v>45.407200000000003</c:v>
                </c:pt>
                <c:pt idx="18">
                  <c:v>54.547199999999997</c:v>
                </c:pt>
                <c:pt idx="19">
                  <c:v>45.300400000000003</c:v>
                </c:pt>
                <c:pt idx="20">
                  <c:v>40.886699999999998</c:v>
                </c:pt>
                <c:pt idx="21">
                  <c:v>52.256999999999998</c:v>
                </c:pt>
                <c:pt idx="22">
                  <c:v>44.851399999999998</c:v>
                </c:pt>
                <c:pt idx="23">
                  <c:v>48.526699999999998</c:v>
                </c:pt>
                <c:pt idx="24">
                  <c:v>38.521999999999998</c:v>
                </c:pt>
                <c:pt idx="25">
                  <c:v>46.811700000000002</c:v>
                </c:pt>
                <c:pt idx="26">
                  <c:v>36.603700000000003</c:v>
                </c:pt>
                <c:pt idx="27">
                  <c:v>40.7729</c:v>
                </c:pt>
                <c:pt idx="28">
                  <c:v>44.405900000000003</c:v>
                </c:pt>
                <c:pt idx="29">
                  <c:v>41.6419</c:v>
                </c:pt>
                <c:pt idx="30">
                  <c:v>50.973500000000001</c:v>
                </c:pt>
                <c:pt idx="31">
                  <c:v>40.365400000000001</c:v>
                </c:pt>
                <c:pt idx="32">
                  <c:v>52.168599999999998</c:v>
                </c:pt>
                <c:pt idx="33">
                  <c:v>43.901899999999998</c:v>
                </c:pt>
                <c:pt idx="34">
                  <c:v>50.969799999999999</c:v>
                </c:pt>
                <c:pt idx="35">
                  <c:v>42.182000000000002</c:v>
                </c:pt>
                <c:pt idx="36">
                  <c:v>63.905900000000003</c:v>
                </c:pt>
                <c:pt idx="37">
                  <c:v>46.107599999999998</c:v>
                </c:pt>
                <c:pt idx="38">
                  <c:v>42.756700000000002</c:v>
                </c:pt>
                <c:pt idx="39">
                  <c:v>46.544400000000003</c:v>
                </c:pt>
                <c:pt idx="40">
                  <c:v>46.470399999999998</c:v>
                </c:pt>
                <c:pt idx="41">
                  <c:v>45.407200000000003</c:v>
                </c:pt>
                <c:pt idx="42">
                  <c:v>54.547199999999997</c:v>
                </c:pt>
                <c:pt idx="43">
                  <c:v>45.300400000000003</c:v>
                </c:pt>
                <c:pt idx="44">
                  <c:v>40.886699999999998</c:v>
                </c:pt>
                <c:pt idx="45">
                  <c:v>52.256999999999998</c:v>
                </c:pt>
                <c:pt idx="46">
                  <c:v>44.851399999999998</c:v>
                </c:pt>
                <c:pt idx="47">
                  <c:v>48.526699999999998</c:v>
                </c:pt>
                <c:pt idx="48">
                  <c:v>49.152500000000003</c:v>
                </c:pt>
                <c:pt idx="49">
                  <c:v>44.0242</c:v>
                </c:pt>
                <c:pt idx="50">
                  <c:v>38.470700000000001</c:v>
                </c:pt>
                <c:pt idx="51">
                  <c:v>43.3157</c:v>
                </c:pt>
                <c:pt idx="52">
                  <c:v>47.6813</c:v>
                </c:pt>
                <c:pt idx="53">
                  <c:v>38.158499999999997</c:v>
                </c:pt>
                <c:pt idx="54">
                  <c:v>37.473700000000001</c:v>
                </c:pt>
                <c:pt idx="55">
                  <c:v>53.146500000000003</c:v>
                </c:pt>
                <c:pt idx="56">
                  <c:v>50.301600000000001</c:v>
                </c:pt>
                <c:pt idx="57">
                  <c:v>45.171700000000001</c:v>
                </c:pt>
                <c:pt idx="58">
                  <c:v>50.363599999999998</c:v>
                </c:pt>
                <c:pt idx="59">
                  <c:v>50.4908</c:v>
                </c:pt>
                <c:pt idx="60">
                  <c:v>51.421100000000003</c:v>
                </c:pt>
                <c:pt idx="61">
                  <c:v>45.295999999999999</c:v>
                </c:pt>
                <c:pt idx="62">
                  <c:v>42.192599999999999</c:v>
                </c:pt>
                <c:pt idx="63">
                  <c:v>45.502499999999998</c:v>
                </c:pt>
                <c:pt idx="64">
                  <c:v>57.115099999999998</c:v>
                </c:pt>
                <c:pt idx="65">
                  <c:v>52.729500000000002</c:v>
                </c:pt>
                <c:pt idx="66">
                  <c:v>45.497399999999999</c:v>
                </c:pt>
                <c:pt idx="67">
                  <c:v>45.9803</c:v>
                </c:pt>
              </c:numCache>
            </c:numRef>
          </c:xVal>
          <c:yVal>
            <c:numRef>
              <c:f>(Muscovite!$AD$2:$AD$25,Muscovite!$AD$2:$AD$25,Muscovite!$AD$27:$AD$46)</c:f>
              <c:numCache>
                <c:formatCode>General</c:formatCode>
                <c:ptCount val="6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12B-4309-BCAF-0C3A6B7D6527}"/>
            </c:ext>
          </c:extLst>
        </c:ser>
        <c:ser>
          <c:idx val="0"/>
          <c:order val="1"/>
          <c:tx>
            <c:v>1(B)MP Muscovite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(Muscovite!$C$48:$C$77,Muscovite!$C$48:$C$77,Muscovite!$C$79:$C$93)</c:f>
              <c:numCache>
                <c:formatCode>General</c:formatCode>
                <c:ptCount val="75"/>
                <c:pt idx="0">
                  <c:v>34.088999999999999</c:v>
                </c:pt>
                <c:pt idx="1">
                  <c:v>35.832000000000001</c:v>
                </c:pt>
                <c:pt idx="2">
                  <c:v>41.066800000000001</c:v>
                </c:pt>
                <c:pt idx="3">
                  <c:v>42.691299999999998</c:v>
                </c:pt>
                <c:pt idx="4">
                  <c:v>35.543399999999998</c:v>
                </c:pt>
                <c:pt idx="5">
                  <c:v>31.5305</c:v>
                </c:pt>
                <c:pt idx="6">
                  <c:v>30.461500000000001</c:v>
                </c:pt>
                <c:pt idx="7">
                  <c:v>39.433700000000002</c:v>
                </c:pt>
                <c:pt idx="8">
                  <c:v>42.585599999999999</c:v>
                </c:pt>
                <c:pt idx="9">
                  <c:v>42.493200000000002</c:v>
                </c:pt>
                <c:pt idx="10">
                  <c:v>37.845700000000001</c:v>
                </c:pt>
                <c:pt idx="11">
                  <c:v>28.618099999999998</c:v>
                </c:pt>
                <c:pt idx="12">
                  <c:v>43.297199999999997</c:v>
                </c:pt>
                <c:pt idx="13">
                  <c:v>40.203699999999998</c:v>
                </c:pt>
                <c:pt idx="14">
                  <c:v>43.762300000000003</c:v>
                </c:pt>
                <c:pt idx="15">
                  <c:v>39.972700000000003</c:v>
                </c:pt>
                <c:pt idx="16">
                  <c:v>42.315199999999997</c:v>
                </c:pt>
                <c:pt idx="17">
                  <c:v>47.645000000000003</c:v>
                </c:pt>
                <c:pt idx="18">
                  <c:v>42.195399999999999</c:v>
                </c:pt>
                <c:pt idx="19">
                  <c:v>38.314399999999999</c:v>
                </c:pt>
                <c:pt idx="20">
                  <c:v>56.845199999999998</c:v>
                </c:pt>
                <c:pt idx="21">
                  <c:v>46.1935</c:v>
                </c:pt>
                <c:pt idx="22">
                  <c:v>41.959299999999999</c:v>
                </c:pt>
                <c:pt idx="23">
                  <c:v>38.379899999999999</c:v>
                </c:pt>
                <c:pt idx="24">
                  <c:v>46.028799999999997</c:v>
                </c:pt>
                <c:pt idx="25">
                  <c:v>47.553899999999999</c:v>
                </c:pt>
                <c:pt idx="26">
                  <c:v>43.607199999999999</c:v>
                </c:pt>
                <c:pt idx="27">
                  <c:v>43.9878</c:v>
                </c:pt>
                <c:pt idx="28">
                  <c:v>36.694200000000002</c:v>
                </c:pt>
                <c:pt idx="29">
                  <c:v>36.461500000000001</c:v>
                </c:pt>
                <c:pt idx="30">
                  <c:v>34.088999999999999</c:v>
                </c:pt>
                <c:pt idx="31">
                  <c:v>35.832000000000001</c:v>
                </c:pt>
                <c:pt idx="32">
                  <c:v>41.066800000000001</c:v>
                </c:pt>
                <c:pt idx="33">
                  <c:v>42.691299999999998</c:v>
                </c:pt>
                <c:pt idx="34">
                  <c:v>35.543399999999998</c:v>
                </c:pt>
                <c:pt idx="35">
                  <c:v>31.5305</c:v>
                </c:pt>
                <c:pt idx="36">
                  <c:v>30.461500000000001</c:v>
                </c:pt>
                <c:pt idx="37">
                  <c:v>39.433700000000002</c:v>
                </c:pt>
                <c:pt idx="38">
                  <c:v>42.585599999999999</c:v>
                </c:pt>
                <c:pt idx="39">
                  <c:v>42.493200000000002</c:v>
                </c:pt>
                <c:pt idx="40">
                  <c:v>37.845700000000001</c:v>
                </c:pt>
                <c:pt idx="41">
                  <c:v>28.618099999999998</c:v>
                </c:pt>
                <c:pt idx="42">
                  <c:v>43.297199999999997</c:v>
                </c:pt>
                <c:pt idx="43">
                  <c:v>40.203699999999998</c:v>
                </c:pt>
                <c:pt idx="44">
                  <c:v>43.762300000000003</c:v>
                </c:pt>
                <c:pt idx="45">
                  <c:v>39.972700000000003</c:v>
                </c:pt>
                <c:pt idx="46">
                  <c:v>42.315199999999997</c:v>
                </c:pt>
                <c:pt idx="47">
                  <c:v>47.645000000000003</c:v>
                </c:pt>
                <c:pt idx="48">
                  <c:v>42.195399999999999</c:v>
                </c:pt>
                <c:pt idx="49">
                  <c:v>38.314399999999999</c:v>
                </c:pt>
                <c:pt idx="50">
                  <c:v>56.845199999999998</c:v>
                </c:pt>
                <c:pt idx="51">
                  <c:v>46.1935</c:v>
                </c:pt>
                <c:pt idx="52">
                  <c:v>41.959299999999999</c:v>
                </c:pt>
                <c:pt idx="53">
                  <c:v>38.379899999999999</c:v>
                </c:pt>
                <c:pt idx="54">
                  <c:v>46.028799999999997</c:v>
                </c:pt>
                <c:pt idx="55">
                  <c:v>47.553899999999999</c:v>
                </c:pt>
                <c:pt idx="56">
                  <c:v>43.607199999999999</c:v>
                </c:pt>
                <c:pt idx="57">
                  <c:v>43.9878</c:v>
                </c:pt>
                <c:pt idx="58">
                  <c:v>36.694200000000002</c:v>
                </c:pt>
                <c:pt idx="59">
                  <c:v>36.461500000000001</c:v>
                </c:pt>
                <c:pt idx="60">
                  <c:v>44.344000000000001</c:v>
                </c:pt>
                <c:pt idx="61">
                  <c:v>33.119700000000002</c:v>
                </c:pt>
                <c:pt idx="62">
                  <c:v>39.446399999999997</c:v>
                </c:pt>
                <c:pt idx="63">
                  <c:v>43.114199999999997</c:v>
                </c:pt>
                <c:pt idx="64">
                  <c:v>37.498800000000003</c:v>
                </c:pt>
                <c:pt idx="65">
                  <c:v>45.324300000000001</c:v>
                </c:pt>
                <c:pt idx="66">
                  <c:v>38.434699999999999</c:v>
                </c:pt>
                <c:pt idx="67">
                  <c:v>43.6006</c:v>
                </c:pt>
                <c:pt idx="68">
                  <c:v>39.494799999999998</c:v>
                </c:pt>
                <c:pt idx="69">
                  <c:v>46.992600000000003</c:v>
                </c:pt>
                <c:pt idx="70">
                  <c:v>37.853200000000001</c:v>
                </c:pt>
                <c:pt idx="71">
                  <c:v>48.610799999999998</c:v>
                </c:pt>
                <c:pt idx="72">
                  <c:v>37.443300000000001</c:v>
                </c:pt>
                <c:pt idx="73">
                  <c:v>40.824300000000001</c:v>
                </c:pt>
                <c:pt idx="74">
                  <c:v>34.804699999999997</c:v>
                </c:pt>
              </c:numCache>
            </c:numRef>
          </c:xVal>
          <c:yVal>
            <c:numRef>
              <c:f>(Muscovite!$AD$48:$AD$77,Muscovite!$AD$48:$AD$77,Muscovite!$AD$79:$AD$93)</c:f>
              <c:numCache>
                <c:formatCode>General</c:formatCode>
                <c:ptCount val="7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12B-4309-BCAF-0C3A6B7D6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7726464"/>
        <c:axId val="902383440"/>
      </c:scatterChart>
      <c:valAx>
        <c:axId val="1187726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Li Abundance (ug/g)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2383440"/>
        <c:crosses val="autoZero"/>
        <c:crossBetween val="midCat"/>
      </c:valAx>
      <c:valAx>
        <c:axId val="90238344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877264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1(B)MP Fe vs Li (outliers removed)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SEM+ICP Tidy'!$C$238:$C$239,'Ms SEM+ICP Tidy'!$C$241:$C$267,'Ms SEM+ICP Tidy'!$C$285:$C$299)</c:f>
                <c:numCache>
                  <c:formatCode>General</c:formatCode>
                  <c:ptCount val="44"/>
                  <c:pt idx="0">
                    <c:v>7.0143300000000002</c:v>
                  </c:pt>
                  <c:pt idx="1">
                    <c:v>8.4765099999999993</c:v>
                  </c:pt>
                  <c:pt idx="2">
                    <c:v>5.4377800000000001</c:v>
                  </c:pt>
                  <c:pt idx="3">
                    <c:v>5.1053899999999999</c:v>
                  </c:pt>
                  <c:pt idx="4">
                    <c:v>4.48935</c:v>
                  </c:pt>
                  <c:pt idx="5">
                    <c:v>6.4976099999999999</c:v>
                  </c:pt>
                  <c:pt idx="6">
                    <c:v>8.8532899999999994</c:v>
                  </c:pt>
                  <c:pt idx="7">
                    <c:v>7.98278</c:v>
                  </c:pt>
                  <c:pt idx="8">
                    <c:v>7.5492400000000002</c:v>
                  </c:pt>
                  <c:pt idx="9">
                    <c:v>5.4095399999999998</c:v>
                  </c:pt>
                  <c:pt idx="10">
                    <c:v>6.9111000000000002</c:v>
                  </c:pt>
                  <c:pt idx="11">
                    <c:v>8.3718000000000004</c:v>
                  </c:pt>
                  <c:pt idx="12">
                    <c:v>7.9003199999999998</c:v>
                  </c:pt>
                  <c:pt idx="13">
                    <c:v>6.0613099999999998</c:v>
                  </c:pt>
                  <c:pt idx="14">
                    <c:v>5.4321000000000002</c:v>
                  </c:pt>
                  <c:pt idx="15">
                    <c:v>5.83826</c:v>
                  </c:pt>
                  <c:pt idx="16">
                    <c:v>10.047000000000001</c:v>
                  </c:pt>
                  <c:pt idx="17">
                    <c:v>5.3266</c:v>
                  </c:pt>
                  <c:pt idx="18">
                    <c:v>5.39567</c:v>
                  </c:pt>
                  <c:pt idx="19">
                    <c:v>6.5839800000000004</c:v>
                  </c:pt>
                  <c:pt idx="20">
                    <c:v>8.2601700000000005</c:v>
                  </c:pt>
                  <c:pt idx="21">
                    <c:v>5.6378899999999996</c:v>
                  </c:pt>
                  <c:pt idx="22">
                    <c:v>6.2226299999999997</c:v>
                  </c:pt>
                  <c:pt idx="23">
                    <c:v>6.6238400000000004</c:v>
                  </c:pt>
                  <c:pt idx="24">
                    <c:v>8.0245599999999992</c:v>
                  </c:pt>
                  <c:pt idx="25">
                    <c:v>7.0664800000000003</c:v>
                  </c:pt>
                  <c:pt idx="26">
                    <c:v>8.5338799999999999</c:v>
                  </c:pt>
                  <c:pt idx="27">
                    <c:v>8.6577900000000003</c:v>
                  </c:pt>
                  <c:pt idx="28">
                    <c:v>6.0904499999999997</c:v>
                  </c:pt>
                  <c:pt idx="29">
                    <c:v>7.4635499999999997</c:v>
                  </c:pt>
                  <c:pt idx="30">
                    <c:v>7.1688200000000002</c:v>
                  </c:pt>
                  <c:pt idx="31">
                    <c:v>7.3261399999999997</c:v>
                  </c:pt>
                  <c:pt idx="32">
                    <c:v>9.0301500000000008</c:v>
                  </c:pt>
                  <c:pt idx="33">
                    <c:v>3.4573</c:v>
                  </c:pt>
                  <c:pt idx="34">
                    <c:v>5.5091400000000004</c:v>
                  </c:pt>
                  <c:pt idx="35">
                    <c:v>4.9569799999999997</c:v>
                  </c:pt>
                  <c:pt idx="36">
                    <c:v>6.2849399999999997</c:v>
                  </c:pt>
                  <c:pt idx="37">
                    <c:v>7.8885800000000001</c:v>
                  </c:pt>
                  <c:pt idx="38">
                    <c:v>6.2199600000000004</c:v>
                  </c:pt>
                  <c:pt idx="39">
                    <c:v>6.9290099999999999</c:v>
                  </c:pt>
                  <c:pt idx="40">
                    <c:v>6.7447400000000002</c:v>
                  </c:pt>
                  <c:pt idx="41">
                    <c:v>6.5517200000000004</c:v>
                  </c:pt>
                  <c:pt idx="42">
                    <c:v>7.4940499999999997</c:v>
                  </c:pt>
                  <c:pt idx="43">
                    <c:v>5.2556399999999996</c:v>
                  </c:pt>
                </c:numCache>
              </c:numRef>
            </c:plus>
            <c:minus>
              <c:numRef>
                <c:f>('Ms SEM+ICP Tidy'!$C$238:$C$239,'Ms SEM+ICP Tidy'!$C$241:$C$267,'Ms SEM+ICP Tidy'!$C$285:$C$299)</c:f>
                <c:numCache>
                  <c:formatCode>General</c:formatCode>
                  <c:ptCount val="44"/>
                  <c:pt idx="0">
                    <c:v>7.0143300000000002</c:v>
                  </c:pt>
                  <c:pt idx="1">
                    <c:v>8.4765099999999993</c:v>
                  </c:pt>
                  <c:pt idx="2">
                    <c:v>5.4377800000000001</c:v>
                  </c:pt>
                  <c:pt idx="3">
                    <c:v>5.1053899999999999</c:v>
                  </c:pt>
                  <c:pt idx="4">
                    <c:v>4.48935</c:v>
                  </c:pt>
                  <c:pt idx="5">
                    <c:v>6.4976099999999999</c:v>
                  </c:pt>
                  <c:pt idx="6">
                    <c:v>8.8532899999999994</c:v>
                  </c:pt>
                  <c:pt idx="7">
                    <c:v>7.98278</c:v>
                  </c:pt>
                  <c:pt idx="8">
                    <c:v>7.5492400000000002</c:v>
                  </c:pt>
                  <c:pt idx="9">
                    <c:v>5.4095399999999998</c:v>
                  </c:pt>
                  <c:pt idx="10">
                    <c:v>6.9111000000000002</c:v>
                  </c:pt>
                  <c:pt idx="11">
                    <c:v>8.3718000000000004</c:v>
                  </c:pt>
                  <c:pt idx="12">
                    <c:v>7.9003199999999998</c:v>
                  </c:pt>
                  <c:pt idx="13">
                    <c:v>6.0613099999999998</c:v>
                  </c:pt>
                  <c:pt idx="14">
                    <c:v>5.4321000000000002</c:v>
                  </c:pt>
                  <c:pt idx="15">
                    <c:v>5.83826</c:v>
                  </c:pt>
                  <c:pt idx="16">
                    <c:v>10.047000000000001</c:v>
                  </c:pt>
                  <c:pt idx="17">
                    <c:v>5.3266</c:v>
                  </c:pt>
                  <c:pt idx="18">
                    <c:v>5.39567</c:v>
                  </c:pt>
                  <c:pt idx="19">
                    <c:v>6.5839800000000004</c:v>
                  </c:pt>
                  <c:pt idx="20">
                    <c:v>8.2601700000000005</c:v>
                  </c:pt>
                  <c:pt idx="21">
                    <c:v>5.6378899999999996</c:v>
                  </c:pt>
                  <c:pt idx="22">
                    <c:v>6.2226299999999997</c:v>
                  </c:pt>
                  <c:pt idx="23">
                    <c:v>6.6238400000000004</c:v>
                  </c:pt>
                  <c:pt idx="24">
                    <c:v>8.0245599999999992</c:v>
                  </c:pt>
                  <c:pt idx="25">
                    <c:v>7.0664800000000003</c:v>
                  </c:pt>
                  <c:pt idx="26">
                    <c:v>8.5338799999999999</c:v>
                  </c:pt>
                  <c:pt idx="27">
                    <c:v>8.6577900000000003</c:v>
                  </c:pt>
                  <c:pt idx="28">
                    <c:v>6.0904499999999997</c:v>
                  </c:pt>
                  <c:pt idx="29">
                    <c:v>7.4635499999999997</c:v>
                  </c:pt>
                  <c:pt idx="30">
                    <c:v>7.1688200000000002</c:v>
                  </c:pt>
                  <c:pt idx="31">
                    <c:v>7.3261399999999997</c:v>
                  </c:pt>
                  <c:pt idx="32">
                    <c:v>9.0301500000000008</c:v>
                  </c:pt>
                  <c:pt idx="33">
                    <c:v>3.4573</c:v>
                  </c:pt>
                  <c:pt idx="34">
                    <c:v>5.5091400000000004</c:v>
                  </c:pt>
                  <c:pt idx="35">
                    <c:v>4.9569799999999997</c:v>
                  </c:pt>
                  <c:pt idx="36">
                    <c:v>6.2849399999999997</c:v>
                  </c:pt>
                  <c:pt idx="37">
                    <c:v>7.8885800000000001</c:v>
                  </c:pt>
                  <c:pt idx="38">
                    <c:v>6.2199600000000004</c:v>
                  </c:pt>
                  <c:pt idx="39">
                    <c:v>6.9290099999999999</c:v>
                  </c:pt>
                  <c:pt idx="40">
                    <c:v>6.7447400000000002</c:v>
                  </c:pt>
                  <c:pt idx="41">
                    <c:v>6.5517200000000004</c:v>
                  </c:pt>
                  <c:pt idx="42">
                    <c:v>7.4940499999999997</c:v>
                  </c:pt>
                  <c:pt idx="43">
                    <c:v>5.2556399999999996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SEM+ICP Tidy'!$AI$238:$AI$239,'Ms SEM+ICP Tidy'!$AI$241:$AI$267,'Ms SEM+ICP Tidy'!$AI$285:$AI$299)</c:f>
                <c:numCache>
                  <c:formatCode>General</c:formatCode>
                  <c:ptCount val="44"/>
                  <c:pt idx="0">
                    <c:v>1599.9999999999998</c:v>
                  </c:pt>
                  <c:pt idx="1">
                    <c:v>1599.9999999999998</c:v>
                  </c:pt>
                  <c:pt idx="2">
                    <c:v>1599.9999999999998</c:v>
                  </c:pt>
                  <c:pt idx="3">
                    <c:v>1599.9999999999998</c:v>
                  </c:pt>
                  <c:pt idx="4">
                    <c:v>1599.9999999999998</c:v>
                  </c:pt>
                  <c:pt idx="5">
                    <c:v>1599.9999999999998</c:v>
                  </c:pt>
                  <c:pt idx="6">
                    <c:v>1599.9999999999998</c:v>
                  </c:pt>
                  <c:pt idx="7">
                    <c:v>1599.9999999999998</c:v>
                  </c:pt>
                  <c:pt idx="8">
                    <c:v>1599.9999999999998</c:v>
                  </c:pt>
                  <c:pt idx="9">
                    <c:v>1599.9999999999998</c:v>
                  </c:pt>
                  <c:pt idx="10">
                    <c:v>1599.9999999999998</c:v>
                  </c:pt>
                  <c:pt idx="11">
                    <c:v>1599.9999999999998</c:v>
                  </c:pt>
                  <c:pt idx="12">
                    <c:v>1599.9999999999998</c:v>
                  </c:pt>
                  <c:pt idx="13">
                    <c:v>1599.9999999999998</c:v>
                  </c:pt>
                  <c:pt idx="14">
                    <c:v>1599.9999999999998</c:v>
                  </c:pt>
                  <c:pt idx="15">
                    <c:v>1599.9999999999998</c:v>
                  </c:pt>
                  <c:pt idx="16">
                    <c:v>1599.9999999999998</c:v>
                  </c:pt>
                  <c:pt idx="17">
                    <c:v>1599.9999999999998</c:v>
                  </c:pt>
                  <c:pt idx="18">
                    <c:v>1599.9999999999998</c:v>
                  </c:pt>
                  <c:pt idx="19">
                    <c:v>1599.9999999999998</c:v>
                  </c:pt>
                  <c:pt idx="20">
                    <c:v>1599.9999999999998</c:v>
                  </c:pt>
                  <c:pt idx="21">
                    <c:v>1599.9999999999998</c:v>
                  </c:pt>
                  <c:pt idx="22">
                    <c:v>1599.9999999999998</c:v>
                  </c:pt>
                  <c:pt idx="23">
                    <c:v>1599.9999999999998</c:v>
                  </c:pt>
                  <c:pt idx="24">
                    <c:v>1599.9999999999998</c:v>
                  </c:pt>
                  <c:pt idx="25">
                    <c:v>1599.9999999999998</c:v>
                  </c:pt>
                  <c:pt idx="26">
                    <c:v>1599.9999999999998</c:v>
                  </c:pt>
                  <c:pt idx="27">
                    <c:v>1599.9999999999998</c:v>
                  </c:pt>
                  <c:pt idx="28">
                    <c:v>1599.9999999999998</c:v>
                  </c:pt>
                  <c:pt idx="29">
                    <c:v>1599.9999999999998</c:v>
                  </c:pt>
                  <c:pt idx="30">
                    <c:v>1599.9999999999998</c:v>
                  </c:pt>
                  <c:pt idx="31">
                    <c:v>1599.9999999999998</c:v>
                  </c:pt>
                  <c:pt idx="32">
                    <c:v>1599.9999999999998</c:v>
                  </c:pt>
                  <c:pt idx="33">
                    <c:v>1599.9999999999998</c:v>
                  </c:pt>
                  <c:pt idx="34">
                    <c:v>1599.9999999999998</c:v>
                  </c:pt>
                  <c:pt idx="35">
                    <c:v>1599.9999999999998</c:v>
                  </c:pt>
                  <c:pt idx="36">
                    <c:v>1599.9999999999998</c:v>
                  </c:pt>
                  <c:pt idx="37">
                    <c:v>1599.9999999999998</c:v>
                  </c:pt>
                  <c:pt idx="38">
                    <c:v>1599.9999999999998</c:v>
                  </c:pt>
                  <c:pt idx="39">
                    <c:v>1599.9999999999998</c:v>
                  </c:pt>
                  <c:pt idx="40">
                    <c:v>1599.9999999999998</c:v>
                  </c:pt>
                  <c:pt idx="41">
                    <c:v>1599.9999999999998</c:v>
                  </c:pt>
                  <c:pt idx="42">
                    <c:v>1599.9999999999998</c:v>
                  </c:pt>
                  <c:pt idx="43">
                    <c:v>1599.9999999999998</c:v>
                  </c:pt>
                </c:numCache>
              </c:numRef>
            </c:plus>
            <c:minus>
              <c:numRef>
                <c:f>('Ms SEM+ICP Tidy'!$AI$238:$AI$239,'Ms SEM+ICP Tidy'!$AI$241:$AI$267,'Ms SEM+ICP Tidy'!$AI$285:$AI$299)</c:f>
                <c:numCache>
                  <c:formatCode>General</c:formatCode>
                  <c:ptCount val="44"/>
                  <c:pt idx="0">
                    <c:v>1599.9999999999998</c:v>
                  </c:pt>
                  <c:pt idx="1">
                    <c:v>1599.9999999999998</c:v>
                  </c:pt>
                  <c:pt idx="2">
                    <c:v>1599.9999999999998</c:v>
                  </c:pt>
                  <c:pt idx="3">
                    <c:v>1599.9999999999998</c:v>
                  </c:pt>
                  <c:pt idx="4">
                    <c:v>1599.9999999999998</c:v>
                  </c:pt>
                  <c:pt idx="5">
                    <c:v>1599.9999999999998</c:v>
                  </c:pt>
                  <c:pt idx="6">
                    <c:v>1599.9999999999998</c:v>
                  </c:pt>
                  <c:pt idx="7">
                    <c:v>1599.9999999999998</c:v>
                  </c:pt>
                  <c:pt idx="8">
                    <c:v>1599.9999999999998</c:v>
                  </c:pt>
                  <c:pt idx="9">
                    <c:v>1599.9999999999998</c:v>
                  </c:pt>
                  <c:pt idx="10">
                    <c:v>1599.9999999999998</c:v>
                  </c:pt>
                  <c:pt idx="11">
                    <c:v>1599.9999999999998</c:v>
                  </c:pt>
                  <c:pt idx="12">
                    <c:v>1599.9999999999998</c:v>
                  </c:pt>
                  <c:pt idx="13">
                    <c:v>1599.9999999999998</c:v>
                  </c:pt>
                  <c:pt idx="14">
                    <c:v>1599.9999999999998</c:v>
                  </c:pt>
                  <c:pt idx="15">
                    <c:v>1599.9999999999998</c:v>
                  </c:pt>
                  <c:pt idx="16">
                    <c:v>1599.9999999999998</c:v>
                  </c:pt>
                  <c:pt idx="17">
                    <c:v>1599.9999999999998</c:v>
                  </c:pt>
                  <c:pt idx="18">
                    <c:v>1599.9999999999998</c:v>
                  </c:pt>
                  <c:pt idx="19">
                    <c:v>1599.9999999999998</c:v>
                  </c:pt>
                  <c:pt idx="20">
                    <c:v>1599.9999999999998</c:v>
                  </c:pt>
                  <c:pt idx="21">
                    <c:v>1599.9999999999998</c:v>
                  </c:pt>
                  <c:pt idx="22">
                    <c:v>1599.9999999999998</c:v>
                  </c:pt>
                  <c:pt idx="23">
                    <c:v>1599.9999999999998</c:v>
                  </c:pt>
                  <c:pt idx="24">
                    <c:v>1599.9999999999998</c:v>
                  </c:pt>
                  <c:pt idx="25">
                    <c:v>1599.9999999999998</c:v>
                  </c:pt>
                  <c:pt idx="26">
                    <c:v>1599.9999999999998</c:v>
                  </c:pt>
                  <c:pt idx="27">
                    <c:v>1599.9999999999998</c:v>
                  </c:pt>
                  <c:pt idx="28">
                    <c:v>1599.9999999999998</c:v>
                  </c:pt>
                  <c:pt idx="29">
                    <c:v>1599.9999999999998</c:v>
                  </c:pt>
                  <c:pt idx="30">
                    <c:v>1599.9999999999998</c:v>
                  </c:pt>
                  <c:pt idx="31">
                    <c:v>1599.9999999999998</c:v>
                  </c:pt>
                  <c:pt idx="32">
                    <c:v>1599.9999999999998</c:v>
                  </c:pt>
                  <c:pt idx="33">
                    <c:v>1599.9999999999998</c:v>
                  </c:pt>
                  <c:pt idx="34">
                    <c:v>1599.9999999999998</c:v>
                  </c:pt>
                  <c:pt idx="35">
                    <c:v>1599.9999999999998</c:v>
                  </c:pt>
                  <c:pt idx="36">
                    <c:v>1599.9999999999998</c:v>
                  </c:pt>
                  <c:pt idx="37">
                    <c:v>1599.9999999999998</c:v>
                  </c:pt>
                  <c:pt idx="38">
                    <c:v>1599.9999999999998</c:v>
                  </c:pt>
                  <c:pt idx="39">
                    <c:v>1599.9999999999998</c:v>
                  </c:pt>
                  <c:pt idx="40">
                    <c:v>1599.9999999999998</c:v>
                  </c:pt>
                  <c:pt idx="41">
                    <c:v>1599.9999999999998</c:v>
                  </c:pt>
                  <c:pt idx="42">
                    <c:v>1599.9999999999998</c:v>
                  </c:pt>
                  <c:pt idx="43">
                    <c:v>1599.9999999999998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'Ms SEM+ICP Tidy'!$AK$51:$AK$91</c:f>
              <c:numCache>
                <c:formatCode>General</c:formatCode>
                <c:ptCount val="41"/>
                <c:pt idx="0">
                  <c:v>12100</c:v>
                </c:pt>
                <c:pt idx="1">
                  <c:v>13000</c:v>
                </c:pt>
                <c:pt idx="2">
                  <c:v>13300</c:v>
                </c:pt>
                <c:pt idx="3">
                  <c:v>11600</c:v>
                </c:pt>
                <c:pt idx="4">
                  <c:v>13200</c:v>
                </c:pt>
                <c:pt idx="5">
                  <c:v>13500</c:v>
                </c:pt>
                <c:pt idx="6">
                  <c:v>12300</c:v>
                </c:pt>
                <c:pt idx="7">
                  <c:v>14200</c:v>
                </c:pt>
                <c:pt idx="8">
                  <c:v>13600.000000000002</c:v>
                </c:pt>
                <c:pt idx="9">
                  <c:v>11600</c:v>
                </c:pt>
                <c:pt idx="10">
                  <c:v>14200</c:v>
                </c:pt>
                <c:pt idx="11">
                  <c:v>13899.999999999998</c:v>
                </c:pt>
                <c:pt idx="12">
                  <c:v>11600</c:v>
                </c:pt>
                <c:pt idx="13">
                  <c:v>9700</c:v>
                </c:pt>
                <c:pt idx="14">
                  <c:v>12600</c:v>
                </c:pt>
                <c:pt idx="15">
                  <c:v>12100</c:v>
                </c:pt>
                <c:pt idx="16">
                  <c:v>11500</c:v>
                </c:pt>
                <c:pt idx="17">
                  <c:v>12100</c:v>
                </c:pt>
                <c:pt idx="18">
                  <c:v>12300</c:v>
                </c:pt>
                <c:pt idx="19">
                  <c:v>13700.000000000002</c:v>
                </c:pt>
                <c:pt idx="20">
                  <c:v>13000</c:v>
                </c:pt>
                <c:pt idx="21">
                  <c:v>13500</c:v>
                </c:pt>
                <c:pt idx="22">
                  <c:v>14100</c:v>
                </c:pt>
                <c:pt idx="23">
                  <c:v>13100</c:v>
                </c:pt>
                <c:pt idx="24">
                  <c:v>12200</c:v>
                </c:pt>
                <c:pt idx="25">
                  <c:v>12100</c:v>
                </c:pt>
                <c:pt idx="26">
                  <c:v>15300</c:v>
                </c:pt>
                <c:pt idx="27">
                  <c:v>14300</c:v>
                </c:pt>
                <c:pt idx="28">
                  <c:v>11700</c:v>
                </c:pt>
                <c:pt idx="29">
                  <c:v>12100</c:v>
                </c:pt>
                <c:pt idx="30">
                  <c:v>11399.999999999998</c:v>
                </c:pt>
                <c:pt idx="31">
                  <c:v>16400</c:v>
                </c:pt>
                <c:pt idx="32">
                  <c:v>12800</c:v>
                </c:pt>
                <c:pt idx="33">
                  <c:v>15500</c:v>
                </c:pt>
                <c:pt idx="34">
                  <c:v>12900</c:v>
                </c:pt>
                <c:pt idx="35">
                  <c:v>10200</c:v>
                </c:pt>
                <c:pt idx="36">
                  <c:v>13600.000000000002</c:v>
                </c:pt>
                <c:pt idx="37">
                  <c:v>13400</c:v>
                </c:pt>
                <c:pt idx="38">
                  <c:v>11900</c:v>
                </c:pt>
                <c:pt idx="39">
                  <c:v>13899.999999999998</c:v>
                </c:pt>
                <c:pt idx="40">
                  <c:v>10000</c:v>
                </c:pt>
              </c:numCache>
            </c:numRef>
          </c:xVal>
          <c:yVal>
            <c:numRef>
              <c:f>'Ms SEM+ICP Tidy'!$C$51:$C$91</c:f>
              <c:numCache>
                <c:formatCode>General</c:formatCode>
                <c:ptCount val="41"/>
                <c:pt idx="0">
                  <c:v>35.543399999999998</c:v>
                </c:pt>
                <c:pt idx="1">
                  <c:v>31.5305</c:v>
                </c:pt>
                <c:pt idx="2">
                  <c:v>30.461500000000001</c:v>
                </c:pt>
                <c:pt idx="3">
                  <c:v>39.433700000000002</c:v>
                </c:pt>
                <c:pt idx="4">
                  <c:v>42.585599999999999</c:v>
                </c:pt>
                <c:pt idx="5">
                  <c:v>42.493200000000002</c:v>
                </c:pt>
                <c:pt idx="6">
                  <c:v>37.845700000000001</c:v>
                </c:pt>
                <c:pt idx="7">
                  <c:v>28.618099999999998</c:v>
                </c:pt>
                <c:pt idx="8">
                  <c:v>43.297199999999997</c:v>
                </c:pt>
                <c:pt idx="9">
                  <c:v>40.203699999999998</c:v>
                </c:pt>
                <c:pt idx="10">
                  <c:v>43.762300000000003</c:v>
                </c:pt>
                <c:pt idx="11">
                  <c:v>39.972700000000003</c:v>
                </c:pt>
                <c:pt idx="12">
                  <c:v>42.315199999999997</c:v>
                </c:pt>
                <c:pt idx="13">
                  <c:v>47.645000000000003</c:v>
                </c:pt>
                <c:pt idx="14">
                  <c:v>42.195399999999999</c:v>
                </c:pt>
                <c:pt idx="15">
                  <c:v>38.314399999999999</c:v>
                </c:pt>
                <c:pt idx="16">
                  <c:v>56.845199999999998</c:v>
                </c:pt>
                <c:pt idx="17">
                  <c:v>46.1935</c:v>
                </c:pt>
                <c:pt idx="18">
                  <c:v>41.959299999999999</c:v>
                </c:pt>
                <c:pt idx="19">
                  <c:v>38.379899999999999</c:v>
                </c:pt>
                <c:pt idx="20">
                  <c:v>46.028799999999997</c:v>
                </c:pt>
                <c:pt idx="21">
                  <c:v>47.553899999999999</c:v>
                </c:pt>
                <c:pt idx="22">
                  <c:v>43.607199999999999</c:v>
                </c:pt>
                <c:pt idx="23">
                  <c:v>43.9878</c:v>
                </c:pt>
                <c:pt idx="24">
                  <c:v>36.694200000000002</c:v>
                </c:pt>
                <c:pt idx="25">
                  <c:v>36.461500000000001</c:v>
                </c:pt>
                <c:pt idx="26">
                  <c:v>44.344000000000001</c:v>
                </c:pt>
                <c:pt idx="27">
                  <c:v>33.119700000000002</c:v>
                </c:pt>
                <c:pt idx="28">
                  <c:v>39.446399999999997</c:v>
                </c:pt>
                <c:pt idx="29">
                  <c:v>43.114199999999997</c:v>
                </c:pt>
                <c:pt idx="30">
                  <c:v>37.498800000000003</c:v>
                </c:pt>
                <c:pt idx="31">
                  <c:v>45.324300000000001</c:v>
                </c:pt>
                <c:pt idx="32">
                  <c:v>38.434699999999999</c:v>
                </c:pt>
                <c:pt idx="33">
                  <c:v>43.6006</c:v>
                </c:pt>
                <c:pt idx="34">
                  <c:v>39.494799999999998</c:v>
                </c:pt>
                <c:pt idx="35">
                  <c:v>46.992600000000003</c:v>
                </c:pt>
                <c:pt idx="36">
                  <c:v>37.853200000000001</c:v>
                </c:pt>
                <c:pt idx="37">
                  <c:v>48.610799999999998</c:v>
                </c:pt>
                <c:pt idx="38">
                  <c:v>37.443300000000001</c:v>
                </c:pt>
                <c:pt idx="39">
                  <c:v>40.824300000000001</c:v>
                </c:pt>
                <c:pt idx="40">
                  <c:v>34.804699999999997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CE1-4601-8FE5-E34140C55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9375120"/>
        <c:axId val="657664432"/>
      </c:scatterChart>
      <c:valAx>
        <c:axId val="1279375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Fe 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7664432"/>
        <c:crosses val="autoZero"/>
        <c:crossBetween val="midCat"/>
      </c:valAx>
      <c:valAx>
        <c:axId val="657664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Li 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93751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1(B)MP Al vs Li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SEM+ICP Tidy'!$C$238:$C$267,'Ms SEM+ICP Tidy'!$C$285:$C$299)</c:f>
                <c:numCache>
                  <c:formatCode>General</c:formatCode>
                  <c:ptCount val="45"/>
                  <c:pt idx="0">
                    <c:v>7.0143300000000002</c:v>
                  </c:pt>
                  <c:pt idx="1">
                    <c:v>8.4765099999999993</c:v>
                  </c:pt>
                  <c:pt idx="2">
                    <c:v>8.3925900000000002</c:v>
                  </c:pt>
                  <c:pt idx="3">
                    <c:v>5.4377800000000001</c:v>
                  </c:pt>
                  <c:pt idx="4">
                    <c:v>5.1053899999999999</c:v>
                  </c:pt>
                  <c:pt idx="5">
                    <c:v>4.48935</c:v>
                  </c:pt>
                  <c:pt idx="6">
                    <c:v>6.4976099999999999</c:v>
                  </c:pt>
                  <c:pt idx="7">
                    <c:v>8.8532899999999994</c:v>
                  </c:pt>
                  <c:pt idx="8">
                    <c:v>7.98278</c:v>
                  </c:pt>
                  <c:pt idx="9">
                    <c:v>7.5492400000000002</c:v>
                  </c:pt>
                  <c:pt idx="10">
                    <c:v>5.4095399999999998</c:v>
                  </c:pt>
                  <c:pt idx="11">
                    <c:v>6.9111000000000002</c:v>
                  </c:pt>
                  <c:pt idx="12">
                    <c:v>8.3718000000000004</c:v>
                  </c:pt>
                  <c:pt idx="13">
                    <c:v>7.9003199999999998</c:v>
                  </c:pt>
                  <c:pt idx="14">
                    <c:v>6.0613099999999998</c:v>
                  </c:pt>
                  <c:pt idx="15">
                    <c:v>5.4321000000000002</c:v>
                  </c:pt>
                  <c:pt idx="16">
                    <c:v>5.83826</c:v>
                  </c:pt>
                  <c:pt idx="17">
                    <c:v>10.047000000000001</c:v>
                  </c:pt>
                  <c:pt idx="18">
                    <c:v>5.3266</c:v>
                  </c:pt>
                  <c:pt idx="19">
                    <c:v>5.39567</c:v>
                  </c:pt>
                  <c:pt idx="20">
                    <c:v>6.5839800000000004</c:v>
                  </c:pt>
                  <c:pt idx="21">
                    <c:v>8.2601700000000005</c:v>
                  </c:pt>
                  <c:pt idx="22">
                    <c:v>5.6378899999999996</c:v>
                  </c:pt>
                  <c:pt idx="23">
                    <c:v>6.2226299999999997</c:v>
                  </c:pt>
                  <c:pt idx="24">
                    <c:v>6.6238400000000004</c:v>
                  </c:pt>
                  <c:pt idx="25">
                    <c:v>8.0245599999999992</c:v>
                  </c:pt>
                  <c:pt idx="26">
                    <c:v>7.0664800000000003</c:v>
                  </c:pt>
                  <c:pt idx="27">
                    <c:v>8.5338799999999999</c:v>
                  </c:pt>
                  <c:pt idx="28">
                    <c:v>8.6577900000000003</c:v>
                  </c:pt>
                  <c:pt idx="29">
                    <c:v>6.0904499999999997</c:v>
                  </c:pt>
                  <c:pt idx="30">
                    <c:v>7.4635499999999997</c:v>
                  </c:pt>
                  <c:pt idx="31">
                    <c:v>7.1688200000000002</c:v>
                  </c:pt>
                  <c:pt idx="32">
                    <c:v>7.3261399999999997</c:v>
                  </c:pt>
                  <c:pt idx="33">
                    <c:v>9.0301500000000008</c:v>
                  </c:pt>
                  <c:pt idx="34">
                    <c:v>3.4573</c:v>
                  </c:pt>
                  <c:pt idx="35">
                    <c:v>5.5091400000000004</c:v>
                  </c:pt>
                  <c:pt idx="36">
                    <c:v>4.9569799999999997</c:v>
                  </c:pt>
                  <c:pt idx="37">
                    <c:v>6.2849399999999997</c:v>
                  </c:pt>
                  <c:pt idx="38">
                    <c:v>7.8885800000000001</c:v>
                  </c:pt>
                  <c:pt idx="39">
                    <c:v>6.2199600000000004</c:v>
                  </c:pt>
                  <c:pt idx="40">
                    <c:v>6.9290099999999999</c:v>
                  </c:pt>
                  <c:pt idx="41">
                    <c:v>6.7447400000000002</c:v>
                  </c:pt>
                  <c:pt idx="42">
                    <c:v>6.5517200000000004</c:v>
                  </c:pt>
                  <c:pt idx="43">
                    <c:v>7.4940499999999997</c:v>
                  </c:pt>
                  <c:pt idx="44">
                    <c:v>5.2556399999999996</c:v>
                  </c:pt>
                </c:numCache>
              </c:numRef>
            </c:plus>
            <c:minus>
              <c:numRef>
                <c:f>('Ms SEM+ICP Tidy'!$C$238:$C$267,'Ms SEM+ICP Tidy'!$C$285:$C$299)</c:f>
                <c:numCache>
                  <c:formatCode>General</c:formatCode>
                  <c:ptCount val="45"/>
                  <c:pt idx="0">
                    <c:v>7.0143300000000002</c:v>
                  </c:pt>
                  <c:pt idx="1">
                    <c:v>8.4765099999999993</c:v>
                  </c:pt>
                  <c:pt idx="2">
                    <c:v>8.3925900000000002</c:v>
                  </c:pt>
                  <c:pt idx="3">
                    <c:v>5.4377800000000001</c:v>
                  </c:pt>
                  <c:pt idx="4">
                    <c:v>5.1053899999999999</c:v>
                  </c:pt>
                  <c:pt idx="5">
                    <c:v>4.48935</c:v>
                  </c:pt>
                  <c:pt idx="6">
                    <c:v>6.4976099999999999</c:v>
                  </c:pt>
                  <c:pt idx="7">
                    <c:v>8.8532899999999994</c:v>
                  </c:pt>
                  <c:pt idx="8">
                    <c:v>7.98278</c:v>
                  </c:pt>
                  <c:pt idx="9">
                    <c:v>7.5492400000000002</c:v>
                  </c:pt>
                  <c:pt idx="10">
                    <c:v>5.4095399999999998</c:v>
                  </c:pt>
                  <c:pt idx="11">
                    <c:v>6.9111000000000002</c:v>
                  </c:pt>
                  <c:pt idx="12">
                    <c:v>8.3718000000000004</c:v>
                  </c:pt>
                  <c:pt idx="13">
                    <c:v>7.9003199999999998</c:v>
                  </c:pt>
                  <c:pt idx="14">
                    <c:v>6.0613099999999998</c:v>
                  </c:pt>
                  <c:pt idx="15">
                    <c:v>5.4321000000000002</c:v>
                  </c:pt>
                  <c:pt idx="16">
                    <c:v>5.83826</c:v>
                  </c:pt>
                  <c:pt idx="17">
                    <c:v>10.047000000000001</c:v>
                  </c:pt>
                  <c:pt idx="18">
                    <c:v>5.3266</c:v>
                  </c:pt>
                  <c:pt idx="19">
                    <c:v>5.39567</c:v>
                  </c:pt>
                  <c:pt idx="20">
                    <c:v>6.5839800000000004</c:v>
                  </c:pt>
                  <c:pt idx="21">
                    <c:v>8.2601700000000005</c:v>
                  </c:pt>
                  <c:pt idx="22">
                    <c:v>5.6378899999999996</c:v>
                  </c:pt>
                  <c:pt idx="23">
                    <c:v>6.2226299999999997</c:v>
                  </c:pt>
                  <c:pt idx="24">
                    <c:v>6.6238400000000004</c:v>
                  </c:pt>
                  <c:pt idx="25">
                    <c:v>8.0245599999999992</c:v>
                  </c:pt>
                  <c:pt idx="26">
                    <c:v>7.0664800000000003</c:v>
                  </c:pt>
                  <c:pt idx="27">
                    <c:v>8.5338799999999999</c:v>
                  </c:pt>
                  <c:pt idx="28">
                    <c:v>8.6577900000000003</c:v>
                  </c:pt>
                  <c:pt idx="29">
                    <c:v>6.0904499999999997</c:v>
                  </c:pt>
                  <c:pt idx="30">
                    <c:v>7.4635499999999997</c:v>
                  </c:pt>
                  <c:pt idx="31">
                    <c:v>7.1688200000000002</c:v>
                  </c:pt>
                  <c:pt idx="32">
                    <c:v>7.3261399999999997</c:v>
                  </c:pt>
                  <c:pt idx="33">
                    <c:v>9.0301500000000008</c:v>
                  </c:pt>
                  <c:pt idx="34">
                    <c:v>3.4573</c:v>
                  </c:pt>
                  <c:pt idx="35">
                    <c:v>5.5091400000000004</c:v>
                  </c:pt>
                  <c:pt idx="36">
                    <c:v>4.9569799999999997</c:v>
                  </c:pt>
                  <c:pt idx="37">
                    <c:v>6.2849399999999997</c:v>
                  </c:pt>
                  <c:pt idx="38">
                    <c:v>7.8885800000000001</c:v>
                  </c:pt>
                  <c:pt idx="39">
                    <c:v>6.2199600000000004</c:v>
                  </c:pt>
                  <c:pt idx="40">
                    <c:v>6.9290099999999999</c:v>
                  </c:pt>
                  <c:pt idx="41">
                    <c:v>6.7447400000000002</c:v>
                  </c:pt>
                  <c:pt idx="42">
                    <c:v>6.5517200000000004</c:v>
                  </c:pt>
                  <c:pt idx="43">
                    <c:v>7.4940499999999997</c:v>
                  </c:pt>
                  <c:pt idx="44">
                    <c:v>5.2556399999999996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SEM+ICP Tidy'!$AF$238:$AF$267,'Ms SEM+ICP Tidy'!$AF$285:$AF$299)</c:f>
                <c:numCache>
                  <c:formatCode>General</c:formatCode>
                  <c:ptCount val="45"/>
                  <c:pt idx="0">
                    <c:v>1691.6666666666665</c:v>
                  </c:pt>
                  <c:pt idx="1">
                    <c:v>1691.6666666666665</c:v>
                  </c:pt>
                  <c:pt idx="2">
                    <c:v>1691.6666666666665</c:v>
                  </c:pt>
                  <c:pt idx="3">
                    <c:v>1691.6666666666665</c:v>
                  </c:pt>
                  <c:pt idx="4">
                    <c:v>1691.6666666666665</c:v>
                  </c:pt>
                  <c:pt idx="5">
                    <c:v>1691.6666666666665</c:v>
                  </c:pt>
                  <c:pt idx="6">
                    <c:v>1691.6666666666665</c:v>
                  </c:pt>
                  <c:pt idx="7">
                    <c:v>1691.6666666666665</c:v>
                  </c:pt>
                  <c:pt idx="8">
                    <c:v>1691.6666666666665</c:v>
                  </c:pt>
                  <c:pt idx="9">
                    <c:v>1691.6666666666665</c:v>
                  </c:pt>
                  <c:pt idx="10">
                    <c:v>1691.6666666666665</c:v>
                  </c:pt>
                  <c:pt idx="11">
                    <c:v>1691.6666666666665</c:v>
                  </c:pt>
                  <c:pt idx="12">
                    <c:v>1691.6666666666665</c:v>
                  </c:pt>
                  <c:pt idx="13">
                    <c:v>1691.6666666666665</c:v>
                  </c:pt>
                  <c:pt idx="14">
                    <c:v>1691.6666666666665</c:v>
                  </c:pt>
                  <c:pt idx="15">
                    <c:v>1691.6666666666665</c:v>
                  </c:pt>
                  <c:pt idx="16">
                    <c:v>1691.6666666666665</c:v>
                  </c:pt>
                  <c:pt idx="17">
                    <c:v>1691.6666666666665</c:v>
                  </c:pt>
                  <c:pt idx="18">
                    <c:v>1691.6666666666665</c:v>
                  </c:pt>
                  <c:pt idx="19">
                    <c:v>1691.6666666666665</c:v>
                  </c:pt>
                  <c:pt idx="20">
                    <c:v>1691.6666666666665</c:v>
                  </c:pt>
                  <c:pt idx="21">
                    <c:v>1691.6666666666665</c:v>
                  </c:pt>
                  <c:pt idx="22">
                    <c:v>1691.6666666666665</c:v>
                  </c:pt>
                  <c:pt idx="23">
                    <c:v>1691.6666666666665</c:v>
                  </c:pt>
                  <c:pt idx="24">
                    <c:v>1691.6666666666665</c:v>
                  </c:pt>
                  <c:pt idx="25">
                    <c:v>1691.6666666666665</c:v>
                  </c:pt>
                  <c:pt idx="26">
                    <c:v>1691.6666666666665</c:v>
                  </c:pt>
                  <c:pt idx="27">
                    <c:v>1691.6666666666665</c:v>
                  </c:pt>
                  <c:pt idx="28">
                    <c:v>1691.6666666666665</c:v>
                  </c:pt>
                  <c:pt idx="29">
                    <c:v>1691.6666666666665</c:v>
                  </c:pt>
                  <c:pt idx="30">
                    <c:v>1691.6666666666665</c:v>
                  </c:pt>
                  <c:pt idx="31">
                    <c:v>1691.6666666666665</c:v>
                  </c:pt>
                  <c:pt idx="32">
                    <c:v>1691.6666666666665</c:v>
                  </c:pt>
                  <c:pt idx="33">
                    <c:v>1691.6666666666665</c:v>
                  </c:pt>
                  <c:pt idx="34">
                    <c:v>1691.6666666666665</c:v>
                  </c:pt>
                  <c:pt idx="35">
                    <c:v>1691.6666666666665</c:v>
                  </c:pt>
                  <c:pt idx="36">
                    <c:v>1691.6666666666665</c:v>
                  </c:pt>
                  <c:pt idx="37">
                    <c:v>1691.6666666666665</c:v>
                  </c:pt>
                  <c:pt idx="38">
                    <c:v>1691.6666666666665</c:v>
                  </c:pt>
                  <c:pt idx="39">
                    <c:v>1691.6666666666665</c:v>
                  </c:pt>
                  <c:pt idx="40">
                    <c:v>1691.6666666666665</c:v>
                  </c:pt>
                  <c:pt idx="41">
                    <c:v>1691.6666666666665</c:v>
                  </c:pt>
                  <c:pt idx="42">
                    <c:v>1691.6666666666665</c:v>
                  </c:pt>
                  <c:pt idx="43">
                    <c:v>1691.6666666666665</c:v>
                  </c:pt>
                  <c:pt idx="44">
                    <c:v>1691.6666666666665</c:v>
                  </c:pt>
                </c:numCache>
              </c:numRef>
            </c:plus>
            <c:minus>
              <c:numRef>
                <c:f>('Ms SEM+ICP Tidy'!$AF$238:$AF$267,'Ms SEM+ICP Tidy'!$AF$285:$AF$299)</c:f>
                <c:numCache>
                  <c:formatCode>General</c:formatCode>
                  <c:ptCount val="45"/>
                  <c:pt idx="0">
                    <c:v>1691.6666666666665</c:v>
                  </c:pt>
                  <c:pt idx="1">
                    <c:v>1691.6666666666665</c:v>
                  </c:pt>
                  <c:pt idx="2">
                    <c:v>1691.6666666666665</c:v>
                  </c:pt>
                  <c:pt idx="3">
                    <c:v>1691.6666666666665</c:v>
                  </c:pt>
                  <c:pt idx="4">
                    <c:v>1691.6666666666665</c:v>
                  </c:pt>
                  <c:pt idx="5">
                    <c:v>1691.6666666666665</c:v>
                  </c:pt>
                  <c:pt idx="6">
                    <c:v>1691.6666666666665</c:v>
                  </c:pt>
                  <c:pt idx="7">
                    <c:v>1691.6666666666665</c:v>
                  </c:pt>
                  <c:pt idx="8">
                    <c:v>1691.6666666666665</c:v>
                  </c:pt>
                  <c:pt idx="9">
                    <c:v>1691.6666666666665</c:v>
                  </c:pt>
                  <c:pt idx="10">
                    <c:v>1691.6666666666665</c:v>
                  </c:pt>
                  <c:pt idx="11">
                    <c:v>1691.6666666666665</c:v>
                  </c:pt>
                  <c:pt idx="12">
                    <c:v>1691.6666666666665</c:v>
                  </c:pt>
                  <c:pt idx="13">
                    <c:v>1691.6666666666665</c:v>
                  </c:pt>
                  <c:pt idx="14">
                    <c:v>1691.6666666666665</c:v>
                  </c:pt>
                  <c:pt idx="15">
                    <c:v>1691.6666666666665</c:v>
                  </c:pt>
                  <c:pt idx="16">
                    <c:v>1691.6666666666665</c:v>
                  </c:pt>
                  <c:pt idx="17">
                    <c:v>1691.6666666666665</c:v>
                  </c:pt>
                  <c:pt idx="18">
                    <c:v>1691.6666666666665</c:v>
                  </c:pt>
                  <c:pt idx="19">
                    <c:v>1691.6666666666665</c:v>
                  </c:pt>
                  <c:pt idx="20">
                    <c:v>1691.6666666666665</c:v>
                  </c:pt>
                  <c:pt idx="21">
                    <c:v>1691.6666666666665</c:v>
                  </c:pt>
                  <c:pt idx="22">
                    <c:v>1691.6666666666665</c:v>
                  </c:pt>
                  <c:pt idx="23">
                    <c:v>1691.6666666666665</c:v>
                  </c:pt>
                  <c:pt idx="24">
                    <c:v>1691.6666666666665</c:v>
                  </c:pt>
                  <c:pt idx="25">
                    <c:v>1691.6666666666665</c:v>
                  </c:pt>
                  <c:pt idx="26">
                    <c:v>1691.6666666666665</c:v>
                  </c:pt>
                  <c:pt idx="27">
                    <c:v>1691.6666666666665</c:v>
                  </c:pt>
                  <c:pt idx="28">
                    <c:v>1691.6666666666665</c:v>
                  </c:pt>
                  <c:pt idx="29">
                    <c:v>1691.6666666666665</c:v>
                  </c:pt>
                  <c:pt idx="30">
                    <c:v>1691.6666666666665</c:v>
                  </c:pt>
                  <c:pt idx="31">
                    <c:v>1691.6666666666665</c:v>
                  </c:pt>
                  <c:pt idx="32">
                    <c:v>1691.6666666666665</c:v>
                  </c:pt>
                  <c:pt idx="33">
                    <c:v>1691.6666666666665</c:v>
                  </c:pt>
                  <c:pt idx="34">
                    <c:v>1691.6666666666665</c:v>
                  </c:pt>
                  <c:pt idx="35">
                    <c:v>1691.6666666666665</c:v>
                  </c:pt>
                  <c:pt idx="36">
                    <c:v>1691.6666666666665</c:v>
                  </c:pt>
                  <c:pt idx="37">
                    <c:v>1691.6666666666665</c:v>
                  </c:pt>
                  <c:pt idx="38">
                    <c:v>1691.6666666666665</c:v>
                  </c:pt>
                  <c:pt idx="39">
                    <c:v>1691.6666666666665</c:v>
                  </c:pt>
                  <c:pt idx="40">
                    <c:v>1691.6666666666665</c:v>
                  </c:pt>
                  <c:pt idx="41">
                    <c:v>1691.6666666666665</c:v>
                  </c:pt>
                  <c:pt idx="42">
                    <c:v>1691.6666666666665</c:v>
                  </c:pt>
                  <c:pt idx="43">
                    <c:v>1691.6666666666665</c:v>
                  </c:pt>
                  <c:pt idx="44">
                    <c:v>1691.6666666666665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'Ms SEM+ICP Tidy'!$AF$47:$AF$91</c:f>
              <c:numCache>
                <c:formatCode>General</c:formatCode>
                <c:ptCount val="45"/>
                <c:pt idx="0">
                  <c:v>194800</c:v>
                </c:pt>
                <c:pt idx="1">
                  <c:v>198500</c:v>
                </c:pt>
                <c:pt idx="2">
                  <c:v>192399.99999999997</c:v>
                </c:pt>
                <c:pt idx="3">
                  <c:v>197700</c:v>
                </c:pt>
                <c:pt idx="4">
                  <c:v>195300</c:v>
                </c:pt>
                <c:pt idx="5">
                  <c:v>191700.00000000003</c:v>
                </c:pt>
                <c:pt idx="6">
                  <c:v>195000</c:v>
                </c:pt>
                <c:pt idx="7">
                  <c:v>195600</c:v>
                </c:pt>
                <c:pt idx="8">
                  <c:v>191100</c:v>
                </c:pt>
                <c:pt idx="9">
                  <c:v>190100.00000000003</c:v>
                </c:pt>
                <c:pt idx="10">
                  <c:v>194200.00000000003</c:v>
                </c:pt>
                <c:pt idx="11">
                  <c:v>191300</c:v>
                </c:pt>
                <c:pt idx="12">
                  <c:v>192500</c:v>
                </c:pt>
                <c:pt idx="13">
                  <c:v>194400</c:v>
                </c:pt>
                <c:pt idx="14">
                  <c:v>192000</c:v>
                </c:pt>
                <c:pt idx="15">
                  <c:v>195700</c:v>
                </c:pt>
                <c:pt idx="16">
                  <c:v>194300</c:v>
                </c:pt>
                <c:pt idx="17">
                  <c:v>197000</c:v>
                </c:pt>
                <c:pt idx="18">
                  <c:v>197300</c:v>
                </c:pt>
                <c:pt idx="19">
                  <c:v>197600.00000000003</c:v>
                </c:pt>
                <c:pt idx="20">
                  <c:v>194000</c:v>
                </c:pt>
                <c:pt idx="21">
                  <c:v>193000</c:v>
                </c:pt>
                <c:pt idx="22">
                  <c:v>194200.00000000003</c:v>
                </c:pt>
                <c:pt idx="23">
                  <c:v>193600</c:v>
                </c:pt>
                <c:pt idx="24">
                  <c:v>196800</c:v>
                </c:pt>
                <c:pt idx="25">
                  <c:v>197000</c:v>
                </c:pt>
                <c:pt idx="26">
                  <c:v>191500</c:v>
                </c:pt>
                <c:pt idx="27">
                  <c:v>197900</c:v>
                </c:pt>
                <c:pt idx="28">
                  <c:v>196800</c:v>
                </c:pt>
                <c:pt idx="29">
                  <c:v>196000</c:v>
                </c:pt>
                <c:pt idx="30">
                  <c:v>191900</c:v>
                </c:pt>
                <c:pt idx="31">
                  <c:v>191900</c:v>
                </c:pt>
                <c:pt idx="32">
                  <c:v>197700</c:v>
                </c:pt>
                <c:pt idx="33">
                  <c:v>196100</c:v>
                </c:pt>
                <c:pt idx="34">
                  <c:v>196800</c:v>
                </c:pt>
                <c:pt idx="35">
                  <c:v>196600</c:v>
                </c:pt>
                <c:pt idx="36">
                  <c:v>195900</c:v>
                </c:pt>
                <c:pt idx="37">
                  <c:v>188400</c:v>
                </c:pt>
                <c:pt idx="38">
                  <c:v>194300</c:v>
                </c:pt>
                <c:pt idx="39">
                  <c:v>195600</c:v>
                </c:pt>
                <c:pt idx="40">
                  <c:v>191000</c:v>
                </c:pt>
                <c:pt idx="41">
                  <c:v>196000</c:v>
                </c:pt>
                <c:pt idx="42">
                  <c:v>195100.00000000003</c:v>
                </c:pt>
                <c:pt idx="43">
                  <c:v>194000</c:v>
                </c:pt>
                <c:pt idx="44">
                  <c:v>194300</c:v>
                </c:pt>
              </c:numCache>
            </c:numRef>
          </c:xVal>
          <c:yVal>
            <c:numRef>
              <c:f>'Ms SEM+ICP Tidy'!$C$47:$C$91</c:f>
              <c:numCache>
                <c:formatCode>General</c:formatCode>
                <c:ptCount val="45"/>
                <c:pt idx="0">
                  <c:v>34.088999999999999</c:v>
                </c:pt>
                <c:pt idx="1">
                  <c:v>35.832000000000001</c:v>
                </c:pt>
                <c:pt idx="2">
                  <c:v>41.066800000000001</c:v>
                </c:pt>
                <c:pt idx="3">
                  <c:v>42.691299999999998</c:v>
                </c:pt>
                <c:pt idx="4">
                  <c:v>35.543399999999998</c:v>
                </c:pt>
                <c:pt idx="5">
                  <c:v>31.5305</c:v>
                </c:pt>
                <c:pt idx="6">
                  <c:v>30.461500000000001</c:v>
                </c:pt>
                <c:pt idx="7">
                  <c:v>39.433700000000002</c:v>
                </c:pt>
                <c:pt idx="8">
                  <c:v>42.585599999999999</c:v>
                </c:pt>
                <c:pt idx="9">
                  <c:v>42.493200000000002</c:v>
                </c:pt>
                <c:pt idx="10">
                  <c:v>37.845700000000001</c:v>
                </c:pt>
                <c:pt idx="11">
                  <c:v>28.618099999999998</c:v>
                </c:pt>
                <c:pt idx="12">
                  <c:v>43.297199999999997</c:v>
                </c:pt>
                <c:pt idx="13">
                  <c:v>40.203699999999998</c:v>
                </c:pt>
                <c:pt idx="14">
                  <c:v>43.762300000000003</c:v>
                </c:pt>
                <c:pt idx="15">
                  <c:v>39.972700000000003</c:v>
                </c:pt>
                <c:pt idx="16">
                  <c:v>42.315199999999997</c:v>
                </c:pt>
                <c:pt idx="17">
                  <c:v>47.645000000000003</c:v>
                </c:pt>
                <c:pt idx="18">
                  <c:v>42.195399999999999</c:v>
                </c:pt>
                <c:pt idx="19">
                  <c:v>38.314399999999999</c:v>
                </c:pt>
                <c:pt idx="20">
                  <c:v>56.845199999999998</c:v>
                </c:pt>
                <c:pt idx="21">
                  <c:v>46.1935</c:v>
                </c:pt>
                <c:pt idx="22">
                  <c:v>41.959299999999999</c:v>
                </c:pt>
                <c:pt idx="23">
                  <c:v>38.379899999999999</c:v>
                </c:pt>
                <c:pt idx="24">
                  <c:v>46.028799999999997</c:v>
                </c:pt>
                <c:pt idx="25">
                  <c:v>47.553899999999999</c:v>
                </c:pt>
                <c:pt idx="26">
                  <c:v>43.607199999999999</c:v>
                </c:pt>
                <c:pt idx="27">
                  <c:v>43.9878</c:v>
                </c:pt>
                <c:pt idx="28">
                  <c:v>36.694200000000002</c:v>
                </c:pt>
                <c:pt idx="29">
                  <c:v>36.461500000000001</c:v>
                </c:pt>
                <c:pt idx="30">
                  <c:v>44.344000000000001</c:v>
                </c:pt>
                <c:pt idx="31">
                  <c:v>33.119700000000002</c:v>
                </c:pt>
                <c:pt idx="32">
                  <c:v>39.446399999999997</c:v>
                </c:pt>
                <c:pt idx="33">
                  <c:v>43.114199999999997</c:v>
                </c:pt>
                <c:pt idx="34">
                  <c:v>37.498800000000003</c:v>
                </c:pt>
                <c:pt idx="35">
                  <c:v>45.324300000000001</c:v>
                </c:pt>
                <c:pt idx="36">
                  <c:v>38.434699999999999</c:v>
                </c:pt>
                <c:pt idx="37">
                  <c:v>43.6006</c:v>
                </c:pt>
                <c:pt idx="38">
                  <c:v>39.494799999999998</c:v>
                </c:pt>
                <c:pt idx="39">
                  <c:v>46.992600000000003</c:v>
                </c:pt>
                <c:pt idx="40">
                  <c:v>37.853200000000001</c:v>
                </c:pt>
                <c:pt idx="41">
                  <c:v>48.610799999999998</c:v>
                </c:pt>
                <c:pt idx="42">
                  <c:v>37.443300000000001</c:v>
                </c:pt>
                <c:pt idx="43">
                  <c:v>40.824300000000001</c:v>
                </c:pt>
                <c:pt idx="44">
                  <c:v>34.804699999999997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17F-4E46-A6BE-FB5A5896E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4353088"/>
        <c:axId val="961433712"/>
      </c:scatterChart>
      <c:valAx>
        <c:axId val="934353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Al 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1433712"/>
        <c:crosses val="autoZero"/>
        <c:crossBetween val="midCat"/>
      </c:valAx>
      <c:valAx>
        <c:axId val="961433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Li 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43530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1(B)MP K vs Li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SEM+ICP Tidy'!$C$238:$C$267,'Ms SEM+ICP Tidy'!$C$285:$C$299)</c:f>
                <c:numCache>
                  <c:formatCode>General</c:formatCode>
                  <c:ptCount val="45"/>
                  <c:pt idx="0">
                    <c:v>7.0143300000000002</c:v>
                  </c:pt>
                  <c:pt idx="1">
                    <c:v>8.4765099999999993</c:v>
                  </c:pt>
                  <c:pt idx="2">
                    <c:v>8.3925900000000002</c:v>
                  </c:pt>
                  <c:pt idx="3">
                    <c:v>5.4377800000000001</c:v>
                  </c:pt>
                  <c:pt idx="4">
                    <c:v>5.1053899999999999</c:v>
                  </c:pt>
                  <c:pt idx="5">
                    <c:v>4.48935</c:v>
                  </c:pt>
                  <c:pt idx="6">
                    <c:v>6.4976099999999999</c:v>
                  </c:pt>
                  <c:pt idx="7">
                    <c:v>8.8532899999999994</c:v>
                  </c:pt>
                  <c:pt idx="8">
                    <c:v>7.98278</c:v>
                  </c:pt>
                  <c:pt idx="9">
                    <c:v>7.5492400000000002</c:v>
                  </c:pt>
                  <c:pt idx="10">
                    <c:v>5.4095399999999998</c:v>
                  </c:pt>
                  <c:pt idx="11">
                    <c:v>6.9111000000000002</c:v>
                  </c:pt>
                  <c:pt idx="12">
                    <c:v>8.3718000000000004</c:v>
                  </c:pt>
                  <c:pt idx="13">
                    <c:v>7.9003199999999998</c:v>
                  </c:pt>
                  <c:pt idx="14">
                    <c:v>6.0613099999999998</c:v>
                  </c:pt>
                  <c:pt idx="15">
                    <c:v>5.4321000000000002</c:v>
                  </c:pt>
                  <c:pt idx="16">
                    <c:v>5.83826</c:v>
                  </c:pt>
                  <c:pt idx="17">
                    <c:v>10.047000000000001</c:v>
                  </c:pt>
                  <c:pt idx="18">
                    <c:v>5.3266</c:v>
                  </c:pt>
                  <c:pt idx="19">
                    <c:v>5.39567</c:v>
                  </c:pt>
                  <c:pt idx="20">
                    <c:v>6.5839800000000004</c:v>
                  </c:pt>
                  <c:pt idx="21">
                    <c:v>8.2601700000000005</c:v>
                  </c:pt>
                  <c:pt idx="22">
                    <c:v>5.6378899999999996</c:v>
                  </c:pt>
                  <c:pt idx="23">
                    <c:v>6.2226299999999997</c:v>
                  </c:pt>
                  <c:pt idx="24">
                    <c:v>6.6238400000000004</c:v>
                  </c:pt>
                  <c:pt idx="25">
                    <c:v>8.0245599999999992</c:v>
                  </c:pt>
                  <c:pt idx="26">
                    <c:v>7.0664800000000003</c:v>
                  </c:pt>
                  <c:pt idx="27">
                    <c:v>8.5338799999999999</c:v>
                  </c:pt>
                  <c:pt idx="28">
                    <c:v>8.6577900000000003</c:v>
                  </c:pt>
                  <c:pt idx="29">
                    <c:v>6.0904499999999997</c:v>
                  </c:pt>
                  <c:pt idx="30">
                    <c:v>7.4635499999999997</c:v>
                  </c:pt>
                  <c:pt idx="31">
                    <c:v>7.1688200000000002</c:v>
                  </c:pt>
                  <c:pt idx="32">
                    <c:v>7.3261399999999997</c:v>
                  </c:pt>
                  <c:pt idx="33">
                    <c:v>9.0301500000000008</c:v>
                  </c:pt>
                  <c:pt idx="34">
                    <c:v>3.4573</c:v>
                  </c:pt>
                  <c:pt idx="35">
                    <c:v>5.5091400000000004</c:v>
                  </c:pt>
                  <c:pt idx="36">
                    <c:v>4.9569799999999997</c:v>
                  </c:pt>
                  <c:pt idx="37">
                    <c:v>6.2849399999999997</c:v>
                  </c:pt>
                  <c:pt idx="38">
                    <c:v>7.8885800000000001</c:v>
                  </c:pt>
                  <c:pt idx="39">
                    <c:v>6.2199600000000004</c:v>
                  </c:pt>
                  <c:pt idx="40">
                    <c:v>6.9290099999999999</c:v>
                  </c:pt>
                  <c:pt idx="41">
                    <c:v>6.7447400000000002</c:v>
                  </c:pt>
                  <c:pt idx="42">
                    <c:v>6.5517200000000004</c:v>
                  </c:pt>
                  <c:pt idx="43">
                    <c:v>7.4940499999999997</c:v>
                  </c:pt>
                  <c:pt idx="44">
                    <c:v>5.2556399999999996</c:v>
                  </c:pt>
                </c:numCache>
              </c:numRef>
            </c:plus>
            <c:minus>
              <c:numRef>
                <c:f>('Ms SEM+ICP Tidy'!$C$238:$C$267,'Ms SEM+ICP Tidy'!$C$285:$C$299)</c:f>
                <c:numCache>
                  <c:formatCode>General</c:formatCode>
                  <c:ptCount val="45"/>
                  <c:pt idx="0">
                    <c:v>7.0143300000000002</c:v>
                  </c:pt>
                  <c:pt idx="1">
                    <c:v>8.4765099999999993</c:v>
                  </c:pt>
                  <c:pt idx="2">
                    <c:v>8.3925900000000002</c:v>
                  </c:pt>
                  <c:pt idx="3">
                    <c:v>5.4377800000000001</c:v>
                  </c:pt>
                  <c:pt idx="4">
                    <c:v>5.1053899999999999</c:v>
                  </c:pt>
                  <c:pt idx="5">
                    <c:v>4.48935</c:v>
                  </c:pt>
                  <c:pt idx="6">
                    <c:v>6.4976099999999999</c:v>
                  </c:pt>
                  <c:pt idx="7">
                    <c:v>8.8532899999999994</c:v>
                  </c:pt>
                  <c:pt idx="8">
                    <c:v>7.98278</c:v>
                  </c:pt>
                  <c:pt idx="9">
                    <c:v>7.5492400000000002</c:v>
                  </c:pt>
                  <c:pt idx="10">
                    <c:v>5.4095399999999998</c:v>
                  </c:pt>
                  <c:pt idx="11">
                    <c:v>6.9111000000000002</c:v>
                  </c:pt>
                  <c:pt idx="12">
                    <c:v>8.3718000000000004</c:v>
                  </c:pt>
                  <c:pt idx="13">
                    <c:v>7.9003199999999998</c:v>
                  </c:pt>
                  <c:pt idx="14">
                    <c:v>6.0613099999999998</c:v>
                  </c:pt>
                  <c:pt idx="15">
                    <c:v>5.4321000000000002</c:v>
                  </c:pt>
                  <c:pt idx="16">
                    <c:v>5.83826</c:v>
                  </c:pt>
                  <c:pt idx="17">
                    <c:v>10.047000000000001</c:v>
                  </c:pt>
                  <c:pt idx="18">
                    <c:v>5.3266</c:v>
                  </c:pt>
                  <c:pt idx="19">
                    <c:v>5.39567</c:v>
                  </c:pt>
                  <c:pt idx="20">
                    <c:v>6.5839800000000004</c:v>
                  </c:pt>
                  <c:pt idx="21">
                    <c:v>8.2601700000000005</c:v>
                  </c:pt>
                  <c:pt idx="22">
                    <c:v>5.6378899999999996</c:v>
                  </c:pt>
                  <c:pt idx="23">
                    <c:v>6.2226299999999997</c:v>
                  </c:pt>
                  <c:pt idx="24">
                    <c:v>6.6238400000000004</c:v>
                  </c:pt>
                  <c:pt idx="25">
                    <c:v>8.0245599999999992</c:v>
                  </c:pt>
                  <c:pt idx="26">
                    <c:v>7.0664800000000003</c:v>
                  </c:pt>
                  <c:pt idx="27">
                    <c:v>8.5338799999999999</c:v>
                  </c:pt>
                  <c:pt idx="28">
                    <c:v>8.6577900000000003</c:v>
                  </c:pt>
                  <c:pt idx="29">
                    <c:v>6.0904499999999997</c:v>
                  </c:pt>
                  <c:pt idx="30">
                    <c:v>7.4635499999999997</c:v>
                  </c:pt>
                  <c:pt idx="31">
                    <c:v>7.1688200000000002</c:v>
                  </c:pt>
                  <c:pt idx="32">
                    <c:v>7.3261399999999997</c:v>
                  </c:pt>
                  <c:pt idx="33">
                    <c:v>9.0301500000000008</c:v>
                  </c:pt>
                  <c:pt idx="34">
                    <c:v>3.4573</c:v>
                  </c:pt>
                  <c:pt idx="35">
                    <c:v>5.5091400000000004</c:v>
                  </c:pt>
                  <c:pt idx="36">
                    <c:v>4.9569799999999997</c:v>
                  </c:pt>
                  <c:pt idx="37">
                    <c:v>6.2849399999999997</c:v>
                  </c:pt>
                  <c:pt idx="38">
                    <c:v>7.8885800000000001</c:v>
                  </c:pt>
                  <c:pt idx="39">
                    <c:v>6.2199600000000004</c:v>
                  </c:pt>
                  <c:pt idx="40">
                    <c:v>6.9290099999999999</c:v>
                  </c:pt>
                  <c:pt idx="41">
                    <c:v>6.7447400000000002</c:v>
                  </c:pt>
                  <c:pt idx="42">
                    <c:v>6.5517200000000004</c:v>
                  </c:pt>
                  <c:pt idx="43">
                    <c:v>7.4940499999999997</c:v>
                  </c:pt>
                  <c:pt idx="44">
                    <c:v>5.2556399999999996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SEM+ICP Tidy'!$AH$238:$AH$267,'Ms SEM+ICP Tidy'!$AH$285:$AH$299)</c:f>
                <c:numCache>
                  <c:formatCode>General</c:formatCode>
                  <c:ptCount val="45"/>
                  <c:pt idx="0">
                    <c:v>1391.6666666666665</c:v>
                  </c:pt>
                  <c:pt idx="1">
                    <c:v>1391.6666666666665</c:v>
                  </c:pt>
                  <c:pt idx="2">
                    <c:v>1391.6666666666665</c:v>
                  </c:pt>
                  <c:pt idx="3">
                    <c:v>1391.6666666666665</c:v>
                  </c:pt>
                  <c:pt idx="4">
                    <c:v>1391.6666666666665</c:v>
                  </c:pt>
                  <c:pt idx="5">
                    <c:v>1391.6666666666665</c:v>
                  </c:pt>
                  <c:pt idx="6">
                    <c:v>1391.6666666666665</c:v>
                  </c:pt>
                  <c:pt idx="7">
                    <c:v>1391.6666666666665</c:v>
                  </c:pt>
                  <c:pt idx="8">
                    <c:v>1391.6666666666665</c:v>
                  </c:pt>
                  <c:pt idx="9">
                    <c:v>1391.6666666666665</c:v>
                  </c:pt>
                  <c:pt idx="10">
                    <c:v>1391.6666666666665</c:v>
                  </c:pt>
                  <c:pt idx="11">
                    <c:v>1391.6666666666665</c:v>
                  </c:pt>
                  <c:pt idx="12">
                    <c:v>1391.6666666666665</c:v>
                  </c:pt>
                  <c:pt idx="13">
                    <c:v>1391.6666666666665</c:v>
                  </c:pt>
                  <c:pt idx="14">
                    <c:v>1391.6666666666665</c:v>
                  </c:pt>
                  <c:pt idx="15">
                    <c:v>1391.6666666666665</c:v>
                  </c:pt>
                  <c:pt idx="16">
                    <c:v>1391.6666666666665</c:v>
                  </c:pt>
                  <c:pt idx="17">
                    <c:v>1391.6666666666665</c:v>
                  </c:pt>
                  <c:pt idx="18">
                    <c:v>1391.6666666666665</c:v>
                  </c:pt>
                  <c:pt idx="19">
                    <c:v>1391.6666666666665</c:v>
                  </c:pt>
                  <c:pt idx="20">
                    <c:v>1391.6666666666665</c:v>
                  </c:pt>
                  <c:pt idx="21">
                    <c:v>1391.6666666666665</c:v>
                  </c:pt>
                  <c:pt idx="22">
                    <c:v>1391.6666666666665</c:v>
                  </c:pt>
                  <c:pt idx="23">
                    <c:v>1391.6666666666665</c:v>
                  </c:pt>
                  <c:pt idx="24">
                    <c:v>1391.6666666666665</c:v>
                  </c:pt>
                  <c:pt idx="25">
                    <c:v>1391.6666666666665</c:v>
                  </c:pt>
                  <c:pt idx="26">
                    <c:v>1391.6666666666665</c:v>
                  </c:pt>
                  <c:pt idx="27">
                    <c:v>1391.6666666666665</c:v>
                  </c:pt>
                  <c:pt idx="28">
                    <c:v>1391.6666666666665</c:v>
                  </c:pt>
                  <c:pt idx="29">
                    <c:v>1391.6666666666665</c:v>
                  </c:pt>
                  <c:pt idx="30">
                    <c:v>1391.6666666666665</c:v>
                  </c:pt>
                  <c:pt idx="31">
                    <c:v>1391.6666666666665</c:v>
                  </c:pt>
                  <c:pt idx="32">
                    <c:v>1391.6666666666665</c:v>
                  </c:pt>
                  <c:pt idx="33">
                    <c:v>1391.6666666666665</c:v>
                  </c:pt>
                  <c:pt idx="34">
                    <c:v>1391.6666666666665</c:v>
                  </c:pt>
                  <c:pt idx="35">
                    <c:v>1391.6666666666665</c:v>
                  </c:pt>
                  <c:pt idx="36">
                    <c:v>1391.6666666666665</c:v>
                  </c:pt>
                  <c:pt idx="37">
                    <c:v>1391.6666666666665</c:v>
                  </c:pt>
                  <c:pt idx="38">
                    <c:v>1391.6666666666665</c:v>
                  </c:pt>
                  <c:pt idx="39">
                    <c:v>1391.6666666666665</c:v>
                  </c:pt>
                  <c:pt idx="40">
                    <c:v>1391.6666666666665</c:v>
                  </c:pt>
                  <c:pt idx="41">
                    <c:v>1391.6666666666665</c:v>
                  </c:pt>
                  <c:pt idx="42">
                    <c:v>1391.6666666666665</c:v>
                  </c:pt>
                  <c:pt idx="43">
                    <c:v>1391.6666666666665</c:v>
                  </c:pt>
                  <c:pt idx="44">
                    <c:v>1391.6666666666665</c:v>
                  </c:pt>
                </c:numCache>
              </c:numRef>
            </c:plus>
            <c:minus>
              <c:numRef>
                <c:f>('Ms SEM+ICP Tidy'!$AH$238:$AH$267,'Ms SEM+ICP Tidy'!$AH$285:$AH$299)</c:f>
                <c:numCache>
                  <c:formatCode>General</c:formatCode>
                  <c:ptCount val="45"/>
                  <c:pt idx="0">
                    <c:v>1391.6666666666665</c:v>
                  </c:pt>
                  <c:pt idx="1">
                    <c:v>1391.6666666666665</c:v>
                  </c:pt>
                  <c:pt idx="2">
                    <c:v>1391.6666666666665</c:v>
                  </c:pt>
                  <c:pt idx="3">
                    <c:v>1391.6666666666665</c:v>
                  </c:pt>
                  <c:pt idx="4">
                    <c:v>1391.6666666666665</c:v>
                  </c:pt>
                  <c:pt idx="5">
                    <c:v>1391.6666666666665</c:v>
                  </c:pt>
                  <c:pt idx="6">
                    <c:v>1391.6666666666665</c:v>
                  </c:pt>
                  <c:pt idx="7">
                    <c:v>1391.6666666666665</c:v>
                  </c:pt>
                  <c:pt idx="8">
                    <c:v>1391.6666666666665</c:v>
                  </c:pt>
                  <c:pt idx="9">
                    <c:v>1391.6666666666665</c:v>
                  </c:pt>
                  <c:pt idx="10">
                    <c:v>1391.6666666666665</c:v>
                  </c:pt>
                  <c:pt idx="11">
                    <c:v>1391.6666666666665</c:v>
                  </c:pt>
                  <c:pt idx="12">
                    <c:v>1391.6666666666665</c:v>
                  </c:pt>
                  <c:pt idx="13">
                    <c:v>1391.6666666666665</c:v>
                  </c:pt>
                  <c:pt idx="14">
                    <c:v>1391.6666666666665</c:v>
                  </c:pt>
                  <c:pt idx="15">
                    <c:v>1391.6666666666665</c:v>
                  </c:pt>
                  <c:pt idx="16">
                    <c:v>1391.6666666666665</c:v>
                  </c:pt>
                  <c:pt idx="17">
                    <c:v>1391.6666666666665</c:v>
                  </c:pt>
                  <c:pt idx="18">
                    <c:v>1391.6666666666665</c:v>
                  </c:pt>
                  <c:pt idx="19">
                    <c:v>1391.6666666666665</c:v>
                  </c:pt>
                  <c:pt idx="20">
                    <c:v>1391.6666666666665</c:v>
                  </c:pt>
                  <c:pt idx="21">
                    <c:v>1391.6666666666665</c:v>
                  </c:pt>
                  <c:pt idx="22">
                    <c:v>1391.6666666666665</c:v>
                  </c:pt>
                  <c:pt idx="23">
                    <c:v>1391.6666666666665</c:v>
                  </c:pt>
                  <c:pt idx="24">
                    <c:v>1391.6666666666665</c:v>
                  </c:pt>
                  <c:pt idx="25">
                    <c:v>1391.6666666666665</c:v>
                  </c:pt>
                  <c:pt idx="26">
                    <c:v>1391.6666666666665</c:v>
                  </c:pt>
                  <c:pt idx="27">
                    <c:v>1391.6666666666665</c:v>
                  </c:pt>
                  <c:pt idx="28">
                    <c:v>1391.6666666666665</c:v>
                  </c:pt>
                  <c:pt idx="29">
                    <c:v>1391.6666666666665</c:v>
                  </c:pt>
                  <c:pt idx="30">
                    <c:v>1391.6666666666665</c:v>
                  </c:pt>
                  <c:pt idx="31">
                    <c:v>1391.6666666666665</c:v>
                  </c:pt>
                  <c:pt idx="32">
                    <c:v>1391.6666666666665</c:v>
                  </c:pt>
                  <c:pt idx="33">
                    <c:v>1391.6666666666665</c:v>
                  </c:pt>
                  <c:pt idx="34">
                    <c:v>1391.6666666666665</c:v>
                  </c:pt>
                  <c:pt idx="35">
                    <c:v>1391.6666666666665</c:v>
                  </c:pt>
                  <c:pt idx="36">
                    <c:v>1391.6666666666665</c:v>
                  </c:pt>
                  <c:pt idx="37">
                    <c:v>1391.6666666666665</c:v>
                  </c:pt>
                  <c:pt idx="38">
                    <c:v>1391.6666666666665</c:v>
                  </c:pt>
                  <c:pt idx="39">
                    <c:v>1391.6666666666665</c:v>
                  </c:pt>
                  <c:pt idx="40">
                    <c:v>1391.6666666666665</c:v>
                  </c:pt>
                  <c:pt idx="41">
                    <c:v>1391.6666666666665</c:v>
                  </c:pt>
                  <c:pt idx="42">
                    <c:v>1391.6666666666665</c:v>
                  </c:pt>
                  <c:pt idx="43">
                    <c:v>1391.6666666666665</c:v>
                  </c:pt>
                  <c:pt idx="44">
                    <c:v>1391.6666666666665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'Ms SEM+ICP Tidy'!$AH$47:$AH$91</c:f>
              <c:numCache>
                <c:formatCode>General</c:formatCode>
                <c:ptCount val="45"/>
                <c:pt idx="0">
                  <c:v>84800</c:v>
                </c:pt>
                <c:pt idx="1">
                  <c:v>84900</c:v>
                </c:pt>
                <c:pt idx="2">
                  <c:v>83699.999999999985</c:v>
                </c:pt>
                <c:pt idx="3">
                  <c:v>84400</c:v>
                </c:pt>
                <c:pt idx="4">
                  <c:v>85000</c:v>
                </c:pt>
                <c:pt idx="5">
                  <c:v>87100.000000000015</c:v>
                </c:pt>
                <c:pt idx="6">
                  <c:v>85300</c:v>
                </c:pt>
                <c:pt idx="7">
                  <c:v>85200</c:v>
                </c:pt>
                <c:pt idx="8">
                  <c:v>83200</c:v>
                </c:pt>
                <c:pt idx="9">
                  <c:v>84000</c:v>
                </c:pt>
                <c:pt idx="10">
                  <c:v>86000</c:v>
                </c:pt>
                <c:pt idx="11">
                  <c:v>84900</c:v>
                </c:pt>
                <c:pt idx="12">
                  <c:v>84600.000000000015</c:v>
                </c:pt>
                <c:pt idx="13">
                  <c:v>85399.999999999985</c:v>
                </c:pt>
                <c:pt idx="14">
                  <c:v>84100</c:v>
                </c:pt>
                <c:pt idx="15">
                  <c:v>82899.999999999985</c:v>
                </c:pt>
                <c:pt idx="16">
                  <c:v>85500</c:v>
                </c:pt>
                <c:pt idx="17">
                  <c:v>84700</c:v>
                </c:pt>
                <c:pt idx="18">
                  <c:v>84600.000000000015</c:v>
                </c:pt>
                <c:pt idx="19">
                  <c:v>82500</c:v>
                </c:pt>
                <c:pt idx="20">
                  <c:v>85300</c:v>
                </c:pt>
                <c:pt idx="21">
                  <c:v>85500</c:v>
                </c:pt>
                <c:pt idx="22">
                  <c:v>85399.999999999985</c:v>
                </c:pt>
                <c:pt idx="23">
                  <c:v>83500</c:v>
                </c:pt>
                <c:pt idx="24">
                  <c:v>83400</c:v>
                </c:pt>
                <c:pt idx="25">
                  <c:v>85600</c:v>
                </c:pt>
                <c:pt idx="26">
                  <c:v>87100.000000000015</c:v>
                </c:pt>
                <c:pt idx="27">
                  <c:v>83300</c:v>
                </c:pt>
                <c:pt idx="28">
                  <c:v>83000</c:v>
                </c:pt>
                <c:pt idx="29">
                  <c:v>83400</c:v>
                </c:pt>
                <c:pt idx="30">
                  <c:v>84200</c:v>
                </c:pt>
                <c:pt idx="31">
                  <c:v>85399.999999999985</c:v>
                </c:pt>
                <c:pt idx="32">
                  <c:v>85000</c:v>
                </c:pt>
                <c:pt idx="33">
                  <c:v>84100</c:v>
                </c:pt>
                <c:pt idx="34">
                  <c:v>84700</c:v>
                </c:pt>
                <c:pt idx="35">
                  <c:v>84500</c:v>
                </c:pt>
                <c:pt idx="36">
                  <c:v>85300</c:v>
                </c:pt>
                <c:pt idx="37">
                  <c:v>82300</c:v>
                </c:pt>
                <c:pt idx="38">
                  <c:v>84400</c:v>
                </c:pt>
                <c:pt idx="39">
                  <c:v>82600</c:v>
                </c:pt>
                <c:pt idx="40">
                  <c:v>84900</c:v>
                </c:pt>
                <c:pt idx="41">
                  <c:v>83300</c:v>
                </c:pt>
                <c:pt idx="42">
                  <c:v>83500</c:v>
                </c:pt>
                <c:pt idx="43">
                  <c:v>85300</c:v>
                </c:pt>
                <c:pt idx="44">
                  <c:v>82300</c:v>
                </c:pt>
              </c:numCache>
            </c:numRef>
          </c:xVal>
          <c:yVal>
            <c:numRef>
              <c:f>'Ms SEM+ICP Tidy'!$C$47:$C$91</c:f>
              <c:numCache>
                <c:formatCode>General</c:formatCode>
                <c:ptCount val="45"/>
                <c:pt idx="0">
                  <c:v>34.088999999999999</c:v>
                </c:pt>
                <c:pt idx="1">
                  <c:v>35.832000000000001</c:v>
                </c:pt>
                <c:pt idx="2">
                  <c:v>41.066800000000001</c:v>
                </c:pt>
                <c:pt idx="3">
                  <c:v>42.691299999999998</c:v>
                </c:pt>
                <c:pt idx="4">
                  <c:v>35.543399999999998</c:v>
                </c:pt>
                <c:pt idx="5">
                  <c:v>31.5305</c:v>
                </c:pt>
                <c:pt idx="6">
                  <c:v>30.461500000000001</c:v>
                </c:pt>
                <c:pt idx="7">
                  <c:v>39.433700000000002</c:v>
                </c:pt>
                <c:pt idx="8">
                  <c:v>42.585599999999999</c:v>
                </c:pt>
                <c:pt idx="9">
                  <c:v>42.493200000000002</c:v>
                </c:pt>
                <c:pt idx="10">
                  <c:v>37.845700000000001</c:v>
                </c:pt>
                <c:pt idx="11">
                  <c:v>28.618099999999998</c:v>
                </c:pt>
                <c:pt idx="12">
                  <c:v>43.297199999999997</c:v>
                </c:pt>
                <c:pt idx="13">
                  <c:v>40.203699999999998</c:v>
                </c:pt>
                <c:pt idx="14">
                  <c:v>43.762300000000003</c:v>
                </c:pt>
                <c:pt idx="15">
                  <c:v>39.972700000000003</c:v>
                </c:pt>
                <c:pt idx="16">
                  <c:v>42.315199999999997</c:v>
                </c:pt>
                <c:pt idx="17">
                  <c:v>47.645000000000003</c:v>
                </c:pt>
                <c:pt idx="18">
                  <c:v>42.195399999999999</c:v>
                </c:pt>
                <c:pt idx="19">
                  <c:v>38.314399999999999</c:v>
                </c:pt>
                <c:pt idx="20">
                  <c:v>56.845199999999998</c:v>
                </c:pt>
                <c:pt idx="21">
                  <c:v>46.1935</c:v>
                </c:pt>
                <c:pt idx="22">
                  <c:v>41.959299999999999</c:v>
                </c:pt>
                <c:pt idx="23">
                  <c:v>38.379899999999999</c:v>
                </c:pt>
                <c:pt idx="24">
                  <c:v>46.028799999999997</c:v>
                </c:pt>
                <c:pt idx="25">
                  <c:v>47.553899999999999</c:v>
                </c:pt>
                <c:pt idx="26">
                  <c:v>43.607199999999999</c:v>
                </c:pt>
                <c:pt idx="27">
                  <c:v>43.9878</c:v>
                </c:pt>
                <c:pt idx="28">
                  <c:v>36.694200000000002</c:v>
                </c:pt>
                <c:pt idx="29">
                  <c:v>36.461500000000001</c:v>
                </c:pt>
                <c:pt idx="30">
                  <c:v>44.344000000000001</c:v>
                </c:pt>
                <c:pt idx="31">
                  <c:v>33.119700000000002</c:v>
                </c:pt>
                <c:pt idx="32">
                  <c:v>39.446399999999997</c:v>
                </c:pt>
                <c:pt idx="33">
                  <c:v>43.114199999999997</c:v>
                </c:pt>
                <c:pt idx="34">
                  <c:v>37.498800000000003</c:v>
                </c:pt>
                <c:pt idx="35">
                  <c:v>45.324300000000001</c:v>
                </c:pt>
                <c:pt idx="36">
                  <c:v>38.434699999999999</c:v>
                </c:pt>
                <c:pt idx="37">
                  <c:v>43.6006</c:v>
                </c:pt>
                <c:pt idx="38">
                  <c:v>39.494799999999998</c:v>
                </c:pt>
                <c:pt idx="39">
                  <c:v>46.992600000000003</c:v>
                </c:pt>
                <c:pt idx="40">
                  <c:v>37.853200000000001</c:v>
                </c:pt>
                <c:pt idx="41">
                  <c:v>48.610799999999998</c:v>
                </c:pt>
                <c:pt idx="42">
                  <c:v>37.443300000000001</c:v>
                </c:pt>
                <c:pt idx="43">
                  <c:v>40.824300000000001</c:v>
                </c:pt>
                <c:pt idx="44">
                  <c:v>34.804699999999997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03A-46E7-A501-AD9CDCD0A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912928"/>
        <c:axId val="1683047344"/>
      </c:scatterChart>
      <c:valAx>
        <c:axId val="65912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K 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3047344"/>
        <c:crosses val="autoZero"/>
        <c:crossBetween val="midCat"/>
      </c:valAx>
      <c:valAx>
        <c:axId val="1683047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Li 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9129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1(B)MP K vs Li (outliers removed)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1(B)MP K vs Li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'Ms SEM+ICP Tidy'!$AH$51:$AH$91</c:f>
              <c:numCache>
                <c:formatCode>General</c:formatCode>
                <c:ptCount val="41"/>
                <c:pt idx="0">
                  <c:v>85000</c:v>
                </c:pt>
                <c:pt idx="1">
                  <c:v>87100.000000000015</c:v>
                </c:pt>
                <c:pt idx="2">
                  <c:v>85300</c:v>
                </c:pt>
                <c:pt idx="3">
                  <c:v>85200</c:v>
                </c:pt>
                <c:pt idx="4">
                  <c:v>83200</c:v>
                </c:pt>
                <c:pt idx="5">
                  <c:v>84000</c:v>
                </c:pt>
                <c:pt idx="6">
                  <c:v>86000</c:v>
                </c:pt>
                <c:pt idx="7">
                  <c:v>84900</c:v>
                </c:pt>
                <c:pt idx="8">
                  <c:v>84600.000000000015</c:v>
                </c:pt>
                <c:pt idx="9">
                  <c:v>85399.999999999985</c:v>
                </c:pt>
                <c:pt idx="10">
                  <c:v>84100</c:v>
                </c:pt>
                <c:pt idx="11">
                  <c:v>82899.999999999985</c:v>
                </c:pt>
                <c:pt idx="12">
                  <c:v>85500</c:v>
                </c:pt>
                <c:pt idx="13">
                  <c:v>84700</c:v>
                </c:pt>
                <c:pt idx="14">
                  <c:v>84600.000000000015</c:v>
                </c:pt>
                <c:pt idx="15">
                  <c:v>82500</c:v>
                </c:pt>
                <c:pt idx="16">
                  <c:v>85300</c:v>
                </c:pt>
                <c:pt idx="17">
                  <c:v>85500</c:v>
                </c:pt>
                <c:pt idx="18">
                  <c:v>85399.999999999985</c:v>
                </c:pt>
                <c:pt idx="19">
                  <c:v>83500</c:v>
                </c:pt>
                <c:pt idx="20">
                  <c:v>83400</c:v>
                </c:pt>
                <c:pt idx="21">
                  <c:v>85600</c:v>
                </c:pt>
                <c:pt idx="22">
                  <c:v>87100.000000000015</c:v>
                </c:pt>
                <c:pt idx="23">
                  <c:v>83300</c:v>
                </c:pt>
                <c:pt idx="24">
                  <c:v>83000</c:v>
                </c:pt>
                <c:pt idx="25">
                  <c:v>83400</c:v>
                </c:pt>
                <c:pt idx="26">
                  <c:v>84200</c:v>
                </c:pt>
                <c:pt idx="27">
                  <c:v>85399.999999999985</c:v>
                </c:pt>
                <c:pt idx="28">
                  <c:v>85000</c:v>
                </c:pt>
                <c:pt idx="29">
                  <c:v>84100</c:v>
                </c:pt>
                <c:pt idx="30">
                  <c:v>84700</c:v>
                </c:pt>
                <c:pt idx="31">
                  <c:v>84500</c:v>
                </c:pt>
                <c:pt idx="32">
                  <c:v>85300</c:v>
                </c:pt>
                <c:pt idx="33">
                  <c:v>82300</c:v>
                </c:pt>
                <c:pt idx="34">
                  <c:v>84400</c:v>
                </c:pt>
                <c:pt idx="35">
                  <c:v>82600</c:v>
                </c:pt>
                <c:pt idx="36">
                  <c:v>84900</c:v>
                </c:pt>
                <c:pt idx="37">
                  <c:v>83300</c:v>
                </c:pt>
                <c:pt idx="38">
                  <c:v>83500</c:v>
                </c:pt>
                <c:pt idx="39">
                  <c:v>85300</c:v>
                </c:pt>
                <c:pt idx="40">
                  <c:v>82300</c:v>
                </c:pt>
              </c:numCache>
            </c:numRef>
          </c:xVal>
          <c:yVal>
            <c:numRef>
              <c:f>'Ms SEM+ICP Tidy'!$C$51:$C$91</c:f>
              <c:numCache>
                <c:formatCode>General</c:formatCode>
                <c:ptCount val="41"/>
                <c:pt idx="0">
                  <c:v>35.543399999999998</c:v>
                </c:pt>
                <c:pt idx="1">
                  <c:v>31.5305</c:v>
                </c:pt>
                <c:pt idx="2">
                  <c:v>30.461500000000001</c:v>
                </c:pt>
                <c:pt idx="3">
                  <c:v>39.433700000000002</c:v>
                </c:pt>
                <c:pt idx="4">
                  <c:v>42.585599999999999</c:v>
                </c:pt>
                <c:pt idx="5">
                  <c:v>42.493200000000002</c:v>
                </c:pt>
                <c:pt idx="6">
                  <c:v>37.845700000000001</c:v>
                </c:pt>
                <c:pt idx="7">
                  <c:v>28.618099999999998</c:v>
                </c:pt>
                <c:pt idx="8">
                  <c:v>43.297199999999997</c:v>
                </c:pt>
                <c:pt idx="9">
                  <c:v>40.203699999999998</c:v>
                </c:pt>
                <c:pt idx="10">
                  <c:v>43.762300000000003</c:v>
                </c:pt>
                <c:pt idx="11">
                  <c:v>39.972700000000003</c:v>
                </c:pt>
                <c:pt idx="12">
                  <c:v>42.315199999999997</c:v>
                </c:pt>
                <c:pt idx="13">
                  <c:v>47.645000000000003</c:v>
                </c:pt>
                <c:pt idx="14">
                  <c:v>42.195399999999999</c:v>
                </c:pt>
                <c:pt idx="15">
                  <c:v>38.314399999999999</c:v>
                </c:pt>
                <c:pt idx="16">
                  <c:v>56.845199999999998</c:v>
                </c:pt>
                <c:pt idx="17">
                  <c:v>46.1935</c:v>
                </c:pt>
                <c:pt idx="18">
                  <c:v>41.959299999999999</c:v>
                </c:pt>
                <c:pt idx="19">
                  <c:v>38.379899999999999</c:v>
                </c:pt>
                <c:pt idx="20">
                  <c:v>46.028799999999997</c:v>
                </c:pt>
                <c:pt idx="21">
                  <c:v>47.553899999999999</c:v>
                </c:pt>
                <c:pt idx="22">
                  <c:v>43.607199999999999</c:v>
                </c:pt>
                <c:pt idx="23">
                  <c:v>43.9878</c:v>
                </c:pt>
                <c:pt idx="24">
                  <c:v>36.694200000000002</c:v>
                </c:pt>
                <c:pt idx="25">
                  <c:v>36.461500000000001</c:v>
                </c:pt>
                <c:pt idx="26">
                  <c:v>44.344000000000001</c:v>
                </c:pt>
                <c:pt idx="27">
                  <c:v>33.119700000000002</c:v>
                </c:pt>
                <c:pt idx="28">
                  <c:v>39.446399999999997</c:v>
                </c:pt>
                <c:pt idx="29">
                  <c:v>43.114199999999997</c:v>
                </c:pt>
                <c:pt idx="30">
                  <c:v>37.498800000000003</c:v>
                </c:pt>
                <c:pt idx="31">
                  <c:v>45.324300000000001</c:v>
                </c:pt>
                <c:pt idx="32">
                  <c:v>38.434699999999999</c:v>
                </c:pt>
                <c:pt idx="33">
                  <c:v>43.6006</c:v>
                </c:pt>
                <c:pt idx="34">
                  <c:v>39.494799999999998</c:v>
                </c:pt>
                <c:pt idx="35">
                  <c:v>46.992600000000003</c:v>
                </c:pt>
                <c:pt idx="36">
                  <c:v>37.853200000000001</c:v>
                </c:pt>
                <c:pt idx="37">
                  <c:v>48.610799999999998</c:v>
                </c:pt>
                <c:pt idx="38">
                  <c:v>37.443300000000001</c:v>
                </c:pt>
                <c:pt idx="39">
                  <c:v>40.824300000000001</c:v>
                </c:pt>
                <c:pt idx="40">
                  <c:v>34.804699999999997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937-4A3F-AC53-7657D3D32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940768"/>
        <c:axId val="1683044464"/>
      </c:scatterChart>
      <c:valAx>
        <c:axId val="65940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K 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3044464"/>
        <c:crosses val="autoZero"/>
        <c:crossBetween val="midCat"/>
      </c:valAx>
      <c:valAx>
        <c:axId val="1683044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Li 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940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1.AS Al vs Mg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SEM+ICP Tidy'!$AE$145:$AE$168,'Ms SEM+ICP Tidy'!$AE$189:$AE$208)</c:f>
                <c:numCache>
                  <c:formatCode>General</c:formatCode>
                  <c:ptCount val="44"/>
                  <c:pt idx="0">
                    <c:v>718.18181818181813</c:v>
                  </c:pt>
                  <c:pt idx="1">
                    <c:v>718.18181818181813</c:v>
                  </c:pt>
                  <c:pt idx="2">
                    <c:v>718.18181818181813</c:v>
                  </c:pt>
                  <c:pt idx="3">
                    <c:v>718.18181818181813</c:v>
                  </c:pt>
                  <c:pt idx="4">
                    <c:v>718.18181818181813</c:v>
                  </c:pt>
                  <c:pt idx="5">
                    <c:v>718.18181818181813</c:v>
                  </c:pt>
                  <c:pt idx="6">
                    <c:v>718.18181818181813</c:v>
                  </c:pt>
                  <c:pt idx="7">
                    <c:v>718.18181818181813</c:v>
                  </c:pt>
                  <c:pt idx="8">
                    <c:v>718.18181818181813</c:v>
                  </c:pt>
                  <c:pt idx="9">
                    <c:v>718.18181818181813</c:v>
                  </c:pt>
                  <c:pt idx="10">
                    <c:v>718.18181818181813</c:v>
                  </c:pt>
                  <c:pt idx="11">
                    <c:v>718.18181818181813</c:v>
                  </c:pt>
                  <c:pt idx="12">
                    <c:v>718.18181818181813</c:v>
                  </c:pt>
                  <c:pt idx="13">
                    <c:v>718.18181818181813</c:v>
                  </c:pt>
                  <c:pt idx="14">
                    <c:v>718.18181818181813</c:v>
                  </c:pt>
                  <c:pt idx="15">
                    <c:v>718.18181818181813</c:v>
                  </c:pt>
                  <c:pt idx="16">
                    <c:v>718.18181818181813</c:v>
                  </c:pt>
                  <c:pt idx="17">
                    <c:v>718.18181818181813</c:v>
                  </c:pt>
                  <c:pt idx="18">
                    <c:v>718.18181818181813</c:v>
                  </c:pt>
                  <c:pt idx="19">
                    <c:v>718.18181818181813</c:v>
                  </c:pt>
                  <c:pt idx="20">
                    <c:v>718.18181818181813</c:v>
                  </c:pt>
                  <c:pt idx="21">
                    <c:v>718.18181818181813</c:v>
                  </c:pt>
                  <c:pt idx="22">
                    <c:v>718.18181818181802</c:v>
                  </c:pt>
                  <c:pt idx="23">
                    <c:v>718.18181818181802</c:v>
                  </c:pt>
                  <c:pt idx="24">
                    <c:v>718.18181818181813</c:v>
                  </c:pt>
                  <c:pt idx="25">
                    <c:v>718.18181818181813</c:v>
                  </c:pt>
                  <c:pt idx="26">
                    <c:v>718.18181818181813</c:v>
                  </c:pt>
                  <c:pt idx="27">
                    <c:v>718.18181818181813</c:v>
                  </c:pt>
                  <c:pt idx="28">
                    <c:v>718.18181818181813</c:v>
                  </c:pt>
                  <c:pt idx="29">
                    <c:v>718.18181818181813</c:v>
                  </c:pt>
                  <c:pt idx="30">
                    <c:v>718.18181818181813</c:v>
                  </c:pt>
                  <c:pt idx="31">
                    <c:v>718.18181818181813</c:v>
                  </c:pt>
                  <c:pt idx="32">
                    <c:v>718.18181818181813</c:v>
                  </c:pt>
                  <c:pt idx="33">
                    <c:v>718.18181818181813</c:v>
                  </c:pt>
                  <c:pt idx="34">
                    <c:v>718.18181818181813</c:v>
                  </c:pt>
                  <c:pt idx="35">
                    <c:v>718.18181818181813</c:v>
                  </c:pt>
                  <c:pt idx="36">
                    <c:v>718.18181818181813</c:v>
                  </c:pt>
                  <c:pt idx="37">
                    <c:v>718.18181818181813</c:v>
                  </c:pt>
                  <c:pt idx="38">
                    <c:v>718.18181818181813</c:v>
                  </c:pt>
                  <c:pt idx="39">
                    <c:v>718.18181818181813</c:v>
                  </c:pt>
                  <c:pt idx="40">
                    <c:v>718.18181818181813</c:v>
                  </c:pt>
                  <c:pt idx="41">
                    <c:v>718.18181818181813</c:v>
                  </c:pt>
                  <c:pt idx="42">
                    <c:v>718.18181818181813</c:v>
                  </c:pt>
                  <c:pt idx="43">
                    <c:v>718.18181818181813</c:v>
                  </c:pt>
                </c:numCache>
              </c:numRef>
            </c:plus>
            <c:minus>
              <c:numRef>
                <c:f>('Ms SEM+ICP Tidy'!$AE$145:$AE$168,'Ms SEM+ICP Tidy'!$AE$189:$AE$208)</c:f>
                <c:numCache>
                  <c:formatCode>General</c:formatCode>
                  <c:ptCount val="44"/>
                  <c:pt idx="0">
                    <c:v>718.18181818181813</c:v>
                  </c:pt>
                  <c:pt idx="1">
                    <c:v>718.18181818181813</c:v>
                  </c:pt>
                  <c:pt idx="2">
                    <c:v>718.18181818181813</c:v>
                  </c:pt>
                  <c:pt idx="3">
                    <c:v>718.18181818181813</c:v>
                  </c:pt>
                  <c:pt idx="4">
                    <c:v>718.18181818181813</c:v>
                  </c:pt>
                  <c:pt idx="5">
                    <c:v>718.18181818181813</c:v>
                  </c:pt>
                  <c:pt idx="6">
                    <c:v>718.18181818181813</c:v>
                  </c:pt>
                  <c:pt idx="7">
                    <c:v>718.18181818181813</c:v>
                  </c:pt>
                  <c:pt idx="8">
                    <c:v>718.18181818181813</c:v>
                  </c:pt>
                  <c:pt idx="9">
                    <c:v>718.18181818181813</c:v>
                  </c:pt>
                  <c:pt idx="10">
                    <c:v>718.18181818181813</c:v>
                  </c:pt>
                  <c:pt idx="11">
                    <c:v>718.18181818181813</c:v>
                  </c:pt>
                  <c:pt idx="12">
                    <c:v>718.18181818181813</c:v>
                  </c:pt>
                  <c:pt idx="13">
                    <c:v>718.18181818181813</c:v>
                  </c:pt>
                  <c:pt idx="14">
                    <c:v>718.18181818181813</c:v>
                  </c:pt>
                  <c:pt idx="15">
                    <c:v>718.18181818181813</c:v>
                  </c:pt>
                  <c:pt idx="16">
                    <c:v>718.18181818181813</c:v>
                  </c:pt>
                  <c:pt idx="17">
                    <c:v>718.18181818181813</c:v>
                  </c:pt>
                  <c:pt idx="18">
                    <c:v>718.18181818181813</c:v>
                  </c:pt>
                  <c:pt idx="19">
                    <c:v>718.18181818181813</c:v>
                  </c:pt>
                  <c:pt idx="20">
                    <c:v>718.18181818181813</c:v>
                  </c:pt>
                  <c:pt idx="21">
                    <c:v>718.18181818181813</c:v>
                  </c:pt>
                  <c:pt idx="22">
                    <c:v>718.18181818181802</c:v>
                  </c:pt>
                  <c:pt idx="23">
                    <c:v>718.18181818181802</c:v>
                  </c:pt>
                  <c:pt idx="24">
                    <c:v>718.18181818181813</c:v>
                  </c:pt>
                  <c:pt idx="25">
                    <c:v>718.18181818181813</c:v>
                  </c:pt>
                  <c:pt idx="26">
                    <c:v>718.18181818181813</c:v>
                  </c:pt>
                  <c:pt idx="27">
                    <c:v>718.18181818181813</c:v>
                  </c:pt>
                  <c:pt idx="28">
                    <c:v>718.18181818181813</c:v>
                  </c:pt>
                  <c:pt idx="29">
                    <c:v>718.18181818181813</c:v>
                  </c:pt>
                  <c:pt idx="30">
                    <c:v>718.18181818181813</c:v>
                  </c:pt>
                  <c:pt idx="31">
                    <c:v>718.18181818181813</c:v>
                  </c:pt>
                  <c:pt idx="32">
                    <c:v>718.18181818181813</c:v>
                  </c:pt>
                  <c:pt idx="33">
                    <c:v>718.18181818181813</c:v>
                  </c:pt>
                  <c:pt idx="34">
                    <c:v>718.18181818181813</c:v>
                  </c:pt>
                  <c:pt idx="35">
                    <c:v>718.18181818181813</c:v>
                  </c:pt>
                  <c:pt idx="36">
                    <c:v>718.18181818181813</c:v>
                  </c:pt>
                  <c:pt idx="37">
                    <c:v>718.18181818181813</c:v>
                  </c:pt>
                  <c:pt idx="38">
                    <c:v>718.18181818181813</c:v>
                  </c:pt>
                  <c:pt idx="39">
                    <c:v>718.18181818181813</c:v>
                  </c:pt>
                  <c:pt idx="40">
                    <c:v>718.18181818181813</c:v>
                  </c:pt>
                  <c:pt idx="41">
                    <c:v>718.18181818181813</c:v>
                  </c:pt>
                  <c:pt idx="42">
                    <c:v>718.18181818181813</c:v>
                  </c:pt>
                  <c:pt idx="43">
                    <c:v>718.18181818181813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SEM+ICP Tidy'!$AF$145:$AF$168,'Ms SEM+ICP Tidy'!$AF$189:$AF$208)</c:f>
                <c:numCache>
                  <c:formatCode>General</c:formatCode>
                  <c:ptCount val="44"/>
                  <c:pt idx="0">
                    <c:v>1883.3333333333333</c:v>
                  </c:pt>
                  <c:pt idx="1">
                    <c:v>1883.3333333333333</c:v>
                  </c:pt>
                  <c:pt idx="2">
                    <c:v>1883.3333333333333</c:v>
                  </c:pt>
                  <c:pt idx="3">
                    <c:v>1883.3333333333333</c:v>
                  </c:pt>
                  <c:pt idx="4">
                    <c:v>1883.3333333333333</c:v>
                  </c:pt>
                  <c:pt idx="5">
                    <c:v>1883.3333333333333</c:v>
                  </c:pt>
                  <c:pt idx="6">
                    <c:v>1883.3333333333333</c:v>
                  </c:pt>
                  <c:pt idx="7">
                    <c:v>1883.3333333333333</c:v>
                  </c:pt>
                  <c:pt idx="8">
                    <c:v>1883.3333333333333</c:v>
                  </c:pt>
                  <c:pt idx="9">
                    <c:v>1883.3333333333333</c:v>
                  </c:pt>
                  <c:pt idx="10">
                    <c:v>1883.3333333333333</c:v>
                  </c:pt>
                  <c:pt idx="11">
                    <c:v>1883.3333333333333</c:v>
                  </c:pt>
                  <c:pt idx="12">
                    <c:v>1883.3333333333333</c:v>
                  </c:pt>
                  <c:pt idx="13">
                    <c:v>1883.3333333333333</c:v>
                  </c:pt>
                  <c:pt idx="14">
                    <c:v>1883.3333333333333</c:v>
                  </c:pt>
                  <c:pt idx="15">
                    <c:v>1883.3333333333333</c:v>
                  </c:pt>
                  <c:pt idx="16">
                    <c:v>1883.3333333333333</c:v>
                  </c:pt>
                  <c:pt idx="17">
                    <c:v>1883.3333333333333</c:v>
                  </c:pt>
                  <c:pt idx="18">
                    <c:v>1883.3333333333333</c:v>
                  </c:pt>
                  <c:pt idx="19">
                    <c:v>1883.3333333333333</c:v>
                  </c:pt>
                  <c:pt idx="20">
                    <c:v>1883.3333333333333</c:v>
                  </c:pt>
                  <c:pt idx="21">
                    <c:v>1883.3333333333333</c:v>
                  </c:pt>
                  <c:pt idx="22">
                    <c:v>1883.3333333333301</c:v>
                  </c:pt>
                  <c:pt idx="23">
                    <c:v>1883.3333333333301</c:v>
                  </c:pt>
                  <c:pt idx="24">
                    <c:v>1883.3333333333333</c:v>
                  </c:pt>
                  <c:pt idx="25">
                    <c:v>1883.3333333333333</c:v>
                  </c:pt>
                  <c:pt idx="26">
                    <c:v>1883.3333333333333</c:v>
                  </c:pt>
                  <c:pt idx="27">
                    <c:v>1883.3333333333333</c:v>
                  </c:pt>
                  <c:pt idx="28">
                    <c:v>1883.3333333333333</c:v>
                  </c:pt>
                  <c:pt idx="29">
                    <c:v>1883.3333333333333</c:v>
                  </c:pt>
                  <c:pt idx="30">
                    <c:v>1883.3333333333333</c:v>
                  </c:pt>
                  <c:pt idx="31">
                    <c:v>1883.3333333333333</c:v>
                  </c:pt>
                  <c:pt idx="32">
                    <c:v>1883.3333333333333</c:v>
                  </c:pt>
                  <c:pt idx="33">
                    <c:v>1883.3333333333333</c:v>
                  </c:pt>
                  <c:pt idx="34">
                    <c:v>1883.3333333333333</c:v>
                  </c:pt>
                  <c:pt idx="35">
                    <c:v>1883.3333333333333</c:v>
                  </c:pt>
                  <c:pt idx="36">
                    <c:v>1883.3333333333333</c:v>
                  </c:pt>
                  <c:pt idx="37">
                    <c:v>1883.3333333333333</c:v>
                  </c:pt>
                  <c:pt idx="38">
                    <c:v>1883.3333333333333</c:v>
                  </c:pt>
                  <c:pt idx="39">
                    <c:v>1883.3333333333333</c:v>
                  </c:pt>
                  <c:pt idx="40">
                    <c:v>1883.3333333333333</c:v>
                  </c:pt>
                  <c:pt idx="41">
                    <c:v>1883.3333333333333</c:v>
                  </c:pt>
                  <c:pt idx="42">
                    <c:v>1883.3333333333333</c:v>
                  </c:pt>
                  <c:pt idx="43">
                    <c:v>1883.3333333333333</c:v>
                  </c:pt>
                </c:numCache>
              </c:numRef>
            </c:plus>
            <c:minus>
              <c:numRef>
                <c:f>('Ms SEM+ICP Tidy'!$AF$145:$AF$168,'Ms SEM+ICP Tidy'!$AF$189:$AF$208)</c:f>
                <c:numCache>
                  <c:formatCode>General</c:formatCode>
                  <c:ptCount val="44"/>
                  <c:pt idx="0">
                    <c:v>1883.3333333333333</c:v>
                  </c:pt>
                  <c:pt idx="1">
                    <c:v>1883.3333333333333</c:v>
                  </c:pt>
                  <c:pt idx="2">
                    <c:v>1883.3333333333333</c:v>
                  </c:pt>
                  <c:pt idx="3">
                    <c:v>1883.3333333333333</c:v>
                  </c:pt>
                  <c:pt idx="4">
                    <c:v>1883.3333333333333</c:v>
                  </c:pt>
                  <c:pt idx="5">
                    <c:v>1883.3333333333333</c:v>
                  </c:pt>
                  <c:pt idx="6">
                    <c:v>1883.3333333333333</c:v>
                  </c:pt>
                  <c:pt idx="7">
                    <c:v>1883.3333333333333</c:v>
                  </c:pt>
                  <c:pt idx="8">
                    <c:v>1883.3333333333333</c:v>
                  </c:pt>
                  <c:pt idx="9">
                    <c:v>1883.3333333333333</c:v>
                  </c:pt>
                  <c:pt idx="10">
                    <c:v>1883.3333333333333</c:v>
                  </c:pt>
                  <c:pt idx="11">
                    <c:v>1883.3333333333333</c:v>
                  </c:pt>
                  <c:pt idx="12">
                    <c:v>1883.3333333333333</c:v>
                  </c:pt>
                  <c:pt idx="13">
                    <c:v>1883.3333333333333</c:v>
                  </c:pt>
                  <c:pt idx="14">
                    <c:v>1883.3333333333333</c:v>
                  </c:pt>
                  <c:pt idx="15">
                    <c:v>1883.3333333333333</c:v>
                  </c:pt>
                  <c:pt idx="16">
                    <c:v>1883.3333333333333</c:v>
                  </c:pt>
                  <c:pt idx="17">
                    <c:v>1883.3333333333333</c:v>
                  </c:pt>
                  <c:pt idx="18">
                    <c:v>1883.3333333333333</c:v>
                  </c:pt>
                  <c:pt idx="19">
                    <c:v>1883.3333333333333</c:v>
                  </c:pt>
                  <c:pt idx="20">
                    <c:v>1883.3333333333333</c:v>
                  </c:pt>
                  <c:pt idx="21">
                    <c:v>1883.3333333333333</c:v>
                  </c:pt>
                  <c:pt idx="22">
                    <c:v>1883.3333333333301</c:v>
                  </c:pt>
                  <c:pt idx="23">
                    <c:v>1883.3333333333301</c:v>
                  </c:pt>
                  <c:pt idx="24">
                    <c:v>1883.3333333333333</c:v>
                  </c:pt>
                  <c:pt idx="25">
                    <c:v>1883.3333333333333</c:v>
                  </c:pt>
                  <c:pt idx="26">
                    <c:v>1883.3333333333333</c:v>
                  </c:pt>
                  <c:pt idx="27">
                    <c:v>1883.3333333333333</c:v>
                  </c:pt>
                  <c:pt idx="28">
                    <c:v>1883.3333333333333</c:v>
                  </c:pt>
                  <c:pt idx="29">
                    <c:v>1883.3333333333333</c:v>
                  </c:pt>
                  <c:pt idx="30">
                    <c:v>1883.3333333333333</c:v>
                  </c:pt>
                  <c:pt idx="31">
                    <c:v>1883.3333333333333</c:v>
                  </c:pt>
                  <c:pt idx="32">
                    <c:v>1883.3333333333333</c:v>
                  </c:pt>
                  <c:pt idx="33">
                    <c:v>1883.3333333333333</c:v>
                  </c:pt>
                  <c:pt idx="34">
                    <c:v>1883.3333333333333</c:v>
                  </c:pt>
                  <c:pt idx="35">
                    <c:v>1883.3333333333333</c:v>
                  </c:pt>
                  <c:pt idx="36">
                    <c:v>1883.3333333333333</c:v>
                  </c:pt>
                  <c:pt idx="37">
                    <c:v>1883.3333333333333</c:v>
                  </c:pt>
                  <c:pt idx="38">
                    <c:v>1883.3333333333333</c:v>
                  </c:pt>
                  <c:pt idx="39">
                    <c:v>1883.3333333333333</c:v>
                  </c:pt>
                  <c:pt idx="40">
                    <c:v>1883.3333333333333</c:v>
                  </c:pt>
                  <c:pt idx="41">
                    <c:v>1883.3333333333333</c:v>
                  </c:pt>
                  <c:pt idx="42">
                    <c:v>1883.3333333333333</c:v>
                  </c:pt>
                  <c:pt idx="43">
                    <c:v>1883.3333333333333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'Ms SEM+ICP Tidy'!$AF$2:$AF$45</c:f>
              <c:numCache>
                <c:formatCode>General</c:formatCode>
                <c:ptCount val="44"/>
                <c:pt idx="0">
                  <c:v>189500</c:v>
                </c:pt>
                <c:pt idx="1">
                  <c:v>183000</c:v>
                </c:pt>
                <c:pt idx="2">
                  <c:v>189000</c:v>
                </c:pt>
                <c:pt idx="3">
                  <c:v>185600</c:v>
                </c:pt>
                <c:pt idx="4">
                  <c:v>187000</c:v>
                </c:pt>
                <c:pt idx="5">
                  <c:v>181100</c:v>
                </c:pt>
                <c:pt idx="6">
                  <c:v>184100</c:v>
                </c:pt>
                <c:pt idx="7">
                  <c:v>180900</c:v>
                </c:pt>
                <c:pt idx="8">
                  <c:v>188900</c:v>
                </c:pt>
                <c:pt idx="9">
                  <c:v>186800</c:v>
                </c:pt>
                <c:pt idx="10">
                  <c:v>183299.99999999997</c:v>
                </c:pt>
                <c:pt idx="11">
                  <c:v>183500</c:v>
                </c:pt>
                <c:pt idx="12">
                  <c:v>182700</c:v>
                </c:pt>
                <c:pt idx="13">
                  <c:v>185600</c:v>
                </c:pt>
                <c:pt idx="14">
                  <c:v>185799.99999999997</c:v>
                </c:pt>
                <c:pt idx="15">
                  <c:v>186800</c:v>
                </c:pt>
                <c:pt idx="16">
                  <c:v>189600</c:v>
                </c:pt>
                <c:pt idx="17">
                  <c:v>185400</c:v>
                </c:pt>
                <c:pt idx="18">
                  <c:v>189200.00000000003</c:v>
                </c:pt>
                <c:pt idx="19">
                  <c:v>185900</c:v>
                </c:pt>
                <c:pt idx="20">
                  <c:v>180799.99999999997</c:v>
                </c:pt>
                <c:pt idx="21">
                  <c:v>188299.99999999997</c:v>
                </c:pt>
                <c:pt idx="22">
                  <c:v>185799.99999999997</c:v>
                </c:pt>
                <c:pt idx="23">
                  <c:v>185799.99999999997</c:v>
                </c:pt>
                <c:pt idx="24">
                  <c:v>182300</c:v>
                </c:pt>
                <c:pt idx="25">
                  <c:v>186100</c:v>
                </c:pt>
                <c:pt idx="26">
                  <c:v>185900</c:v>
                </c:pt>
                <c:pt idx="27">
                  <c:v>187900</c:v>
                </c:pt>
                <c:pt idx="28">
                  <c:v>186900</c:v>
                </c:pt>
                <c:pt idx="29">
                  <c:v>188900</c:v>
                </c:pt>
                <c:pt idx="30">
                  <c:v>186000</c:v>
                </c:pt>
                <c:pt idx="31">
                  <c:v>185100.00000000003</c:v>
                </c:pt>
                <c:pt idx="32">
                  <c:v>186500</c:v>
                </c:pt>
                <c:pt idx="33">
                  <c:v>177100</c:v>
                </c:pt>
                <c:pt idx="34">
                  <c:v>186200</c:v>
                </c:pt>
                <c:pt idx="35">
                  <c:v>178600</c:v>
                </c:pt>
                <c:pt idx="36">
                  <c:v>184800</c:v>
                </c:pt>
                <c:pt idx="37">
                  <c:v>187300</c:v>
                </c:pt>
                <c:pt idx="38">
                  <c:v>184899.99999999997</c:v>
                </c:pt>
                <c:pt idx="39">
                  <c:v>184899.99999999997</c:v>
                </c:pt>
                <c:pt idx="40">
                  <c:v>188800</c:v>
                </c:pt>
                <c:pt idx="41">
                  <c:v>186500</c:v>
                </c:pt>
                <c:pt idx="42">
                  <c:v>182600.00000000003</c:v>
                </c:pt>
                <c:pt idx="43">
                  <c:v>189100</c:v>
                </c:pt>
              </c:numCache>
            </c:numRef>
          </c:xVal>
          <c:yVal>
            <c:numRef>
              <c:f>'Ms SEM+ICP Tidy'!$AE$2:$AE$45</c:f>
              <c:numCache>
                <c:formatCode>General</c:formatCode>
                <c:ptCount val="44"/>
                <c:pt idx="0">
                  <c:v>8400</c:v>
                </c:pt>
                <c:pt idx="1">
                  <c:v>10900</c:v>
                </c:pt>
                <c:pt idx="2">
                  <c:v>7100</c:v>
                </c:pt>
                <c:pt idx="3">
                  <c:v>8400</c:v>
                </c:pt>
                <c:pt idx="4">
                  <c:v>8000</c:v>
                </c:pt>
                <c:pt idx="5">
                  <c:v>8900</c:v>
                </c:pt>
                <c:pt idx="6">
                  <c:v>8200</c:v>
                </c:pt>
                <c:pt idx="7">
                  <c:v>10200</c:v>
                </c:pt>
                <c:pt idx="8">
                  <c:v>7200</c:v>
                </c:pt>
                <c:pt idx="9">
                  <c:v>7300</c:v>
                </c:pt>
                <c:pt idx="10">
                  <c:v>8800</c:v>
                </c:pt>
                <c:pt idx="11">
                  <c:v>9900</c:v>
                </c:pt>
                <c:pt idx="12">
                  <c:v>10200</c:v>
                </c:pt>
                <c:pt idx="13">
                  <c:v>9700</c:v>
                </c:pt>
                <c:pt idx="14">
                  <c:v>8800</c:v>
                </c:pt>
                <c:pt idx="15">
                  <c:v>8900</c:v>
                </c:pt>
                <c:pt idx="16">
                  <c:v>7800</c:v>
                </c:pt>
                <c:pt idx="17">
                  <c:v>8300</c:v>
                </c:pt>
                <c:pt idx="18">
                  <c:v>8300</c:v>
                </c:pt>
                <c:pt idx="19">
                  <c:v>8300</c:v>
                </c:pt>
                <c:pt idx="20">
                  <c:v>7100</c:v>
                </c:pt>
                <c:pt idx="21">
                  <c:v>0</c:v>
                </c:pt>
                <c:pt idx="22">
                  <c:v>7100</c:v>
                </c:pt>
                <c:pt idx="23">
                  <c:v>7100</c:v>
                </c:pt>
                <c:pt idx="24">
                  <c:v>9000</c:v>
                </c:pt>
                <c:pt idx="25">
                  <c:v>7800</c:v>
                </c:pt>
                <c:pt idx="26">
                  <c:v>8200</c:v>
                </c:pt>
                <c:pt idx="27">
                  <c:v>7600</c:v>
                </c:pt>
                <c:pt idx="28">
                  <c:v>8000</c:v>
                </c:pt>
                <c:pt idx="29">
                  <c:v>7000</c:v>
                </c:pt>
                <c:pt idx="30">
                  <c:v>8200</c:v>
                </c:pt>
                <c:pt idx="31">
                  <c:v>8200</c:v>
                </c:pt>
                <c:pt idx="32">
                  <c:v>7300</c:v>
                </c:pt>
                <c:pt idx="33">
                  <c:v>10600</c:v>
                </c:pt>
                <c:pt idx="34">
                  <c:v>7700</c:v>
                </c:pt>
                <c:pt idx="35">
                  <c:v>9800</c:v>
                </c:pt>
                <c:pt idx="36">
                  <c:v>9500</c:v>
                </c:pt>
                <c:pt idx="37">
                  <c:v>7100</c:v>
                </c:pt>
                <c:pt idx="38">
                  <c:v>8900</c:v>
                </c:pt>
                <c:pt idx="39">
                  <c:v>9000</c:v>
                </c:pt>
                <c:pt idx="40">
                  <c:v>8000</c:v>
                </c:pt>
                <c:pt idx="41">
                  <c:v>7600</c:v>
                </c:pt>
                <c:pt idx="42">
                  <c:v>10000</c:v>
                </c:pt>
                <c:pt idx="43">
                  <c:v>7300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047-4799-9E2F-8A885AB13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5692592"/>
        <c:axId val="1658111184"/>
      </c:scatterChart>
      <c:valAx>
        <c:axId val="1275692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Al 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8111184"/>
        <c:crosses val="autoZero"/>
        <c:crossBetween val="midCat"/>
      </c:valAx>
      <c:valAx>
        <c:axId val="1658111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Mg</a:t>
                </a:r>
                <a:r>
                  <a:rPr lang="en-GB" baseline="0"/>
                  <a:t> (ppm)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56925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1(B)MP Al vs Mg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SEM+ICP Tidy'!$AE$238:$AE$267,'Ms SEM+ICP Tidy'!$AE$285:$AE$299)</c:f>
                <c:numCache>
                  <c:formatCode>General</c:formatCode>
                  <c:ptCount val="45"/>
                  <c:pt idx="0">
                    <c:v>716.66666666666652</c:v>
                  </c:pt>
                  <c:pt idx="1">
                    <c:v>716.66666666666652</c:v>
                  </c:pt>
                  <c:pt idx="2">
                    <c:v>716.66666666666652</c:v>
                  </c:pt>
                  <c:pt idx="3">
                    <c:v>716.66666666666652</c:v>
                  </c:pt>
                  <c:pt idx="4">
                    <c:v>716.66666666666652</c:v>
                  </c:pt>
                  <c:pt idx="5">
                    <c:v>716.66666666666652</c:v>
                  </c:pt>
                  <c:pt idx="6">
                    <c:v>716.66666666666652</c:v>
                  </c:pt>
                  <c:pt idx="7">
                    <c:v>716.66666666666652</c:v>
                  </c:pt>
                  <c:pt idx="8">
                    <c:v>716.66666666666652</c:v>
                  </c:pt>
                  <c:pt idx="9">
                    <c:v>716.66666666666652</c:v>
                  </c:pt>
                  <c:pt idx="10">
                    <c:v>716.66666666666652</c:v>
                  </c:pt>
                  <c:pt idx="11">
                    <c:v>716.66666666666652</c:v>
                  </c:pt>
                  <c:pt idx="12">
                    <c:v>716.66666666666652</c:v>
                  </c:pt>
                  <c:pt idx="13">
                    <c:v>716.66666666666652</c:v>
                  </c:pt>
                  <c:pt idx="14">
                    <c:v>716.66666666666652</c:v>
                  </c:pt>
                  <c:pt idx="15">
                    <c:v>716.66666666666652</c:v>
                  </c:pt>
                  <c:pt idx="16">
                    <c:v>716.66666666666652</c:v>
                  </c:pt>
                  <c:pt idx="17">
                    <c:v>716.66666666666652</c:v>
                  </c:pt>
                  <c:pt idx="18">
                    <c:v>716.66666666666652</c:v>
                  </c:pt>
                  <c:pt idx="19">
                    <c:v>716.66666666666652</c:v>
                  </c:pt>
                  <c:pt idx="20">
                    <c:v>716.66666666666652</c:v>
                  </c:pt>
                  <c:pt idx="21">
                    <c:v>716.66666666666652</c:v>
                  </c:pt>
                  <c:pt idx="22">
                    <c:v>716.66666666666652</c:v>
                  </c:pt>
                  <c:pt idx="23">
                    <c:v>716.66666666666652</c:v>
                  </c:pt>
                  <c:pt idx="24">
                    <c:v>716.66666666666652</c:v>
                  </c:pt>
                  <c:pt idx="25">
                    <c:v>716.66666666666652</c:v>
                  </c:pt>
                  <c:pt idx="26">
                    <c:v>716.66666666666652</c:v>
                  </c:pt>
                  <c:pt idx="27">
                    <c:v>716.66666666666652</c:v>
                  </c:pt>
                  <c:pt idx="28">
                    <c:v>716.66666666666652</c:v>
                  </c:pt>
                  <c:pt idx="29">
                    <c:v>716.66666666666652</c:v>
                  </c:pt>
                  <c:pt idx="30">
                    <c:v>716.66666666666652</c:v>
                  </c:pt>
                  <c:pt idx="31">
                    <c:v>716.66666666666652</c:v>
                  </c:pt>
                  <c:pt idx="32">
                    <c:v>716.66666666666652</c:v>
                  </c:pt>
                  <c:pt idx="33">
                    <c:v>716.66666666666652</c:v>
                  </c:pt>
                  <c:pt idx="34">
                    <c:v>716.66666666666652</c:v>
                  </c:pt>
                  <c:pt idx="35">
                    <c:v>716.66666666666652</c:v>
                  </c:pt>
                  <c:pt idx="36">
                    <c:v>716.66666666666652</c:v>
                  </c:pt>
                  <c:pt idx="37">
                    <c:v>716.66666666666652</c:v>
                  </c:pt>
                  <c:pt idx="38">
                    <c:v>716.66666666666652</c:v>
                  </c:pt>
                  <c:pt idx="39">
                    <c:v>716.66666666666652</c:v>
                  </c:pt>
                  <c:pt idx="40">
                    <c:v>716.66666666666652</c:v>
                  </c:pt>
                  <c:pt idx="41">
                    <c:v>716.66666666666652</c:v>
                  </c:pt>
                  <c:pt idx="42">
                    <c:v>716.66666666666652</c:v>
                  </c:pt>
                  <c:pt idx="43">
                    <c:v>716.66666666666652</c:v>
                  </c:pt>
                  <c:pt idx="44">
                    <c:v>716.66666666666652</c:v>
                  </c:pt>
                </c:numCache>
              </c:numRef>
            </c:plus>
            <c:minus>
              <c:numRef>
                <c:f>('Ms SEM+ICP Tidy'!$AE$238:$AE$267,'Ms SEM+ICP Tidy'!$AE$285:$AE$299)</c:f>
                <c:numCache>
                  <c:formatCode>General</c:formatCode>
                  <c:ptCount val="45"/>
                  <c:pt idx="0">
                    <c:v>716.66666666666652</c:v>
                  </c:pt>
                  <c:pt idx="1">
                    <c:v>716.66666666666652</c:v>
                  </c:pt>
                  <c:pt idx="2">
                    <c:v>716.66666666666652</c:v>
                  </c:pt>
                  <c:pt idx="3">
                    <c:v>716.66666666666652</c:v>
                  </c:pt>
                  <c:pt idx="4">
                    <c:v>716.66666666666652</c:v>
                  </c:pt>
                  <c:pt idx="5">
                    <c:v>716.66666666666652</c:v>
                  </c:pt>
                  <c:pt idx="6">
                    <c:v>716.66666666666652</c:v>
                  </c:pt>
                  <c:pt idx="7">
                    <c:v>716.66666666666652</c:v>
                  </c:pt>
                  <c:pt idx="8">
                    <c:v>716.66666666666652</c:v>
                  </c:pt>
                  <c:pt idx="9">
                    <c:v>716.66666666666652</c:v>
                  </c:pt>
                  <c:pt idx="10">
                    <c:v>716.66666666666652</c:v>
                  </c:pt>
                  <c:pt idx="11">
                    <c:v>716.66666666666652</c:v>
                  </c:pt>
                  <c:pt idx="12">
                    <c:v>716.66666666666652</c:v>
                  </c:pt>
                  <c:pt idx="13">
                    <c:v>716.66666666666652</c:v>
                  </c:pt>
                  <c:pt idx="14">
                    <c:v>716.66666666666652</c:v>
                  </c:pt>
                  <c:pt idx="15">
                    <c:v>716.66666666666652</c:v>
                  </c:pt>
                  <c:pt idx="16">
                    <c:v>716.66666666666652</c:v>
                  </c:pt>
                  <c:pt idx="17">
                    <c:v>716.66666666666652</c:v>
                  </c:pt>
                  <c:pt idx="18">
                    <c:v>716.66666666666652</c:v>
                  </c:pt>
                  <c:pt idx="19">
                    <c:v>716.66666666666652</c:v>
                  </c:pt>
                  <c:pt idx="20">
                    <c:v>716.66666666666652</c:v>
                  </c:pt>
                  <c:pt idx="21">
                    <c:v>716.66666666666652</c:v>
                  </c:pt>
                  <c:pt idx="22">
                    <c:v>716.66666666666652</c:v>
                  </c:pt>
                  <c:pt idx="23">
                    <c:v>716.66666666666652</c:v>
                  </c:pt>
                  <c:pt idx="24">
                    <c:v>716.66666666666652</c:v>
                  </c:pt>
                  <c:pt idx="25">
                    <c:v>716.66666666666652</c:v>
                  </c:pt>
                  <c:pt idx="26">
                    <c:v>716.66666666666652</c:v>
                  </c:pt>
                  <c:pt idx="27">
                    <c:v>716.66666666666652</c:v>
                  </c:pt>
                  <c:pt idx="28">
                    <c:v>716.66666666666652</c:v>
                  </c:pt>
                  <c:pt idx="29">
                    <c:v>716.66666666666652</c:v>
                  </c:pt>
                  <c:pt idx="30">
                    <c:v>716.66666666666652</c:v>
                  </c:pt>
                  <c:pt idx="31">
                    <c:v>716.66666666666652</c:v>
                  </c:pt>
                  <c:pt idx="32">
                    <c:v>716.66666666666652</c:v>
                  </c:pt>
                  <c:pt idx="33">
                    <c:v>716.66666666666652</c:v>
                  </c:pt>
                  <c:pt idx="34">
                    <c:v>716.66666666666652</c:v>
                  </c:pt>
                  <c:pt idx="35">
                    <c:v>716.66666666666652</c:v>
                  </c:pt>
                  <c:pt idx="36">
                    <c:v>716.66666666666652</c:v>
                  </c:pt>
                  <c:pt idx="37">
                    <c:v>716.66666666666652</c:v>
                  </c:pt>
                  <c:pt idx="38">
                    <c:v>716.66666666666652</c:v>
                  </c:pt>
                  <c:pt idx="39">
                    <c:v>716.66666666666652</c:v>
                  </c:pt>
                  <c:pt idx="40">
                    <c:v>716.66666666666652</c:v>
                  </c:pt>
                  <c:pt idx="41">
                    <c:v>716.66666666666652</c:v>
                  </c:pt>
                  <c:pt idx="42">
                    <c:v>716.66666666666652</c:v>
                  </c:pt>
                  <c:pt idx="43">
                    <c:v>716.66666666666652</c:v>
                  </c:pt>
                  <c:pt idx="44">
                    <c:v>716.66666666666652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SEM+ICP Tidy'!$AF$238:$AF$267,'Ms SEM+ICP Tidy'!$AF$285:$AF$299)</c:f>
                <c:numCache>
                  <c:formatCode>General</c:formatCode>
                  <c:ptCount val="45"/>
                  <c:pt idx="0">
                    <c:v>1691.6666666666665</c:v>
                  </c:pt>
                  <c:pt idx="1">
                    <c:v>1691.6666666666665</c:v>
                  </c:pt>
                  <c:pt idx="2">
                    <c:v>1691.6666666666665</c:v>
                  </c:pt>
                  <c:pt idx="3">
                    <c:v>1691.6666666666665</c:v>
                  </c:pt>
                  <c:pt idx="4">
                    <c:v>1691.6666666666665</c:v>
                  </c:pt>
                  <c:pt idx="5">
                    <c:v>1691.6666666666665</c:v>
                  </c:pt>
                  <c:pt idx="6">
                    <c:v>1691.6666666666665</c:v>
                  </c:pt>
                  <c:pt idx="7">
                    <c:v>1691.6666666666665</c:v>
                  </c:pt>
                  <c:pt idx="8">
                    <c:v>1691.6666666666665</c:v>
                  </c:pt>
                  <c:pt idx="9">
                    <c:v>1691.6666666666665</c:v>
                  </c:pt>
                  <c:pt idx="10">
                    <c:v>1691.6666666666665</c:v>
                  </c:pt>
                  <c:pt idx="11">
                    <c:v>1691.6666666666665</c:v>
                  </c:pt>
                  <c:pt idx="12">
                    <c:v>1691.6666666666665</c:v>
                  </c:pt>
                  <c:pt idx="13">
                    <c:v>1691.6666666666665</c:v>
                  </c:pt>
                  <c:pt idx="14">
                    <c:v>1691.6666666666665</c:v>
                  </c:pt>
                  <c:pt idx="15">
                    <c:v>1691.6666666666665</c:v>
                  </c:pt>
                  <c:pt idx="16">
                    <c:v>1691.6666666666665</c:v>
                  </c:pt>
                  <c:pt idx="17">
                    <c:v>1691.6666666666665</c:v>
                  </c:pt>
                  <c:pt idx="18">
                    <c:v>1691.6666666666665</c:v>
                  </c:pt>
                  <c:pt idx="19">
                    <c:v>1691.6666666666665</c:v>
                  </c:pt>
                  <c:pt idx="20">
                    <c:v>1691.6666666666665</c:v>
                  </c:pt>
                  <c:pt idx="21">
                    <c:v>1691.6666666666665</c:v>
                  </c:pt>
                  <c:pt idx="22">
                    <c:v>1691.6666666666665</c:v>
                  </c:pt>
                  <c:pt idx="23">
                    <c:v>1691.6666666666665</c:v>
                  </c:pt>
                  <c:pt idx="24">
                    <c:v>1691.6666666666665</c:v>
                  </c:pt>
                  <c:pt idx="25">
                    <c:v>1691.6666666666665</c:v>
                  </c:pt>
                  <c:pt idx="26">
                    <c:v>1691.6666666666665</c:v>
                  </c:pt>
                  <c:pt idx="27">
                    <c:v>1691.6666666666665</c:v>
                  </c:pt>
                  <c:pt idx="28">
                    <c:v>1691.6666666666665</c:v>
                  </c:pt>
                  <c:pt idx="29">
                    <c:v>1691.6666666666665</c:v>
                  </c:pt>
                  <c:pt idx="30">
                    <c:v>1691.6666666666665</c:v>
                  </c:pt>
                  <c:pt idx="31">
                    <c:v>1691.6666666666665</c:v>
                  </c:pt>
                  <c:pt idx="32">
                    <c:v>1691.6666666666665</c:v>
                  </c:pt>
                  <c:pt idx="33">
                    <c:v>1691.6666666666665</c:v>
                  </c:pt>
                  <c:pt idx="34">
                    <c:v>1691.6666666666665</c:v>
                  </c:pt>
                  <c:pt idx="35">
                    <c:v>1691.6666666666665</c:v>
                  </c:pt>
                  <c:pt idx="36">
                    <c:v>1691.6666666666665</c:v>
                  </c:pt>
                  <c:pt idx="37">
                    <c:v>1691.6666666666665</c:v>
                  </c:pt>
                  <c:pt idx="38">
                    <c:v>1691.6666666666665</c:v>
                  </c:pt>
                  <c:pt idx="39">
                    <c:v>1691.6666666666665</c:v>
                  </c:pt>
                  <c:pt idx="40">
                    <c:v>1691.6666666666665</c:v>
                  </c:pt>
                  <c:pt idx="41">
                    <c:v>1691.6666666666665</c:v>
                  </c:pt>
                  <c:pt idx="42">
                    <c:v>1691.6666666666665</c:v>
                  </c:pt>
                  <c:pt idx="43">
                    <c:v>1691.6666666666665</c:v>
                  </c:pt>
                  <c:pt idx="44">
                    <c:v>1691.6666666666665</c:v>
                  </c:pt>
                </c:numCache>
              </c:numRef>
            </c:plus>
            <c:minus>
              <c:numRef>
                <c:f>('Ms SEM+ICP Tidy'!$AF$238:$AF$267,'Ms SEM+ICP Tidy'!$AF$285:$AF$299)</c:f>
                <c:numCache>
                  <c:formatCode>General</c:formatCode>
                  <c:ptCount val="45"/>
                  <c:pt idx="0">
                    <c:v>1691.6666666666665</c:v>
                  </c:pt>
                  <c:pt idx="1">
                    <c:v>1691.6666666666665</c:v>
                  </c:pt>
                  <c:pt idx="2">
                    <c:v>1691.6666666666665</c:v>
                  </c:pt>
                  <c:pt idx="3">
                    <c:v>1691.6666666666665</c:v>
                  </c:pt>
                  <c:pt idx="4">
                    <c:v>1691.6666666666665</c:v>
                  </c:pt>
                  <c:pt idx="5">
                    <c:v>1691.6666666666665</c:v>
                  </c:pt>
                  <c:pt idx="6">
                    <c:v>1691.6666666666665</c:v>
                  </c:pt>
                  <c:pt idx="7">
                    <c:v>1691.6666666666665</c:v>
                  </c:pt>
                  <c:pt idx="8">
                    <c:v>1691.6666666666665</c:v>
                  </c:pt>
                  <c:pt idx="9">
                    <c:v>1691.6666666666665</c:v>
                  </c:pt>
                  <c:pt idx="10">
                    <c:v>1691.6666666666665</c:v>
                  </c:pt>
                  <c:pt idx="11">
                    <c:v>1691.6666666666665</c:v>
                  </c:pt>
                  <c:pt idx="12">
                    <c:v>1691.6666666666665</c:v>
                  </c:pt>
                  <c:pt idx="13">
                    <c:v>1691.6666666666665</c:v>
                  </c:pt>
                  <c:pt idx="14">
                    <c:v>1691.6666666666665</c:v>
                  </c:pt>
                  <c:pt idx="15">
                    <c:v>1691.6666666666665</c:v>
                  </c:pt>
                  <c:pt idx="16">
                    <c:v>1691.6666666666665</c:v>
                  </c:pt>
                  <c:pt idx="17">
                    <c:v>1691.6666666666665</c:v>
                  </c:pt>
                  <c:pt idx="18">
                    <c:v>1691.6666666666665</c:v>
                  </c:pt>
                  <c:pt idx="19">
                    <c:v>1691.6666666666665</c:v>
                  </c:pt>
                  <c:pt idx="20">
                    <c:v>1691.6666666666665</c:v>
                  </c:pt>
                  <c:pt idx="21">
                    <c:v>1691.6666666666665</c:v>
                  </c:pt>
                  <c:pt idx="22">
                    <c:v>1691.6666666666665</c:v>
                  </c:pt>
                  <c:pt idx="23">
                    <c:v>1691.6666666666665</c:v>
                  </c:pt>
                  <c:pt idx="24">
                    <c:v>1691.6666666666665</c:v>
                  </c:pt>
                  <c:pt idx="25">
                    <c:v>1691.6666666666665</c:v>
                  </c:pt>
                  <c:pt idx="26">
                    <c:v>1691.6666666666665</c:v>
                  </c:pt>
                  <c:pt idx="27">
                    <c:v>1691.6666666666665</c:v>
                  </c:pt>
                  <c:pt idx="28">
                    <c:v>1691.6666666666665</c:v>
                  </c:pt>
                  <c:pt idx="29">
                    <c:v>1691.6666666666665</c:v>
                  </c:pt>
                  <c:pt idx="30">
                    <c:v>1691.6666666666665</c:v>
                  </c:pt>
                  <c:pt idx="31">
                    <c:v>1691.6666666666665</c:v>
                  </c:pt>
                  <c:pt idx="32">
                    <c:v>1691.6666666666665</c:v>
                  </c:pt>
                  <c:pt idx="33">
                    <c:v>1691.6666666666665</c:v>
                  </c:pt>
                  <c:pt idx="34">
                    <c:v>1691.6666666666665</c:v>
                  </c:pt>
                  <c:pt idx="35">
                    <c:v>1691.6666666666665</c:v>
                  </c:pt>
                  <c:pt idx="36">
                    <c:v>1691.6666666666665</c:v>
                  </c:pt>
                  <c:pt idx="37">
                    <c:v>1691.6666666666665</c:v>
                  </c:pt>
                  <c:pt idx="38">
                    <c:v>1691.6666666666665</c:v>
                  </c:pt>
                  <c:pt idx="39">
                    <c:v>1691.6666666666665</c:v>
                  </c:pt>
                  <c:pt idx="40">
                    <c:v>1691.6666666666665</c:v>
                  </c:pt>
                  <c:pt idx="41">
                    <c:v>1691.6666666666665</c:v>
                  </c:pt>
                  <c:pt idx="42">
                    <c:v>1691.6666666666665</c:v>
                  </c:pt>
                  <c:pt idx="43">
                    <c:v>1691.6666666666665</c:v>
                  </c:pt>
                  <c:pt idx="44">
                    <c:v>1691.6666666666665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'Ms SEM+ICP Tidy'!$AF$47:$AF$91</c:f>
              <c:numCache>
                <c:formatCode>General</c:formatCode>
                <c:ptCount val="45"/>
                <c:pt idx="0">
                  <c:v>194800</c:v>
                </c:pt>
                <c:pt idx="1">
                  <c:v>198500</c:v>
                </c:pt>
                <c:pt idx="2">
                  <c:v>192399.99999999997</c:v>
                </c:pt>
                <c:pt idx="3">
                  <c:v>197700</c:v>
                </c:pt>
                <c:pt idx="4">
                  <c:v>195300</c:v>
                </c:pt>
                <c:pt idx="5">
                  <c:v>191700.00000000003</c:v>
                </c:pt>
                <c:pt idx="6">
                  <c:v>195000</c:v>
                </c:pt>
                <c:pt idx="7">
                  <c:v>195600</c:v>
                </c:pt>
                <c:pt idx="8">
                  <c:v>191100</c:v>
                </c:pt>
                <c:pt idx="9">
                  <c:v>190100.00000000003</c:v>
                </c:pt>
                <c:pt idx="10">
                  <c:v>194200.00000000003</c:v>
                </c:pt>
                <c:pt idx="11">
                  <c:v>191300</c:v>
                </c:pt>
                <c:pt idx="12">
                  <c:v>192500</c:v>
                </c:pt>
                <c:pt idx="13">
                  <c:v>194400</c:v>
                </c:pt>
                <c:pt idx="14">
                  <c:v>192000</c:v>
                </c:pt>
                <c:pt idx="15">
                  <c:v>195700</c:v>
                </c:pt>
                <c:pt idx="16">
                  <c:v>194300</c:v>
                </c:pt>
                <c:pt idx="17">
                  <c:v>197000</c:v>
                </c:pt>
                <c:pt idx="18">
                  <c:v>197300</c:v>
                </c:pt>
                <c:pt idx="19">
                  <c:v>197600.00000000003</c:v>
                </c:pt>
                <c:pt idx="20">
                  <c:v>194000</c:v>
                </c:pt>
                <c:pt idx="21">
                  <c:v>193000</c:v>
                </c:pt>
                <c:pt idx="22">
                  <c:v>194200.00000000003</c:v>
                </c:pt>
                <c:pt idx="23">
                  <c:v>193600</c:v>
                </c:pt>
                <c:pt idx="24">
                  <c:v>196800</c:v>
                </c:pt>
                <c:pt idx="25">
                  <c:v>197000</c:v>
                </c:pt>
                <c:pt idx="26">
                  <c:v>191500</c:v>
                </c:pt>
                <c:pt idx="27">
                  <c:v>197900</c:v>
                </c:pt>
                <c:pt idx="28">
                  <c:v>196800</c:v>
                </c:pt>
                <c:pt idx="29">
                  <c:v>196000</c:v>
                </c:pt>
                <c:pt idx="30">
                  <c:v>191900</c:v>
                </c:pt>
                <c:pt idx="31">
                  <c:v>191900</c:v>
                </c:pt>
                <c:pt idx="32">
                  <c:v>197700</c:v>
                </c:pt>
                <c:pt idx="33">
                  <c:v>196100</c:v>
                </c:pt>
                <c:pt idx="34">
                  <c:v>196800</c:v>
                </c:pt>
                <c:pt idx="35">
                  <c:v>196600</c:v>
                </c:pt>
                <c:pt idx="36">
                  <c:v>195900</c:v>
                </c:pt>
                <c:pt idx="37">
                  <c:v>188400</c:v>
                </c:pt>
                <c:pt idx="38">
                  <c:v>194300</c:v>
                </c:pt>
                <c:pt idx="39">
                  <c:v>195600</c:v>
                </c:pt>
                <c:pt idx="40">
                  <c:v>191000</c:v>
                </c:pt>
                <c:pt idx="41">
                  <c:v>196000</c:v>
                </c:pt>
                <c:pt idx="42">
                  <c:v>195100.00000000003</c:v>
                </c:pt>
                <c:pt idx="43">
                  <c:v>194000</c:v>
                </c:pt>
                <c:pt idx="44">
                  <c:v>194300</c:v>
                </c:pt>
              </c:numCache>
            </c:numRef>
          </c:xVal>
          <c:yVal>
            <c:numRef>
              <c:f>'Ms SEM+ICP Tidy'!$AE$47:$AE$91</c:f>
              <c:numCache>
                <c:formatCode>General</c:formatCode>
                <c:ptCount val="45"/>
                <c:pt idx="0">
                  <c:v>6899.9999999999991</c:v>
                </c:pt>
                <c:pt idx="1">
                  <c:v>6100</c:v>
                </c:pt>
                <c:pt idx="2">
                  <c:v>7100</c:v>
                </c:pt>
                <c:pt idx="3">
                  <c:v>6100</c:v>
                </c:pt>
                <c:pt idx="4">
                  <c:v>5900</c:v>
                </c:pt>
                <c:pt idx="5">
                  <c:v>6300</c:v>
                </c:pt>
                <c:pt idx="6">
                  <c:v>6200</c:v>
                </c:pt>
                <c:pt idx="7">
                  <c:v>6700</c:v>
                </c:pt>
                <c:pt idx="8">
                  <c:v>9200</c:v>
                </c:pt>
                <c:pt idx="9">
                  <c:v>8600</c:v>
                </c:pt>
                <c:pt idx="10">
                  <c:v>7100</c:v>
                </c:pt>
                <c:pt idx="11">
                  <c:v>7900</c:v>
                </c:pt>
                <c:pt idx="12">
                  <c:v>6000</c:v>
                </c:pt>
                <c:pt idx="13">
                  <c:v>6899.9999999999991</c:v>
                </c:pt>
                <c:pt idx="14">
                  <c:v>8000</c:v>
                </c:pt>
                <c:pt idx="15">
                  <c:v>6500</c:v>
                </c:pt>
                <c:pt idx="16">
                  <c:v>5900</c:v>
                </c:pt>
                <c:pt idx="17">
                  <c:v>7000</c:v>
                </c:pt>
                <c:pt idx="18">
                  <c:v>6200</c:v>
                </c:pt>
                <c:pt idx="19">
                  <c:v>6300</c:v>
                </c:pt>
                <c:pt idx="20">
                  <c:v>6800.0000000000009</c:v>
                </c:pt>
                <c:pt idx="21">
                  <c:v>7400</c:v>
                </c:pt>
                <c:pt idx="22">
                  <c:v>6600</c:v>
                </c:pt>
                <c:pt idx="23">
                  <c:v>7000</c:v>
                </c:pt>
                <c:pt idx="24">
                  <c:v>6800.0000000000009</c:v>
                </c:pt>
                <c:pt idx="25">
                  <c:v>8000</c:v>
                </c:pt>
                <c:pt idx="26">
                  <c:v>6899.9999999999991</c:v>
                </c:pt>
                <c:pt idx="27">
                  <c:v>5800</c:v>
                </c:pt>
                <c:pt idx="28">
                  <c:v>7400</c:v>
                </c:pt>
                <c:pt idx="29">
                  <c:v>6600</c:v>
                </c:pt>
                <c:pt idx="30">
                  <c:v>7500</c:v>
                </c:pt>
                <c:pt idx="31">
                  <c:v>6500</c:v>
                </c:pt>
                <c:pt idx="32">
                  <c:v>6700</c:v>
                </c:pt>
                <c:pt idx="33">
                  <c:v>6400</c:v>
                </c:pt>
                <c:pt idx="34">
                  <c:v>6000</c:v>
                </c:pt>
                <c:pt idx="35">
                  <c:v>6100</c:v>
                </c:pt>
                <c:pt idx="36">
                  <c:v>6899.9999999999991</c:v>
                </c:pt>
                <c:pt idx="37">
                  <c:v>7700</c:v>
                </c:pt>
                <c:pt idx="38">
                  <c:v>8200</c:v>
                </c:pt>
                <c:pt idx="39">
                  <c:v>7800</c:v>
                </c:pt>
                <c:pt idx="40">
                  <c:v>8200</c:v>
                </c:pt>
                <c:pt idx="41">
                  <c:v>6600</c:v>
                </c:pt>
                <c:pt idx="42">
                  <c:v>6100</c:v>
                </c:pt>
                <c:pt idx="43">
                  <c:v>7600</c:v>
                </c:pt>
                <c:pt idx="44">
                  <c:v>6700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13A-4D27-AB6A-E2D374DD1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1468944"/>
        <c:axId val="1774751568"/>
      </c:scatterChart>
      <c:valAx>
        <c:axId val="1771468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Al 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4751568"/>
        <c:crosses val="autoZero"/>
        <c:crossBetween val="midCat"/>
      </c:valAx>
      <c:valAx>
        <c:axId val="1774751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Mg 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14689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1.AS Muscovites Mean values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('Ms SEM+ICP Tidy'!$C$94,'Ms SEM+ICP Tidy'!$E$94:$AB$94)</c:f>
              <c:strCache>
                <c:ptCount val="25"/>
                <c:pt idx="0">
                  <c:v>Li7_ppm_mean</c:v>
                </c:pt>
                <c:pt idx="1">
                  <c:v>Ca43_ppm_mean</c:v>
                </c:pt>
                <c:pt idx="2">
                  <c:v>Ca44_ppm_mean</c:v>
                </c:pt>
                <c:pt idx="3">
                  <c:v>Sc45_ppm_mean</c:v>
                </c:pt>
                <c:pt idx="4">
                  <c:v>Ti48_ppm_mean</c:v>
                </c:pt>
                <c:pt idx="5">
                  <c:v>V51_ppm_mean</c:v>
                </c:pt>
                <c:pt idx="6">
                  <c:v>Cr52_ppm_mean</c:v>
                </c:pt>
                <c:pt idx="7">
                  <c:v>Mn55_ppm_mean</c:v>
                </c:pt>
                <c:pt idx="8">
                  <c:v>Co59_ppm_mean</c:v>
                </c:pt>
                <c:pt idx="9">
                  <c:v>Zn66_ppm_mean</c:v>
                </c:pt>
                <c:pt idx="10">
                  <c:v>Zn67_ppm_mean</c:v>
                </c:pt>
                <c:pt idx="11">
                  <c:v>Ga71_ppm_mean</c:v>
                </c:pt>
                <c:pt idx="12">
                  <c:v>Rb85_ppm_mean</c:v>
                </c:pt>
                <c:pt idx="13">
                  <c:v>Sr86_ppm_mean</c:v>
                </c:pt>
                <c:pt idx="14">
                  <c:v>Sr88_ppm_mean</c:v>
                </c:pt>
                <c:pt idx="15">
                  <c:v>Y89_ppm_mean</c:v>
                </c:pt>
                <c:pt idx="16">
                  <c:v>Zr90_ppm_mean</c:v>
                </c:pt>
                <c:pt idx="17">
                  <c:v>Nb93_ppm_mean</c:v>
                </c:pt>
                <c:pt idx="18">
                  <c:v>Cs133_ppm_mean</c:v>
                </c:pt>
                <c:pt idx="19">
                  <c:v>Ba137_ppm_mean</c:v>
                </c:pt>
                <c:pt idx="20">
                  <c:v>La139_ppm_mean</c:v>
                </c:pt>
                <c:pt idx="21">
                  <c:v>Ce140_ppm_mean</c:v>
                </c:pt>
                <c:pt idx="22">
                  <c:v>Pr141_ppm_mean</c:v>
                </c:pt>
                <c:pt idx="23">
                  <c:v>Yb172_ppm_mean</c:v>
                </c:pt>
                <c:pt idx="24">
                  <c:v>Pb208_ppm_mean</c:v>
                </c:pt>
              </c:strCache>
            </c:strRef>
          </c:cat>
          <c:val>
            <c:numRef>
              <c:f>('Ms SEM+ICP Tidy'!$C$95,'Ms SEM+ICP Tidy'!$E$95:$AB$95)</c:f>
              <c:numCache>
                <c:formatCode>General</c:formatCode>
                <c:ptCount val="25"/>
                <c:pt idx="0">
                  <c:v>46.371959090909094</c:v>
                </c:pt>
                <c:pt idx="1">
                  <c:v>837.93777045454544</c:v>
                </c:pt>
                <c:pt idx="2">
                  <c:v>185.01718363636365</c:v>
                </c:pt>
                <c:pt idx="3">
                  <c:v>51.967918181818185</c:v>
                </c:pt>
                <c:pt idx="4">
                  <c:v>2959.2997954545453</c:v>
                </c:pt>
                <c:pt idx="5">
                  <c:v>291.25106590909087</c:v>
                </c:pt>
                <c:pt idx="6">
                  <c:v>148.8273136363637</c:v>
                </c:pt>
                <c:pt idx="7">
                  <c:v>136.19179772727273</c:v>
                </c:pt>
                <c:pt idx="8">
                  <c:v>2.6054104545454546</c:v>
                </c:pt>
                <c:pt idx="9">
                  <c:v>35.568072727272735</c:v>
                </c:pt>
                <c:pt idx="10">
                  <c:v>78.851297727272737</c:v>
                </c:pt>
                <c:pt idx="11">
                  <c:v>61.949404545454541</c:v>
                </c:pt>
                <c:pt idx="12">
                  <c:v>250.88050000000001</c:v>
                </c:pt>
                <c:pt idx="13">
                  <c:v>28.167538636363641</c:v>
                </c:pt>
                <c:pt idx="14">
                  <c:v>30.041854545454552</c:v>
                </c:pt>
                <c:pt idx="15">
                  <c:v>6.6873022840909083E-2</c:v>
                </c:pt>
                <c:pt idx="16">
                  <c:v>1.2355287852272729</c:v>
                </c:pt>
                <c:pt idx="17">
                  <c:v>27.80622363636364</c:v>
                </c:pt>
                <c:pt idx="18">
                  <c:v>2.8504531818181817</c:v>
                </c:pt>
                <c:pt idx="19">
                  <c:v>2607.4147727272725</c:v>
                </c:pt>
                <c:pt idx="20">
                  <c:v>2.160768399090909E-2</c:v>
                </c:pt>
                <c:pt idx="21">
                  <c:v>1.0085407046590911E-3</c:v>
                </c:pt>
                <c:pt idx="22">
                  <c:v>-1.4865002765000002E-3</c:v>
                </c:pt>
                <c:pt idx="23">
                  <c:v>3.8807611740909097E-2</c:v>
                </c:pt>
                <c:pt idx="24">
                  <c:v>7.6016263636363623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F9-421D-A0C4-D684580B1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7400511"/>
        <c:axId val="369351311"/>
      </c:lineChart>
      <c:catAx>
        <c:axId val="3674005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9351311"/>
        <c:crosses val="autoZero"/>
        <c:auto val="1"/>
        <c:lblAlgn val="ctr"/>
        <c:lblOffset val="100"/>
        <c:noMultiLvlLbl val="0"/>
      </c:catAx>
      <c:valAx>
        <c:axId val="3693513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ppm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74005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1(B)MP Muscovites Mean Values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1(B)MP Mean Values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('Ms SEM+ICP Tidy'!$C$104,'Ms SEM+ICP Tidy'!$E$104:$AB$104)</c:f>
              <c:strCache>
                <c:ptCount val="25"/>
                <c:pt idx="0">
                  <c:v>Li7_ppm_mean</c:v>
                </c:pt>
                <c:pt idx="1">
                  <c:v>Ca43_ppm_mean</c:v>
                </c:pt>
                <c:pt idx="2">
                  <c:v>Ca44_ppm_mean</c:v>
                </c:pt>
                <c:pt idx="3">
                  <c:v>Sc45_ppm_mean</c:v>
                </c:pt>
                <c:pt idx="4">
                  <c:v>Ti48_ppm_mean</c:v>
                </c:pt>
                <c:pt idx="5">
                  <c:v>V51_ppm_mean</c:v>
                </c:pt>
                <c:pt idx="6">
                  <c:v>Cr52_ppm_mean</c:v>
                </c:pt>
                <c:pt idx="7">
                  <c:v>Mn55_ppm_mean</c:v>
                </c:pt>
                <c:pt idx="8">
                  <c:v>Co59_ppm_mean</c:v>
                </c:pt>
                <c:pt idx="9">
                  <c:v>Zn66_ppm_mean</c:v>
                </c:pt>
                <c:pt idx="10">
                  <c:v>Zn67_ppm_mean</c:v>
                </c:pt>
                <c:pt idx="11">
                  <c:v>Ga71_ppm_mean</c:v>
                </c:pt>
                <c:pt idx="12">
                  <c:v>Rb85_ppm_mean</c:v>
                </c:pt>
                <c:pt idx="13">
                  <c:v>Sr86_ppm_mean</c:v>
                </c:pt>
                <c:pt idx="14">
                  <c:v>Sr88_ppm_mean</c:v>
                </c:pt>
                <c:pt idx="15">
                  <c:v>Y89_ppm_mean</c:v>
                </c:pt>
                <c:pt idx="16">
                  <c:v>Zr90_ppm_mean</c:v>
                </c:pt>
                <c:pt idx="17">
                  <c:v>Nb93_ppm_mean</c:v>
                </c:pt>
                <c:pt idx="18">
                  <c:v>Cs133_ppm_mean</c:v>
                </c:pt>
                <c:pt idx="19">
                  <c:v>Ba137_ppm_mean</c:v>
                </c:pt>
                <c:pt idx="20">
                  <c:v>La139_ppm_mean</c:v>
                </c:pt>
                <c:pt idx="21">
                  <c:v>Ce140_ppm_mean</c:v>
                </c:pt>
                <c:pt idx="22">
                  <c:v>Pr141_ppm_mean</c:v>
                </c:pt>
                <c:pt idx="23">
                  <c:v>Yb172_ppm_mean</c:v>
                </c:pt>
                <c:pt idx="24">
                  <c:v>Pb208_ppm_mean</c:v>
                </c:pt>
              </c:strCache>
            </c:strRef>
          </c:cat>
          <c:val>
            <c:numRef>
              <c:f>('Ms SEM+ICP Tidy'!$C$105,'Ms SEM+ICP Tidy'!$E$105:$AB$105)</c:f>
              <c:numCache>
                <c:formatCode>General</c:formatCode>
                <c:ptCount val="25"/>
                <c:pt idx="0">
                  <c:v>40.633653333333321</c:v>
                </c:pt>
                <c:pt idx="1">
                  <c:v>962.51703555555582</c:v>
                </c:pt>
                <c:pt idx="2">
                  <c:v>190.21171622222221</c:v>
                </c:pt>
                <c:pt idx="3">
                  <c:v>39.147933111111122</c:v>
                </c:pt>
                <c:pt idx="4">
                  <c:v>1029.9270888888891</c:v>
                </c:pt>
                <c:pt idx="5">
                  <c:v>0.18644961333333335</c:v>
                </c:pt>
                <c:pt idx="6">
                  <c:v>0.51180698444444461</c:v>
                </c:pt>
                <c:pt idx="7">
                  <c:v>111.20787777777778</c:v>
                </c:pt>
                <c:pt idx="8">
                  <c:v>1.069326244444444</c:v>
                </c:pt>
                <c:pt idx="9">
                  <c:v>40.955775555555562</c:v>
                </c:pt>
                <c:pt idx="10">
                  <c:v>78.117164444444469</c:v>
                </c:pt>
                <c:pt idx="11">
                  <c:v>69.446533333333321</c:v>
                </c:pt>
                <c:pt idx="12">
                  <c:v>227.56499999999994</c:v>
                </c:pt>
                <c:pt idx="13">
                  <c:v>32.886331111111105</c:v>
                </c:pt>
                <c:pt idx="14">
                  <c:v>30.964799999999993</c:v>
                </c:pt>
                <c:pt idx="15">
                  <c:v>6.064834233333332E-2</c:v>
                </c:pt>
                <c:pt idx="16">
                  <c:v>1.2002457822222223</c:v>
                </c:pt>
                <c:pt idx="17">
                  <c:v>26.913453555555563</c:v>
                </c:pt>
                <c:pt idx="18">
                  <c:v>0.86688965333333357</c:v>
                </c:pt>
                <c:pt idx="19">
                  <c:v>3164.1088888888876</c:v>
                </c:pt>
                <c:pt idx="20">
                  <c:v>-1.8186099322222229E-2</c:v>
                </c:pt>
                <c:pt idx="21">
                  <c:v>1.1747418579999998E-3</c:v>
                </c:pt>
                <c:pt idx="22">
                  <c:v>-9.6104897488888895E-4</c:v>
                </c:pt>
                <c:pt idx="23">
                  <c:v>1.0403855784444443E-2</c:v>
                </c:pt>
                <c:pt idx="24">
                  <c:v>4.1606164444444449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D1-4925-9F9E-D3DC4897D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7557343"/>
        <c:axId val="2053463423"/>
      </c:lineChart>
      <c:catAx>
        <c:axId val="3675573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3463423"/>
        <c:crosses val="autoZero"/>
        <c:auto val="1"/>
        <c:lblAlgn val="ctr"/>
        <c:lblOffset val="100"/>
        <c:noMultiLvlLbl val="0"/>
      </c:catAx>
      <c:valAx>
        <c:axId val="20534634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ppm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75573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1.AS vs 1(B)MP Muscovites Mean Values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1.AS Mean values</c:v>
          </c:tx>
          <c:cat>
            <c:strRef>
              <c:f>('Ms SEM+ICP Tidy'!$C$94,'Ms SEM+ICP Tidy'!$E$94:$AB$94)</c:f>
              <c:strCache>
                <c:ptCount val="25"/>
                <c:pt idx="0">
                  <c:v>Li7_ppm_mean</c:v>
                </c:pt>
                <c:pt idx="1">
                  <c:v>Ca43_ppm_mean</c:v>
                </c:pt>
                <c:pt idx="2">
                  <c:v>Ca44_ppm_mean</c:v>
                </c:pt>
                <c:pt idx="3">
                  <c:v>Sc45_ppm_mean</c:v>
                </c:pt>
                <c:pt idx="4">
                  <c:v>Ti48_ppm_mean</c:v>
                </c:pt>
                <c:pt idx="5">
                  <c:v>V51_ppm_mean</c:v>
                </c:pt>
                <c:pt idx="6">
                  <c:v>Cr52_ppm_mean</c:v>
                </c:pt>
                <c:pt idx="7">
                  <c:v>Mn55_ppm_mean</c:v>
                </c:pt>
                <c:pt idx="8">
                  <c:v>Co59_ppm_mean</c:v>
                </c:pt>
                <c:pt idx="9">
                  <c:v>Zn66_ppm_mean</c:v>
                </c:pt>
                <c:pt idx="10">
                  <c:v>Zn67_ppm_mean</c:v>
                </c:pt>
                <c:pt idx="11">
                  <c:v>Ga71_ppm_mean</c:v>
                </c:pt>
                <c:pt idx="12">
                  <c:v>Rb85_ppm_mean</c:v>
                </c:pt>
                <c:pt idx="13">
                  <c:v>Sr86_ppm_mean</c:v>
                </c:pt>
                <c:pt idx="14">
                  <c:v>Sr88_ppm_mean</c:v>
                </c:pt>
                <c:pt idx="15">
                  <c:v>Y89_ppm_mean</c:v>
                </c:pt>
                <c:pt idx="16">
                  <c:v>Zr90_ppm_mean</c:v>
                </c:pt>
                <c:pt idx="17">
                  <c:v>Nb93_ppm_mean</c:v>
                </c:pt>
                <c:pt idx="18">
                  <c:v>Cs133_ppm_mean</c:v>
                </c:pt>
                <c:pt idx="19">
                  <c:v>Ba137_ppm_mean</c:v>
                </c:pt>
                <c:pt idx="20">
                  <c:v>La139_ppm_mean</c:v>
                </c:pt>
                <c:pt idx="21">
                  <c:v>Ce140_ppm_mean</c:v>
                </c:pt>
                <c:pt idx="22">
                  <c:v>Pr141_ppm_mean</c:v>
                </c:pt>
                <c:pt idx="23">
                  <c:v>Yb172_ppm_mean</c:v>
                </c:pt>
                <c:pt idx="24">
                  <c:v>Pb208_ppm_mean</c:v>
                </c:pt>
              </c:strCache>
            </c:strRef>
          </c:cat>
          <c:val>
            <c:numRef>
              <c:f>('Ms SEM+ICP Tidy'!$C$95,'Ms SEM+ICP Tidy'!$E$95:$AB$95)</c:f>
              <c:numCache>
                <c:formatCode>General</c:formatCode>
                <c:ptCount val="25"/>
                <c:pt idx="0">
                  <c:v>46.371959090909094</c:v>
                </c:pt>
                <c:pt idx="1">
                  <c:v>837.93777045454544</c:v>
                </c:pt>
                <c:pt idx="2">
                  <c:v>185.01718363636365</c:v>
                </c:pt>
                <c:pt idx="3">
                  <c:v>51.967918181818185</c:v>
                </c:pt>
                <c:pt idx="4">
                  <c:v>2959.2997954545453</c:v>
                </c:pt>
                <c:pt idx="5">
                  <c:v>291.25106590909087</c:v>
                </c:pt>
                <c:pt idx="6">
                  <c:v>148.8273136363637</c:v>
                </c:pt>
                <c:pt idx="7">
                  <c:v>136.19179772727273</c:v>
                </c:pt>
                <c:pt idx="8">
                  <c:v>2.6054104545454546</c:v>
                </c:pt>
                <c:pt idx="9">
                  <c:v>35.568072727272735</c:v>
                </c:pt>
                <c:pt idx="10">
                  <c:v>78.851297727272737</c:v>
                </c:pt>
                <c:pt idx="11">
                  <c:v>61.949404545454541</c:v>
                </c:pt>
                <c:pt idx="12">
                  <c:v>250.88050000000001</c:v>
                </c:pt>
                <c:pt idx="13">
                  <c:v>28.167538636363641</c:v>
                </c:pt>
                <c:pt idx="14">
                  <c:v>30.041854545454552</c:v>
                </c:pt>
                <c:pt idx="15">
                  <c:v>6.6873022840909083E-2</c:v>
                </c:pt>
                <c:pt idx="16">
                  <c:v>1.2355287852272729</c:v>
                </c:pt>
                <c:pt idx="17">
                  <c:v>27.80622363636364</c:v>
                </c:pt>
                <c:pt idx="18">
                  <c:v>2.8504531818181817</c:v>
                </c:pt>
                <c:pt idx="19">
                  <c:v>2607.4147727272725</c:v>
                </c:pt>
                <c:pt idx="20">
                  <c:v>2.160768399090909E-2</c:v>
                </c:pt>
                <c:pt idx="21">
                  <c:v>1.0085407046590911E-3</c:v>
                </c:pt>
                <c:pt idx="22">
                  <c:v>-1.4865002765000002E-3</c:v>
                </c:pt>
                <c:pt idx="23">
                  <c:v>3.8807611740909097E-2</c:v>
                </c:pt>
                <c:pt idx="24">
                  <c:v>7.6016263636363623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F7-4801-B275-3B277B88FBD6}"/>
            </c:ext>
          </c:extLst>
        </c:ser>
        <c:ser>
          <c:idx val="0"/>
          <c:order val="1"/>
          <c:tx>
            <c:v>1(B)MP Mean Values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('Ms SEM+ICP Tidy'!$C$104,'Ms SEM+ICP Tidy'!$E$104:$AB$104)</c:f>
              <c:strCache>
                <c:ptCount val="25"/>
                <c:pt idx="0">
                  <c:v>Li7_ppm_mean</c:v>
                </c:pt>
                <c:pt idx="1">
                  <c:v>Ca43_ppm_mean</c:v>
                </c:pt>
                <c:pt idx="2">
                  <c:v>Ca44_ppm_mean</c:v>
                </c:pt>
                <c:pt idx="3">
                  <c:v>Sc45_ppm_mean</c:v>
                </c:pt>
                <c:pt idx="4">
                  <c:v>Ti48_ppm_mean</c:v>
                </c:pt>
                <c:pt idx="5">
                  <c:v>V51_ppm_mean</c:v>
                </c:pt>
                <c:pt idx="6">
                  <c:v>Cr52_ppm_mean</c:v>
                </c:pt>
                <c:pt idx="7">
                  <c:v>Mn55_ppm_mean</c:v>
                </c:pt>
                <c:pt idx="8">
                  <c:v>Co59_ppm_mean</c:v>
                </c:pt>
                <c:pt idx="9">
                  <c:v>Zn66_ppm_mean</c:v>
                </c:pt>
                <c:pt idx="10">
                  <c:v>Zn67_ppm_mean</c:v>
                </c:pt>
                <c:pt idx="11">
                  <c:v>Ga71_ppm_mean</c:v>
                </c:pt>
                <c:pt idx="12">
                  <c:v>Rb85_ppm_mean</c:v>
                </c:pt>
                <c:pt idx="13">
                  <c:v>Sr86_ppm_mean</c:v>
                </c:pt>
                <c:pt idx="14">
                  <c:v>Sr88_ppm_mean</c:v>
                </c:pt>
                <c:pt idx="15">
                  <c:v>Y89_ppm_mean</c:v>
                </c:pt>
                <c:pt idx="16">
                  <c:v>Zr90_ppm_mean</c:v>
                </c:pt>
                <c:pt idx="17">
                  <c:v>Nb93_ppm_mean</c:v>
                </c:pt>
                <c:pt idx="18">
                  <c:v>Cs133_ppm_mean</c:v>
                </c:pt>
                <c:pt idx="19">
                  <c:v>Ba137_ppm_mean</c:v>
                </c:pt>
                <c:pt idx="20">
                  <c:v>La139_ppm_mean</c:v>
                </c:pt>
                <c:pt idx="21">
                  <c:v>Ce140_ppm_mean</c:v>
                </c:pt>
                <c:pt idx="22">
                  <c:v>Pr141_ppm_mean</c:v>
                </c:pt>
                <c:pt idx="23">
                  <c:v>Yb172_ppm_mean</c:v>
                </c:pt>
                <c:pt idx="24">
                  <c:v>Pb208_ppm_mean</c:v>
                </c:pt>
              </c:strCache>
            </c:strRef>
          </c:cat>
          <c:val>
            <c:numRef>
              <c:f>('Ms SEM+ICP Tidy'!$C$105,'Ms SEM+ICP Tidy'!$E$105:$AB$105)</c:f>
              <c:numCache>
                <c:formatCode>General</c:formatCode>
                <c:ptCount val="25"/>
                <c:pt idx="0">
                  <c:v>40.633653333333321</c:v>
                </c:pt>
                <c:pt idx="1">
                  <c:v>962.51703555555582</c:v>
                </c:pt>
                <c:pt idx="2">
                  <c:v>190.21171622222221</c:v>
                </c:pt>
                <c:pt idx="3">
                  <c:v>39.147933111111122</c:v>
                </c:pt>
                <c:pt idx="4">
                  <c:v>1029.9270888888891</c:v>
                </c:pt>
                <c:pt idx="5">
                  <c:v>0.18644961333333335</c:v>
                </c:pt>
                <c:pt idx="6">
                  <c:v>0.51180698444444461</c:v>
                </c:pt>
                <c:pt idx="7">
                  <c:v>111.20787777777778</c:v>
                </c:pt>
                <c:pt idx="8">
                  <c:v>1.069326244444444</c:v>
                </c:pt>
                <c:pt idx="9">
                  <c:v>40.955775555555562</c:v>
                </c:pt>
                <c:pt idx="10">
                  <c:v>78.117164444444469</c:v>
                </c:pt>
                <c:pt idx="11">
                  <c:v>69.446533333333321</c:v>
                </c:pt>
                <c:pt idx="12">
                  <c:v>227.56499999999994</c:v>
                </c:pt>
                <c:pt idx="13">
                  <c:v>32.886331111111105</c:v>
                </c:pt>
                <c:pt idx="14">
                  <c:v>30.964799999999993</c:v>
                </c:pt>
                <c:pt idx="15">
                  <c:v>6.064834233333332E-2</c:v>
                </c:pt>
                <c:pt idx="16">
                  <c:v>1.2002457822222223</c:v>
                </c:pt>
                <c:pt idx="17">
                  <c:v>26.913453555555563</c:v>
                </c:pt>
                <c:pt idx="18">
                  <c:v>0.86688965333333357</c:v>
                </c:pt>
                <c:pt idx="19">
                  <c:v>3164.1088888888876</c:v>
                </c:pt>
                <c:pt idx="20">
                  <c:v>-1.8186099322222229E-2</c:v>
                </c:pt>
                <c:pt idx="21">
                  <c:v>1.1747418579999998E-3</c:v>
                </c:pt>
                <c:pt idx="22">
                  <c:v>-9.6104897488888895E-4</c:v>
                </c:pt>
                <c:pt idx="23">
                  <c:v>1.0403855784444443E-2</c:v>
                </c:pt>
                <c:pt idx="24">
                  <c:v>4.1606164444444449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F7-4801-B275-3B277B88F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7557343"/>
        <c:axId val="2053463423"/>
      </c:lineChart>
      <c:catAx>
        <c:axId val="3675573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3463423"/>
        <c:crosses val="autoZero"/>
        <c:auto val="1"/>
        <c:lblAlgn val="ctr"/>
        <c:lblOffset val="100"/>
        <c:noMultiLvlLbl val="0"/>
      </c:catAx>
      <c:valAx>
        <c:axId val="20534634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ppm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7557343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1.AS Muscovites Major Element Abundances (mean)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'Ms SEM+ICP Tidy'!$AC$94:$AK$94</c:f>
              <c:strCache>
                <c:ptCount val="9"/>
                <c:pt idx="0">
                  <c:v>O</c:v>
                </c:pt>
                <c:pt idx="1">
                  <c:v>Na</c:v>
                </c:pt>
                <c:pt idx="2">
                  <c:v>Mg</c:v>
                </c:pt>
                <c:pt idx="3">
                  <c:v>Al</c:v>
                </c:pt>
                <c:pt idx="4">
                  <c:v>Si</c:v>
                </c:pt>
                <c:pt idx="5">
                  <c:v>K</c:v>
                </c:pt>
                <c:pt idx="6">
                  <c:v>Ca</c:v>
                </c:pt>
                <c:pt idx="7">
                  <c:v>Ti</c:v>
                </c:pt>
                <c:pt idx="8">
                  <c:v>Fe</c:v>
                </c:pt>
              </c:strCache>
            </c:strRef>
          </c:cat>
          <c:val>
            <c:numRef>
              <c:f>'Ms SEM+ICP Tidy'!$AC$95:$AK$95</c:f>
              <c:numCache>
                <c:formatCode>General</c:formatCode>
                <c:ptCount val="9"/>
                <c:pt idx="0">
                  <c:v>459686.36363636365</c:v>
                </c:pt>
                <c:pt idx="1">
                  <c:v>2313.6363636363635</c:v>
                </c:pt>
                <c:pt idx="2">
                  <c:v>8220.454545454546</c:v>
                </c:pt>
                <c:pt idx="3">
                  <c:v>185472.72727272726</c:v>
                </c:pt>
                <c:pt idx="4">
                  <c:v>231290.90909090909</c:v>
                </c:pt>
                <c:pt idx="5">
                  <c:v>94556.818181818177</c:v>
                </c:pt>
                <c:pt idx="6">
                  <c:v>186.36363636363637</c:v>
                </c:pt>
                <c:pt idx="7">
                  <c:v>940.90909090909088</c:v>
                </c:pt>
                <c:pt idx="8">
                  <c:v>17322.727272727272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57-4B96-B89D-86B6578EC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1752511"/>
        <c:axId val="369365711"/>
      </c:lineChart>
      <c:catAx>
        <c:axId val="199175251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Element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9365711"/>
        <c:crosses val="autoZero"/>
        <c:auto val="1"/>
        <c:lblAlgn val="ctr"/>
        <c:lblOffset val="100"/>
        <c:noMultiLvlLbl val="0"/>
      </c:catAx>
      <c:valAx>
        <c:axId val="369365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ppm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17525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Sr 86 vs Sr 88 for 1.AS</a:t>
            </a:r>
            <a:r>
              <a:rPr lang="en-GB" baseline="0"/>
              <a:t> Ms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(Muscovite!$Q$2:$Q$25,Muscovite!$Q$27:$Q$46)</c:f>
              <c:numCache>
                <c:formatCode>General</c:formatCode>
                <c:ptCount val="44"/>
                <c:pt idx="0">
                  <c:v>38.933100000000003</c:v>
                </c:pt>
                <c:pt idx="1">
                  <c:v>44.676400000000001</c:v>
                </c:pt>
                <c:pt idx="2">
                  <c:v>25.729500000000002</c:v>
                </c:pt>
                <c:pt idx="3">
                  <c:v>30.267800000000001</c:v>
                </c:pt>
                <c:pt idx="4">
                  <c:v>28.8337</c:v>
                </c:pt>
                <c:pt idx="5">
                  <c:v>25.270199999999999</c:v>
                </c:pt>
                <c:pt idx="6">
                  <c:v>19.148900000000001</c:v>
                </c:pt>
                <c:pt idx="7">
                  <c:v>13.2707</c:v>
                </c:pt>
                <c:pt idx="8">
                  <c:v>33.881900000000002</c:v>
                </c:pt>
                <c:pt idx="9">
                  <c:v>28.0852</c:v>
                </c:pt>
                <c:pt idx="10">
                  <c:v>31.320699999999999</c:v>
                </c:pt>
                <c:pt idx="11">
                  <c:v>77.795699999999997</c:v>
                </c:pt>
                <c:pt idx="12">
                  <c:v>22.316099999999999</c:v>
                </c:pt>
                <c:pt idx="13">
                  <c:v>54.784300000000002</c:v>
                </c:pt>
                <c:pt idx="14">
                  <c:v>39.976999999999997</c:v>
                </c:pt>
                <c:pt idx="15">
                  <c:v>26.215699999999998</c:v>
                </c:pt>
                <c:pt idx="16">
                  <c:v>27.8123</c:v>
                </c:pt>
                <c:pt idx="17">
                  <c:v>21.352699999999999</c:v>
                </c:pt>
                <c:pt idx="18">
                  <c:v>19.3611</c:v>
                </c:pt>
                <c:pt idx="19">
                  <c:v>16.5715</c:v>
                </c:pt>
                <c:pt idx="20">
                  <c:v>18.358499999999999</c:v>
                </c:pt>
                <c:pt idx="21">
                  <c:v>28.932500000000001</c:v>
                </c:pt>
                <c:pt idx="22">
                  <c:v>28.174499999999998</c:v>
                </c:pt>
                <c:pt idx="23">
                  <c:v>33.217500000000001</c:v>
                </c:pt>
                <c:pt idx="24">
                  <c:v>18.753499999999999</c:v>
                </c:pt>
                <c:pt idx="25">
                  <c:v>24.658300000000001</c:v>
                </c:pt>
                <c:pt idx="26">
                  <c:v>35.167099999999998</c:v>
                </c:pt>
                <c:pt idx="27">
                  <c:v>28.837399999999999</c:v>
                </c:pt>
                <c:pt idx="28">
                  <c:v>33.380800000000001</c:v>
                </c:pt>
                <c:pt idx="29">
                  <c:v>22.867599999999999</c:v>
                </c:pt>
                <c:pt idx="30">
                  <c:v>18.544</c:v>
                </c:pt>
                <c:pt idx="31">
                  <c:v>17.093900000000001</c:v>
                </c:pt>
                <c:pt idx="32">
                  <c:v>29.4191</c:v>
                </c:pt>
                <c:pt idx="33">
                  <c:v>17.141300000000001</c:v>
                </c:pt>
                <c:pt idx="34">
                  <c:v>43.722900000000003</c:v>
                </c:pt>
                <c:pt idx="35">
                  <c:v>23.351099999999999</c:v>
                </c:pt>
                <c:pt idx="36">
                  <c:v>19.1601</c:v>
                </c:pt>
                <c:pt idx="37">
                  <c:v>23.450800000000001</c:v>
                </c:pt>
                <c:pt idx="38">
                  <c:v>20.2517</c:v>
                </c:pt>
                <c:pt idx="39">
                  <c:v>31.963100000000001</c:v>
                </c:pt>
                <c:pt idx="40">
                  <c:v>22.069400000000002</c:v>
                </c:pt>
                <c:pt idx="41">
                  <c:v>19.220199999999998</c:v>
                </c:pt>
                <c:pt idx="42">
                  <c:v>29.6508</c:v>
                </c:pt>
                <c:pt idx="43">
                  <c:v>26.3811</c:v>
                </c:pt>
              </c:numCache>
            </c:numRef>
          </c:xVal>
          <c:yVal>
            <c:numRef>
              <c:f>(Muscovite!$R$2:$R$25,Muscovite!$R$27:$R$46)</c:f>
              <c:numCache>
                <c:formatCode>General</c:formatCode>
                <c:ptCount val="44"/>
                <c:pt idx="0">
                  <c:v>35.229799999999997</c:v>
                </c:pt>
                <c:pt idx="1">
                  <c:v>34.005000000000003</c:v>
                </c:pt>
                <c:pt idx="2">
                  <c:v>28.8536</c:v>
                </c:pt>
                <c:pt idx="3">
                  <c:v>23.0046</c:v>
                </c:pt>
                <c:pt idx="4">
                  <c:v>27.1038</c:v>
                </c:pt>
                <c:pt idx="5">
                  <c:v>15.370900000000001</c:v>
                </c:pt>
                <c:pt idx="6">
                  <c:v>21.279699999999998</c:v>
                </c:pt>
                <c:pt idx="7">
                  <c:v>21.745899999999999</c:v>
                </c:pt>
                <c:pt idx="8">
                  <c:v>33.586300000000001</c:v>
                </c:pt>
                <c:pt idx="9">
                  <c:v>26.376100000000001</c:v>
                </c:pt>
                <c:pt idx="10">
                  <c:v>31.0839</c:v>
                </c:pt>
                <c:pt idx="11">
                  <c:v>82.304900000000004</c:v>
                </c:pt>
                <c:pt idx="12">
                  <c:v>25.6843</c:v>
                </c:pt>
                <c:pt idx="13">
                  <c:v>60.490699999999997</c:v>
                </c:pt>
                <c:pt idx="14">
                  <c:v>36.1188</c:v>
                </c:pt>
                <c:pt idx="15">
                  <c:v>26.2639</c:v>
                </c:pt>
                <c:pt idx="16">
                  <c:v>30.92</c:v>
                </c:pt>
                <c:pt idx="17">
                  <c:v>20.601400000000002</c:v>
                </c:pt>
                <c:pt idx="18">
                  <c:v>29.1647</c:v>
                </c:pt>
                <c:pt idx="19">
                  <c:v>23.906600000000001</c:v>
                </c:pt>
                <c:pt idx="20">
                  <c:v>19.707999999999998</c:v>
                </c:pt>
                <c:pt idx="21">
                  <c:v>25.252800000000001</c:v>
                </c:pt>
                <c:pt idx="22">
                  <c:v>28.1355</c:v>
                </c:pt>
                <c:pt idx="23">
                  <c:v>26.0046</c:v>
                </c:pt>
                <c:pt idx="24">
                  <c:v>20.102399999999999</c:v>
                </c:pt>
                <c:pt idx="25">
                  <c:v>29.348700000000001</c:v>
                </c:pt>
                <c:pt idx="26">
                  <c:v>30.624500000000001</c:v>
                </c:pt>
                <c:pt idx="27">
                  <c:v>31.739599999999999</c:v>
                </c:pt>
                <c:pt idx="28">
                  <c:v>33.753500000000003</c:v>
                </c:pt>
                <c:pt idx="29">
                  <c:v>29.200299999999999</c:v>
                </c:pt>
                <c:pt idx="30">
                  <c:v>25.691800000000001</c:v>
                </c:pt>
                <c:pt idx="31">
                  <c:v>29.424800000000001</c:v>
                </c:pt>
                <c:pt idx="32">
                  <c:v>33.2639</c:v>
                </c:pt>
                <c:pt idx="33">
                  <c:v>23.369499999999999</c:v>
                </c:pt>
                <c:pt idx="34">
                  <c:v>48.262</c:v>
                </c:pt>
                <c:pt idx="35">
                  <c:v>28.562999999999999</c:v>
                </c:pt>
                <c:pt idx="36">
                  <c:v>19.796900000000001</c:v>
                </c:pt>
                <c:pt idx="37">
                  <c:v>23.8887</c:v>
                </c:pt>
                <c:pt idx="38">
                  <c:v>30.183499999999999</c:v>
                </c:pt>
                <c:pt idx="39">
                  <c:v>27.672699999999999</c:v>
                </c:pt>
                <c:pt idx="40">
                  <c:v>27.7758</c:v>
                </c:pt>
                <c:pt idx="41">
                  <c:v>30.838799999999999</c:v>
                </c:pt>
                <c:pt idx="42">
                  <c:v>30.444700000000001</c:v>
                </c:pt>
                <c:pt idx="43">
                  <c:v>35.700699999999998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1D7-48CD-BADD-07E6D44C33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6481168"/>
        <c:axId val="657622672"/>
      </c:scatterChart>
      <c:valAx>
        <c:axId val="1586481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7622672"/>
        <c:crosses val="autoZero"/>
        <c:crossBetween val="midCat"/>
      </c:valAx>
      <c:valAx>
        <c:axId val="657622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64811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1(B)MP Muscovites Major Element Abundances (mean)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'Ms SEM+ICP Tidy'!$AC$104:$AK$104</c:f>
              <c:strCache>
                <c:ptCount val="9"/>
                <c:pt idx="0">
                  <c:v>O</c:v>
                </c:pt>
                <c:pt idx="1">
                  <c:v>Na</c:v>
                </c:pt>
                <c:pt idx="2">
                  <c:v>Mg</c:v>
                </c:pt>
                <c:pt idx="3">
                  <c:v>Al</c:v>
                </c:pt>
                <c:pt idx="4">
                  <c:v>Si</c:v>
                </c:pt>
                <c:pt idx="5">
                  <c:v>K</c:v>
                </c:pt>
                <c:pt idx="6">
                  <c:v>Ca</c:v>
                </c:pt>
                <c:pt idx="7">
                  <c:v>Ti</c:v>
                </c:pt>
                <c:pt idx="8">
                  <c:v>Fe</c:v>
                </c:pt>
              </c:strCache>
            </c:strRef>
          </c:cat>
          <c:val>
            <c:numRef>
              <c:f>'Ms SEM+ICP Tidy'!$AC$105:$AK$105</c:f>
              <c:numCache>
                <c:formatCode>General</c:formatCode>
                <c:ptCount val="9"/>
                <c:pt idx="0">
                  <c:v>465395.55555555556</c:v>
                </c:pt>
                <c:pt idx="1">
                  <c:v>1917.7777777777778</c:v>
                </c:pt>
                <c:pt idx="2">
                  <c:v>6915.5555555555557</c:v>
                </c:pt>
                <c:pt idx="3">
                  <c:v>194553.33333333334</c:v>
                </c:pt>
                <c:pt idx="4">
                  <c:v>233371.11111111112</c:v>
                </c:pt>
                <c:pt idx="5">
                  <c:v>84446.666666666672</c:v>
                </c:pt>
                <c:pt idx="6">
                  <c:v>0</c:v>
                </c:pt>
                <c:pt idx="7">
                  <c:v>464.44444444444446</c:v>
                </c:pt>
                <c:pt idx="8">
                  <c:v>12755.555555555555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46-44E8-89C3-776CCAFC6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529759"/>
        <c:axId val="329546831"/>
      </c:lineChart>
      <c:catAx>
        <c:axId val="32452975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Element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546831"/>
        <c:crosses val="autoZero"/>
        <c:auto val="1"/>
        <c:lblAlgn val="ctr"/>
        <c:lblOffset val="100"/>
        <c:noMultiLvlLbl val="0"/>
      </c:catAx>
      <c:valAx>
        <c:axId val="329546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ppm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45297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1.AS vs 1(B)MP</a:t>
            </a:r>
            <a:r>
              <a:rPr lang="en-GB" baseline="0"/>
              <a:t> Muscovites Major Element Mean Abundances</a:t>
            </a:r>
            <a:endParaRPr lang="en-GB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1.AS Muscovites Major Element Abundances (mean)</c:v>
          </c:tx>
          <c:cat>
            <c:strRef>
              <c:f>'Ms SEM+ICP Tidy'!$AD$104:$AK$104</c:f>
              <c:strCache>
                <c:ptCount val="8"/>
                <c:pt idx="0">
                  <c:v>Na</c:v>
                </c:pt>
                <c:pt idx="1">
                  <c:v>Mg</c:v>
                </c:pt>
                <c:pt idx="2">
                  <c:v>Al</c:v>
                </c:pt>
                <c:pt idx="3">
                  <c:v>Si</c:v>
                </c:pt>
                <c:pt idx="4">
                  <c:v>K</c:v>
                </c:pt>
                <c:pt idx="5">
                  <c:v>Ca</c:v>
                </c:pt>
                <c:pt idx="6">
                  <c:v>Ti</c:v>
                </c:pt>
                <c:pt idx="7">
                  <c:v>Fe</c:v>
                </c:pt>
              </c:strCache>
            </c:strRef>
          </c:cat>
          <c:val>
            <c:numRef>
              <c:f>'Ms SEM+ICP Tidy'!$AD$95:$AK$95</c:f>
              <c:numCache>
                <c:formatCode>General</c:formatCode>
                <c:ptCount val="8"/>
                <c:pt idx="0">
                  <c:v>2313.6363636363635</c:v>
                </c:pt>
                <c:pt idx="1">
                  <c:v>8220.454545454546</c:v>
                </c:pt>
                <c:pt idx="2">
                  <c:v>185472.72727272726</c:v>
                </c:pt>
                <c:pt idx="3">
                  <c:v>231290.90909090909</c:v>
                </c:pt>
                <c:pt idx="4">
                  <c:v>94556.818181818177</c:v>
                </c:pt>
                <c:pt idx="5">
                  <c:v>186.36363636363637</c:v>
                </c:pt>
                <c:pt idx="6">
                  <c:v>940.90909090909088</c:v>
                </c:pt>
                <c:pt idx="7">
                  <c:v>17322.727272727272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D3-4A83-B6D7-259DEDE864DE}"/>
            </c:ext>
          </c:extLst>
        </c:ser>
        <c:ser>
          <c:idx val="0"/>
          <c:order val="1"/>
          <c:tx>
            <c:v>1(B)MP Muscovites Major Element Abundances (mean)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'Ms SEM+ICP Tidy'!$AD$104:$AK$104</c:f>
              <c:strCache>
                <c:ptCount val="8"/>
                <c:pt idx="0">
                  <c:v>Na</c:v>
                </c:pt>
                <c:pt idx="1">
                  <c:v>Mg</c:v>
                </c:pt>
                <c:pt idx="2">
                  <c:v>Al</c:v>
                </c:pt>
                <c:pt idx="3">
                  <c:v>Si</c:v>
                </c:pt>
                <c:pt idx="4">
                  <c:v>K</c:v>
                </c:pt>
                <c:pt idx="5">
                  <c:v>Ca</c:v>
                </c:pt>
                <c:pt idx="6">
                  <c:v>Ti</c:v>
                </c:pt>
                <c:pt idx="7">
                  <c:v>Fe</c:v>
                </c:pt>
              </c:strCache>
            </c:strRef>
          </c:cat>
          <c:val>
            <c:numRef>
              <c:f>'Ms SEM+ICP Tidy'!$AD$105:$AK$105</c:f>
              <c:numCache>
                <c:formatCode>General</c:formatCode>
                <c:ptCount val="8"/>
                <c:pt idx="0">
                  <c:v>1917.7777777777778</c:v>
                </c:pt>
                <c:pt idx="1">
                  <c:v>6915.5555555555557</c:v>
                </c:pt>
                <c:pt idx="2">
                  <c:v>194553.33333333334</c:v>
                </c:pt>
                <c:pt idx="3">
                  <c:v>233371.11111111112</c:v>
                </c:pt>
                <c:pt idx="4">
                  <c:v>84446.666666666672</c:v>
                </c:pt>
                <c:pt idx="5">
                  <c:v>0</c:v>
                </c:pt>
                <c:pt idx="6">
                  <c:v>464.44444444444446</c:v>
                </c:pt>
                <c:pt idx="7">
                  <c:v>12755.555555555555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D3-4A83-B6D7-259DEDE86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529759"/>
        <c:axId val="329546831"/>
      </c:lineChart>
      <c:catAx>
        <c:axId val="32452975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Element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546831"/>
        <c:crosses val="autoZero"/>
        <c:auto val="1"/>
        <c:lblAlgn val="ctr"/>
        <c:lblOffset val="100"/>
        <c:noMultiLvlLbl val="0"/>
      </c:catAx>
      <c:valAx>
        <c:axId val="329546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ppm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4529759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1.AS Ms K/Rb vs Cs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K/Rb vs Cs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x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('Ms SEM+ICP Tidy'!$W$145:$W$168,'Ms SEM+ICP Tidy'!$W$189:$W$208)</c:f>
                <c:numCache>
                  <c:formatCode>General</c:formatCode>
                  <c:ptCount val="44"/>
                  <c:pt idx="0">
                    <c:v>0.44609799999999999</c:v>
                  </c:pt>
                  <c:pt idx="1">
                    <c:v>0.59373699999999996</c:v>
                  </c:pt>
                  <c:pt idx="2">
                    <c:v>0.63346000000000002</c:v>
                  </c:pt>
                  <c:pt idx="3">
                    <c:v>0.39917599999999998</c:v>
                  </c:pt>
                  <c:pt idx="4">
                    <c:v>0.68264800000000003</c:v>
                  </c:pt>
                  <c:pt idx="5">
                    <c:v>0.52306200000000003</c:v>
                  </c:pt>
                  <c:pt idx="6">
                    <c:v>0.48620400000000003</c:v>
                  </c:pt>
                  <c:pt idx="7">
                    <c:v>0.53634700000000002</c:v>
                  </c:pt>
                  <c:pt idx="8">
                    <c:v>0.64535100000000001</c:v>
                  </c:pt>
                  <c:pt idx="9">
                    <c:v>0.48100900000000002</c:v>
                  </c:pt>
                  <c:pt idx="10">
                    <c:v>0.50942900000000002</c:v>
                  </c:pt>
                  <c:pt idx="11">
                    <c:v>0.52185999999999999</c:v>
                  </c:pt>
                  <c:pt idx="12">
                    <c:v>0.48082399999999997</c:v>
                  </c:pt>
                  <c:pt idx="13">
                    <c:v>0.52903</c:v>
                  </c:pt>
                  <c:pt idx="14">
                    <c:v>0.66817400000000005</c:v>
                  </c:pt>
                  <c:pt idx="15">
                    <c:v>0.68153699999999995</c:v>
                  </c:pt>
                  <c:pt idx="16">
                    <c:v>0.50746800000000003</c:v>
                  </c:pt>
                  <c:pt idx="17">
                    <c:v>0.68862000000000001</c:v>
                  </c:pt>
                  <c:pt idx="18">
                    <c:v>0.43587500000000001</c:v>
                  </c:pt>
                  <c:pt idx="19">
                    <c:v>0.73666500000000001</c:v>
                  </c:pt>
                  <c:pt idx="20">
                    <c:v>0.483657</c:v>
                  </c:pt>
                  <c:pt idx="21">
                    <c:v>0.497363</c:v>
                  </c:pt>
                  <c:pt idx="22">
                    <c:v>0.39285300000000001</c:v>
                  </c:pt>
                  <c:pt idx="23">
                    <c:v>0.76605699999999999</c:v>
                  </c:pt>
                  <c:pt idx="24">
                    <c:v>0.68322899999999998</c:v>
                  </c:pt>
                  <c:pt idx="25">
                    <c:v>0.55833999999999995</c:v>
                  </c:pt>
                  <c:pt idx="26">
                    <c:v>0.48084100000000002</c:v>
                  </c:pt>
                  <c:pt idx="27">
                    <c:v>0.83305600000000002</c:v>
                  </c:pt>
                  <c:pt idx="28">
                    <c:v>0.730626</c:v>
                  </c:pt>
                  <c:pt idx="29">
                    <c:v>0.98185800000000001</c:v>
                  </c:pt>
                  <c:pt idx="30">
                    <c:v>0.75699300000000003</c:v>
                  </c:pt>
                  <c:pt idx="31">
                    <c:v>0.72365100000000004</c:v>
                  </c:pt>
                  <c:pt idx="32">
                    <c:v>0.60722500000000001</c:v>
                  </c:pt>
                  <c:pt idx="33">
                    <c:v>0.70405799999999996</c:v>
                  </c:pt>
                  <c:pt idx="34">
                    <c:v>1.1013999999999999</c:v>
                  </c:pt>
                  <c:pt idx="35">
                    <c:v>0.39629999999999999</c:v>
                  </c:pt>
                  <c:pt idx="36">
                    <c:v>0.47007700000000002</c:v>
                  </c:pt>
                  <c:pt idx="37">
                    <c:v>0.43789099999999997</c:v>
                  </c:pt>
                  <c:pt idx="38">
                    <c:v>0.69642999999999999</c:v>
                  </c:pt>
                  <c:pt idx="39">
                    <c:v>0.69202399999999997</c:v>
                  </c:pt>
                  <c:pt idx="40">
                    <c:v>0.625444</c:v>
                  </c:pt>
                  <c:pt idx="41">
                    <c:v>0.71144200000000002</c:v>
                  </c:pt>
                  <c:pt idx="42">
                    <c:v>0.69397900000000001</c:v>
                  </c:pt>
                  <c:pt idx="43">
                    <c:v>0.80135900000000004</c:v>
                  </c:pt>
                </c:numCache>
              </c:numRef>
            </c:plus>
            <c:minus>
              <c:numRef>
                <c:f>('Ms SEM+ICP Tidy'!$W$145:$W$168,'Ms SEM+ICP Tidy'!$W$189:$W$208)</c:f>
                <c:numCache>
                  <c:formatCode>General</c:formatCode>
                  <c:ptCount val="44"/>
                  <c:pt idx="0">
                    <c:v>0.44609799999999999</c:v>
                  </c:pt>
                  <c:pt idx="1">
                    <c:v>0.59373699999999996</c:v>
                  </c:pt>
                  <c:pt idx="2">
                    <c:v>0.63346000000000002</c:v>
                  </c:pt>
                  <c:pt idx="3">
                    <c:v>0.39917599999999998</c:v>
                  </c:pt>
                  <c:pt idx="4">
                    <c:v>0.68264800000000003</c:v>
                  </c:pt>
                  <c:pt idx="5">
                    <c:v>0.52306200000000003</c:v>
                  </c:pt>
                  <c:pt idx="6">
                    <c:v>0.48620400000000003</c:v>
                  </c:pt>
                  <c:pt idx="7">
                    <c:v>0.53634700000000002</c:v>
                  </c:pt>
                  <c:pt idx="8">
                    <c:v>0.64535100000000001</c:v>
                  </c:pt>
                  <c:pt idx="9">
                    <c:v>0.48100900000000002</c:v>
                  </c:pt>
                  <c:pt idx="10">
                    <c:v>0.50942900000000002</c:v>
                  </c:pt>
                  <c:pt idx="11">
                    <c:v>0.52185999999999999</c:v>
                  </c:pt>
                  <c:pt idx="12">
                    <c:v>0.48082399999999997</c:v>
                  </c:pt>
                  <c:pt idx="13">
                    <c:v>0.52903</c:v>
                  </c:pt>
                  <c:pt idx="14">
                    <c:v>0.66817400000000005</c:v>
                  </c:pt>
                  <c:pt idx="15">
                    <c:v>0.68153699999999995</c:v>
                  </c:pt>
                  <c:pt idx="16">
                    <c:v>0.50746800000000003</c:v>
                  </c:pt>
                  <c:pt idx="17">
                    <c:v>0.68862000000000001</c:v>
                  </c:pt>
                  <c:pt idx="18">
                    <c:v>0.43587500000000001</c:v>
                  </c:pt>
                  <c:pt idx="19">
                    <c:v>0.73666500000000001</c:v>
                  </c:pt>
                  <c:pt idx="20">
                    <c:v>0.483657</c:v>
                  </c:pt>
                  <c:pt idx="21">
                    <c:v>0.497363</c:v>
                  </c:pt>
                  <c:pt idx="22">
                    <c:v>0.39285300000000001</c:v>
                  </c:pt>
                  <c:pt idx="23">
                    <c:v>0.76605699999999999</c:v>
                  </c:pt>
                  <c:pt idx="24">
                    <c:v>0.68322899999999998</c:v>
                  </c:pt>
                  <c:pt idx="25">
                    <c:v>0.55833999999999995</c:v>
                  </c:pt>
                  <c:pt idx="26">
                    <c:v>0.48084100000000002</c:v>
                  </c:pt>
                  <c:pt idx="27">
                    <c:v>0.83305600000000002</c:v>
                  </c:pt>
                  <c:pt idx="28">
                    <c:v>0.730626</c:v>
                  </c:pt>
                  <c:pt idx="29">
                    <c:v>0.98185800000000001</c:v>
                  </c:pt>
                  <c:pt idx="30">
                    <c:v>0.75699300000000003</c:v>
                  </c:pt>
                  <c:pt idx="31">
                    <c:v>0.72365100000000004</c:v>
                  </c:pt>
                  <c:pt idx="32">
                    <c:v>0.60722500000000001</c:v>
                  </c:pt>
                  <c:pt idx="33">
                    <c:v>0.70405799999999996</c:v>
                  </c:pt>
                  <c:pt idx="34">
                    <c:v>1.1013999999999999</c:v>
                  </c:pt>
                  <c:pt idx="35">
                    <c:v>0.39629999999999999</c:v>
                  </c:pt>
                  <c:pt idx="36">
                    <c:v>0.47007700000000002</c:v>
                  </c:pt>
                  <c:pt idx="37">
                    <c:v>0.43789099999999997</c:v>
                  </c:pt>
                  <c:pt idx="38">
                    <c:v>0.69642999999999999</c:v>
                  </c:pt>
                  <c:pt idx="39">
                    <c:v>0.69202399999999997</c:v>
                  </c:pt>
                  <c:pt idx="40">
                    <c:v>0.625444</c:v>
                  </c:pt>
                  <c:pt idx="41">
                    <c:v>0.71144200000000002</c:v>
                  </c:pt>
                  <c:pt idx="42">
                    <c:v>0.69397900000000001</c:v>
                  </c:pt>
                  <c:pt idx="43">
                    <c:v>0.80135900000000004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'Ms SEM+ICP Tidy'!$AL$2:$AL$45</c:f>
              <c:numCache>
                <c:formatCode>General</c:formatCode>
                <c:ptCount val="44"/>
                <c:pt idx="0">
                  <c:v>427.5906371702734</c:v>
                </c:pt>
                <c:pt idx="1">
                  <c:v>404.83526902109497</c:v>
                </c:pt>
                <c:pt idx="2">
                  <c:v>389.52651886730757</c:v>
                </c:pt>
                <c:pt idx="3">
                  <c:v>405.2732298532851</c:v>
                </c:pt>
                <c:pt idx="4">
                  <c:v>346.9497485976691</c:v>
                </c:pt>
                <c:pt idx="5">
                  <c:v>360.14583866504961</c:v>
                </c:pt>
                <c:pt idx="6">
                  <c:v>378.98738688790769</c:v>
                </c:pt>
                <c:pt idx="7">
                  <c:v>368.6232252012698</c:v>
                </c:pt>
                <c:pt idx="8">
                  <c:v>353.25440266539744</c:v>
                </c:pt>
                <c:pt idx="9">
                  <c:v>388.74821451759516</c:v>
                </c:pt>
                <c:pt idx="10">
                  <c:v>401.81646554583261</c:v>
                </c:pt>
                <c:pt idx="11">
                  <c:v>455.32496582577357</c:v>
                </c:pt>
                <c:pt idx="12">
                  <c:v>445.37143786566145</c:v>
                </c:pt>
                <c:pt idx="13">
                  <c:v>437.10630897981753</c:v>
                </c:pt>
                <c:pt idx="14">
                  <c:v>449.95544995544992</c:v>
                </c:pt>
                <c:pt idx="15">
                  <c:v>331.46574220329666</c:v>
                </c:pt>
                <c:pt idx="16">
                  <c:v>350.36315012640836</c:v>
                </c:pt>
                <c:pt idx="17">
                  <c:v>391.58141183647564</c:v>
                </c:pt>
                <c:pt idx="18">
                  <c:v>382.98196576020916</c:v>
                </c:pt>
                <c:pt idx="19">
                  <c:v>367.99578083981754</c:v>
                </c:pt>
                <c:pt idx="20">
                  <c:v>411.32960490708996</c:v>
                </c:pt>
                <c:pt idx="21">
                  <c:v>340.34084558836781</c:v>
                </c:pt>
                <c:pt idx="22">
                  <c:v>434.8154031138107</c:v>
                </c:pt>
                <c:pt idx="23">
                  <c:v>368.83703424915319</c:v>
                </c:pt>
                <c:pt idx="24">
                  <c:v>311.55859097045345</c:v>
                </c:pt>
                <c:pt idx="25">
                  <c:v>411.16997333887332</c:v>
                </c:pt>
                <c:pt idx="26">
                  <c:v>368.54017798950076</c:v>
                </c:pt>
                <c:pt idx="27">
                  <c:v>352.86026135582068</c:v>
                </c:pt>
                <c:pt idx="28">
                  <c:v>403.26213325668493</c:v>
                </c:pt>
                <c:pt idx="29">
                  <c:v>366.97319262777762</c:v>
                </c:pt>
                <c:pt idx="30">
                  <c:v>378.52371719158782</c:v>
                </c:pt>
                <c:pt idx="31">
                  <c:v>341.56046524570093</c:v>
                </c:pt>
                <c:pt idx="32">
                  <c:v>326.21111570508549</c:v>
                </c:pt>
                <c:pt idx="33">
                  <c:v>369.11625636801807</c:v>
                </c:pt>
                <c:pt idx="34">
                  <c:v>371.02313276004151</c:v>
                </c:pt>
                <c:pt idx="35">
                  <c:v>329.71134704711341</c:v>
                </c:pt>
                <c:pt idx="36">
                  <c:v>390.31090860359154</c:v>
                </c:pt>
                <c:pt idx="37">
                  <c:v>377.72876123314279</c:v>
                </c:pt>
                <c:pt idx="38">
                  <c:v>339.2229089925288</c:v>
                </c:pt>
                <c:pt idx="39">
                  <c:v>376.71493368456032</c:v>
                </c:pt>
                <c:pt idx="40">
                  <c:v>379.97397874532993</c:v>
                </c:pt>
                <c:pt idx="41">
                  <c:v>346.89851050452052</c:v>
                </c:pt>
                <c:pt idx="42">
                  <c:v>384.3188515832606</c:v>
                </c:pt>
                <c:pt idx="43">
                  <c:v>414.40774226834156</c:v>
                </c:pt>
              </c:numCache>
            </c:numRef>
          </c:xVal>
          <c:yVal>
            <c:numRef>
              <c:f>'Ms SEM+ICP Tidy'!$V$2:$V$45</c:f>
              <c:numCache>
                <c:formatCode>General</c:formatCode>
                <c:ptCount val="44"/>
                <c:pt idx="0">
                  <c:v>1.2665299999999999</c:v>
                </c:pt>
                <c:pt idx="1">
                  <c:v>2.2708699999999999</c:v>
                </c:pt>
                <c:pt idx="2">
                  <c:v>2.7129400000000001</c:v>
                </c:pt>
                <c:pt idx="3">
                  <c:v>2.3996300000000002</c:v>
                </c:pt>
                <c:pt idx="4">
                  <c:v>3.0369999999999999</c:v>
                </c:pt>
                <c:pt idx="5">
                  <c:v>2.5349599999999999</c:v>
                </c:pt>
                <c:pt idx="6">
                  <c:v>2.8065500000000001</c:v>
                </c:pt>
                <c:pt idx="7">
                  <c:v>3.04026</c:v>
                </c:pt>
                <c:pt idx="8">
                  <c:v>3.50644</c:v>
                </c:pt>
                <c:pt idx="9">
                  <c:v>2.8797999999999999</c:v>
                </c:pt>
                <c:pt idx="10">
                  <c:v>2.5438200000000002</c:v>
                </c:pt>
                <c:pt idx="11">
                  <c:v>1.77485</c:v>
                </c:pt>
                <c:pt idx="12">
                  <c:v>2.50542</c:v>
                </c:pt>
                <c:pt idx="13">
                  <c:v>2.2385100000000002</c:v>
                </c:pt>
                <c:pt idx="14">
                  <c:v>1.66143</c:v>
                </c:pt>
                <c:pt idx="15">
                  <c:v>3.96618</c:v>
                </c:pt>
                <c:pt idx="16">
                  <c:v>3.52074</c:v>
                </c:pt>
                <c:pt idx="17">
                  <c:v>6.0541999999999998</c:v>
                </c:pt>
                <c:pt idx="18">
                  <c:v>2.2876099999999999</c:v>
                </c:pt>
                <c:pt idx="19">
                  <c:v>5.6083400000000001</c:v>
                </c:pt>
                <c:pt idx="20">
                  <c:v>2.3410700000000002</c:v>
                </c:pt>
                <c:pt idx="21">
                  <c:v>3.22356</c:v>
                </c:pt>
                <c:pt idx="22">
                  <c:v>2.6304099999999999</c:v>
                </c:pt>
                <c:pt idx="23">
                  <c:v>2.70181</c:v>
                </c:pt>
                <c:pt idx="24">
                  <c:v>2.8197899999999998</c:v>
                </c:pt>
                <c:pt idx="25">
                  <c:v>1.8132999999999999</c:v>
                </c:pt>
                <c:pt idx="26">
                  <c:v>2.5273300000000001</c:v>
                </c:pt>
                <c:pt idx="27">
                  <c:v>3.7111999999999998</c:v>
                </c:pt>
                <c:pt idx="28">
                  <c:v>2.5824799999999999</c:v>
                </c:pt>
                <c:pt idx="29">
                  <c:v>3.4697100000000001</c:v>
                </c:pt>
                <c:pt idx="30">
                  <c:v>2.1489199999999999</c:v>
                </c:pt>
                <c:pt idx="31">
                  <c:v>2.8308900000000001</c:v>
                </c:pt>
                <c:pt idx="32">
                  <c:v>2.5255899999999998</c:v>
                </c:pt>
                <c:pt idx="33">
                  <c:v>2.1676600000000001</c:v>
                </c:pt>
                <c:pt idx="34">
                  <c:v>2.32735</c:v>
                </c:pt>
                <c:pt idx="35">
                  <c:v>3.4162699999999999</c:v>
                </c:pt>
                <c:pt idx="36">
                  <c:v>2.1769699999999998</c:v>
                </c:pt>
                <c:pt idx="37">
                  <c:v>3.0425800000000001</c:v>
                </c:pt>
                <c:pt idx="38">
                  <c:v>3.4960800000000001</c:v>
                </c:pt>
                <c:pt idx="39">
                  <c:v>3.0587200000000001</c:v>
                </c:pt>
                <c:pt idx="40">
                  <c:v>2.7154500000000001</c:v>
                </c:pt>
                <c:pt idx="41">
                  <c:v>3.3026800000000001</c:v>
                </c:pt>
                <c:pt idx="42">
                  <c:v>3.16995</c:v>
                </c:pt>
                <c:pt idx="43">
                  <c:v>2.6040899999999998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AD4-4041-821B-6A7ED3AED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4199199"/>
        <c:axId val="1610955103"/>
      </c:scatterChart>
      <c:valAx>
        <c:axId val="16741991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K/Rb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55103"/>
        <c:crosses val="autoZero"/>
        <c:crossBetween val="midCat"/>
      </c:valAx>
      <c:valAx>
        <c:axId val="1610955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Cs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419919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1(B)MP Ms K/Rb vs Cs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SEM+ICP Tidy'!$W$238:$W$267,'Ms SEM+ICP Tidy'!$W$285:$W$299)</c:f>
                <c:numCache>
                  <c:formatCode>General</c:formatCode>
                  <c:ptCount val="45"/>
                  <c:pt idx="0">
                    <c:v>0.22995599999999999</c:v>
                  </c:pt>
                  <c:pt idx="1">
                    <c:v>0.43356299999999998</c:v>
                  </c:pt>
                  <c:pt idx="2">
                    <c:v>0.34096700000000002</c:v>
                  </c:pt>
                  <c:pt idx="3">
                    <c:v>0.64871000000000001</c:v>
                  </c:pt>
                  <c:pt idx="4">
                    <c:v>0.65969100000000003</c:v>
                  </c:pt>
                  <c:pt idx="5">
                    <c:v>0.44824799999999998</c:v>
                  </c:pt>
                  <c:pt idx="6">
                    <c:v>0.53977699999999995</c:v>
                  </c:pt>
                  <c:pt idx="7">
                    <c:v>0.67462699999999998</c:v>
                  </c:pt>
                  <c:pt idx="8">
                    <c:v>0.58316100000000004</c:v>
                  </c:pt>
                  <c:pt idx="9">
                    <c:v>0.62701700000000005</c:v>
                  </c:pt>
                  <c:pt idx="10">
                    <c:v>0.29897899999999999</c:v>
                  </c:pt>
                  <c:pt idx="11">
                    <c:v>0.49520599999999998</c:v>
                  </c:pt>
                  <c:pt idx="12">
                    <c:v>0.33030100000000001</c:v>
                  </c:pt>
                  <c:pt idx="13">
                    <c:v>0.26132</c:v>
                  </c:pt>
                  <c:pt idx="14">
                    <c:v>0.785802</c:v>
                  </c:pt>
                  <c:pt idx="15">
                    <c:v>0.488483</c:v>
                  </c:pt>
                  <c:pt idx="16">
                    <c:v>0.49370199999999997</c:v>
                  </c:pt>
                  <c:pt idx="17">
                    <c:v>0.37507499999999999</c:v>
                  </c:pt>
                  <c:pt idx="18">
                    <c:v>0.208264</c:v>
                  </c:pt>
                  <c:pt idx="19">
                    <c:v>0.44275700000000001</c:v>
                  </c:pt>
                  <c:pt idx="20">
                    <c:v>0.48885600000000001</c:v>
                  </c:pt>
                  <c:pt idx="21">
                    <c:v>0.26526499999999997</c:v>
                  </c:pt>
                  <c:pt idx="22">
                    <c:v>0.52786100000000002</c:v>
                  </c:pt>
                  <c:pt idx="23">
                    <c:v>0.33546500000000001</c:v>
                  </c:pt>
                  <c:pt idx="24">
                    <c:v>0.713758</c:v>
                  </c:pt>
                  <c:pt idx="25">
                    <c:v>0.37296099999999999</c:v>
                  </c:pt>
                  <c:pt idx="26">
                    <c:v>0.473244</c:v>
                  </c:pt>
                  <c:pt idx="27">
                    <c:v>0.48767100000000002</c:v>
                  </c:pt>
                  <c:pt idx="28">
                    <c:v>0.56920300000000001</c:v>
                  </c:pt>
                  <c:pt idx="29">
                    <c:v>0.57527200000000001</c:v>
                  </c:pt>
                  <c:pt idx="30">
                    <c:v>0.35075899999999999</c:v>
                  </c:pt>
                  <c:pt idx="31">
                    <c:v>0.413408</c:v>
                  </c:pt>
                  <c:pt idx="32">
                    <c:v>0.29012399999999999</c:v>
                  </c:pt>
                  <c:pt idx="33">
                    <c:v>0.32195800000000002</c:v>
                  </c:pt>
                  <c:pt idx="34">
                    <c:v>0.51122500000000004</c:v>
                  </c:pt>
                  <c:pt idx="35">
                    <c:v>0.35633199999999998</c:v>
                  </c:pt>
                  <c:pt idx="36">
                    <c:v>0.451685</c:v>
                  </c:pt>
                  <c:pt idx="37">
                    <c:v>0.52317000000000002</c:v>
                  </c:pt>
                  <c:pt idx="38">
                    <c:v>0.40245599999999998</c:v>
                  </c:pt>
                  <c:pt idx="39">
                    <c:v>0.37921500000000002</c:v>
                  </c:pt>
                  <c:pt idx="40">
                    <c:v>0.37744299999999997</c:v>
                  </c:pt>
                  <c:pt idx="41">
                    <c:v>0.42016999999999999</c:v>
                  </c:pt>
                  <c:pt idx="42">
                    <c:v>0.34587200000000001</c:v>
                  </c:pt>
                  <c:pt idx="43">
                    <c:v>0.61138400000000004</c:v>
                  </c:pt>
                  <c:pt idx="44">
                    <c:v>0.38968199999999997</c:v>
                  </c:pt>
                </c:numCache>
              </c:numRef>
            </c:plus>
            <c:minus>
              <c:numRef>
                <c:f>('Ms SEM+ICP Tidy'!$W$238:$W$267,'Ms SEM+ICP Tidy'!$W$285:$W$299)</c:f>
                <c:numCache>
                  <c:formatCode>General</c:formatCode>
                  <c:ptCount val="45"/>
                  <c:pt idx="0">
                    <c:v>0.22995599999999999</c:v>
                  </c:pt>
                  <c:pt idx="1">
                    <c:v>0.43356299999999998</c:v>
                  </c:pt>
                  <c:pt idx="2">
                    <c:v>0.34096700000000002</c:v>
                  </c:pt>
                  <c:pt idx="3">
                    <c:v>0.64871000000000001</c:v>
                  </c:pt>
                  <c:pt idx="4">
                    <c:v>0.65969100000000003</c:v>
                  </c:pt>
                  <c:pt idx="5">
                    <c:v>0.44824799999999998</c:v>
                  </c:pt>
                  <c:pt idx="6">
                    <c:v>0.53977699999999995</c:v>
                  </c:pt>
                  <c:pt idx="7">
                    <c:v>0.67462699999999998</c:v>
                  </c:pt>
                  <c:pt idx="8">
                    <c:v>0.58316100000000004</c:v>
                  </c:pt>
                  <c:pt idx="9">
                    <c:v>0.62701700000000005</c:v>
                  </c:pt>
                  <c:pt idx="10">
                    <c:v>0.29897899999999999</c:v>
                  </c:pt>
                  <c:pt idx="11">
                    <c:v>0.49520599999999998</c:v>
                  </c:pt>
                  <c:pt idx="12">
                    <c:v>0.33030100000000001</c:v>
                  </c:pt>
                  <c:pt idx="13">
                    <c:v>0.26132</c:v>
                  </c:pt>
                  <c:pt idx="14">
                    <c:v>0.785802</c:v>
                  </c:pt>
                  <c:pt idx="15">
                    <c:v>0.488483</c:v>
                  </c:pt>
                  <c:pt idx="16">
                    <c:v>0.49370199999999997</c:v>
                  </c:pt>
                  <c:pt idx="17">
                    <c:v>0.37507499999999999</c:v>
                  </c:pt>
                  <c:pt idx="18">
                    <c:v>0.208264</c:v>
                  </c:pt>
                  <c:pt idx="19">
                    <c:v>0.44275700000000001</c:v>
                  </c:pt>
                  <c:pt idx="20">
                    <c:v>0.48885600000000001</c:v>
                  </c:pt>
                  <c:pt idx="21">
                    <c:v>0.26526499999999997</c:v>
                  </c:pt>
                  <c:pt idx="22">
                    <c:v>0.52786100000000002</c:v>
                  </c:pt>
                  <c:pt idx="23">
                    <c:v>0.33546500000000001</c:v>
                  </c:pt>
                  <c:pt idx="24">
                    <c:v>0.713758</c:v>
                  </c:pt>
                  <c:pt idx="25">
                    <c:v>0.37296099999999999</c:v>
                  </c:pt>
                  <c:pt idx="26">
                    <c:v>0.473244</c:v>
                  </c:pt>
                  <c:pt idx="27">
                    <c:v>0.48767100000000002</c:v>
                  </c:pt>
                  <c:pt idx="28">
                    <c:v>0.56920300000000001</c:v>
                  </c:pt>
                  <c:pt idx="29">
                    <c:v>0.57527200000000001</c:v>
                  </c:pt>
                  <c:pt idx="30">
                    <c:v>0.35075899999999999</c:v>
                  </c:pt>
                  <c:pt idx="31">
                    <c:v>0.413408</c:v>
                  </c:pt>
                  <c:pt idx="32">
                    <c:v>0.29012399999999999</c:v>
                  </c:pt>
                  <c:pt idx="33">
                    <c:v>0.32195800000000002</c:v>
                  </c:pt>
                  <c:pt idx="34">
                    <c:v>0.51122500000000004</c:v>
                  </c:pt>
                  <c:pt idx="35">
                    <c:v>0.35633199999999998</c:v>
                  </c:pt>
                  <c:pt idx="36">
                    <c:v>0.451685</c:v>
                  </c:pt>
                  <c:pt idx="37">
                    <c:v>0.52317000000000002</c:v>
                  </c:pt>
                  <c:pt idx="38">
                    <c:v>0.40245599999999998</c:v>
                  </c:pt>
                  <c:pt idx="39">
                    <c:v>0.37921500000000002</c:v>
                  </c:pt>
                  <c:pt idx="40">
                    <c:v>0.37744299999999997</c:v>
                  </c:pt>
                  <c:pt idx="41">
                    <c:v>0.42016999999999999</c:v>
                  </c:pt>
                  <c:pt idx="42">
                    <c:v>0.34587200000000001</c:v>
                  </c:pt>
                  <c:pt idx="43">
                    <c:v>0.61138400000000004</c:v>
                  </c:pt>
                  <c:pt idx="44">
                    <c:v>0.38968199999999997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'Ms SEM+ICP Tidy'!$AL$47:$AL$91</c:f>
              <c:numCache>
                <c:formatCode>General</c:formatCode>
                <c:ptCount val="45"/>
                <c:pt idx="0">
                  <c:v>343.47419285589876</c:v>
                </c:pt>
                <c:pt idx="1">
                  <c:v>361.5658484234196</c:v>
                </c:pt>
                <c:pt idx="2">
                  <c:v>335.31235728192672</c:v>
                </c:pt>
                <c:pt idx="3">
                  <c:v>345.99097307911467</c:v>
                </c:pt>
                <c:pt idx="4">
                  <c:v>312.15685698441791</c:v>
                </c:pt>
                <c:pt idx="5">
                  <c:v>406.17422122738304</c:v>
                </c:pt>
                <c:pt idx="6">
                  <c:v>352.01096062264259</c:v>
                </c:pt>
                <c:pt idx="7">
                  <c:v>325.6880733944954</c:v>
                </c:pt>
                <c:pt idx="8">
                  <c:v>337.00173766520982</c:v>
                </c:pt>
                <c:pt idx="9">
                  <c:v>395.44299030223146</c:v>
                </c:pt>
                <c:pt idx="10">
                  <c:v>394.07783495470397</c:v>
                </c:pt>
                <c:pt idx="11">
                  <c:v>368.33610995418576</c:v>
                </c:pt>
                <c:pt idx="12">
                  <c:v>381.1823863098752</c:v>
                </c:pt>
                <c:pt idx="13">
                  <c:v>437.34540556872815</c:v>
                </c:pt>
                <c:pt idx="14">
                  <c:v>393.66208720481194</c:v>
                </c:pt>
                <c:pt idx="15">
                  <c:v>405.29573388350553</c:v>
                </c:pt>
                <c:pt idx="16">
                  <c:v>308.29808638836903</c:v>
                </c:pt>
                <c:pt idx="17">
                  <c:v>356.17567408454022</c:v>
                </c:pt>
                <c:pt idx="18">
                  <c:v>444.37207494445357</c:v>
                </c:pt>
                <c:pt idx="19">
                  <c:v>389.19316718323216</c:v>
                </c:pt>
                <c:pt idx="20">
                  <c:v>284.77568489720699</c:v>
                </c:pt>
                <c:pt idx="21">
                  <c:v>394.15089294769547</c:v>
                </c:pt>
                <c:pt idx="22">
                  <c:v>364.88709436219528</c:v>
                </c:pt>
                <c:pt idx="23">
                  <c:v>388.95280861192759</c:v>
                </c:pt>
                <c:pt idx="24">
                  <c:v>364.32100437272572</c:v>
                </c:pt>
                <c:pt idx="25">
                  <c:v>389.51583545686202</c:v>
                </c:pt>
                <c:pt idx="26">
                  <c:v>437.5213486306738</c:v>
                </c:pt>
                <c:pt idx="27">
                  <c:v>354.57823068442536</c:v>
                </c:pt>
                <c:pt idx="28">
                  <c:v>332.78403919634661</c:v>
                </c:pt>
                <c:pt idx="29">
                  <c:v>379.06850958806979</c:v>
                </c:pt>
                <c:pt idx="30">
                  <c:v>414.80693249780774</c:v>
                </c:pt>
                <c:pt idx="31">
                  <c:v>335.93347415790441</c:v>
                </c:pt>
                <c:pt idx="32">
                  <c:v>356.73066834539924</c:v>
                </c:pt>
                <c:pt idx="33">
                  <c:v>335.79690875188163</c:v>
                </c:pt>
                <c:pt idx="34">
                  <c:v>333.45668999944883</c:v>
                </c:pt>
                <c:pt idx="35">
                  <c:v>366.73118820904983</c:v>
                </c:pt>
                <c:pt idx="36">
                  <c:v>371.26827506060857</c:v>
                </c:pt>
                <c:pt idx="37">
                  <c:v>366.02504803244858</c:v>
                </c:pt>
                <c:pt idx="38">
                  <c:v>489.82055389186809</c:v>
                </c:pt>
                <c:pt idx="39">
                  <c:v>433.21602584610866</c:v>
                </c:pt>
                <c:pt idx="40">
                  <c:v>438.03303047657374</c:v>
                </c:pt>
                <c:pt idx="41">
                  <c:v>369.52095356811742</c:v>
                </c:pt>
                <c:pt idx="42">
                  <c:v>359.77577567226365</c:v>
                </c:pt>
                <c:pt idx="43">
                  <c:v>377.41859837440103</c:v>
                </c:pt>
                <c:pt idx="44">
                  <c:v>481.15992867374086</c:v>
                </c:pt>
              </c:numCache>
            </c:numRef>
          </c:xVal>
          <c:yVal>
            <c:numRef>
              <c:f>'Ms SEM+ICP Tidy'!$V$47:$V$91</c:f>
              <c:numCache>
                <c:formatCode>General</c:formatCode>
                <c:ptCount val="45"/>
                <c:pt idx="0">
                  <c:v>0.84642499999999998</c:v>
                </c:pt>
                <c:pt idx="1">
                  <c:v>0.89473800000000003</c:v>
                </c:pt>
                <c:pt idx="2">
                  <c:v>0.63961000000000001</c:v>
                </c:pt>
                <c:pt idx="3">
                  <c:v>1.9680500000000001</c:v>
                </c:pt>
                <c:pt idx="4">
                  <c:v>1.1655199999999999</c:v>
                </c:pt>
                <c:pt idx="5">
                  <c:v>0.67861199999999999</c:v>
                </c:pt>
                <c:pt idx="6">
                  <c:v>1.4597500000000001</c:v>
                </c:pt>
                <c:pt idx="7">
                  <c:v>1.1554899999999999</c:v>
                </c:pt>
                <c:pt idx="8">
                  <c:v>1.09799</c:v>
                </c:pt>
                <c:pt idx="9">
                  <c:v>1.5187299999999999</c:v>
                </c:pt>
                <c:pt idx="10">
                  <c:v>0.68195899999999998</c:v>
                </c:pt>
                <c:pt idx="11">
                  <c:v>1.25119</c:v>
                </c:pt>
                <c:pt idx="12">
                  <c:v>0.97689899999999996</c:v>
                </c:pt>
                <c:pt idx="13">
                  <c:v>0.21235799999999999</c:v>
                </c:pt>
                <c:pt idx="14">
                  <c:v>1.7627200000000001</c:v>
                </c:pt>
                <c:pt idx="15">
                  <c:v>0.45008500000000001</c:v>
                </c:pt>
                <c:pt idx="16">
                  <c:v>1.46041</c:v>
                </c:pt>
                <c:pt idx="17">
                  <c:v>0.37289600000000001</c:v>
                </c:pt>
                <c:pt idx="18">
                  <c:v>0.235046</c:v>
                </c:pt>
                <c:pt idx="19">
                  <c:v>0.35149399999999997</c:v>
                </c:pt>
                <c:pt idx="20">
                  <c:v>1.4982</c:v>
                </c:pt>
                <c:pt idx="21">
                  <c:v>0.48427999999999999</c:v>
                </c:pt>
                <c:pt idx="22">
                  <c:v>0.53592099999999998</c:v>
                </c:pt>
                <c:pt idx="23">
                  <c:v>0.86416000000000004</c:v>
                </c:pt>
                <c:pt idx="24">
                  <c:v>0.62747799999999998</c:v>
                </c:pt>
                <c:pt idx="25">
                  <c:v>6.9243399999999997E-2</c:v>
                </c:pt>
                <c:pt idx="26">
                  <c:v>0.61755199999999999</c:v>
                </c:pt>
                <c:pt idx="27">
                  <c:v>0.90013399999999999</c:v>
                </c:pt>
                <c:pt idx="28">
                  <c:v>1.3895900000000001</c:v>
                </c:pt>
                <c:pt idx="29">
                  <c:v>0.84073799999999999</c:v>
                </c:pt>
                <c:pt idx="30">
                  <c:v>0.70628800000000003</c:v>
                </c:pt>
                <c:pt idx="31">
                  <c:v>1.10067</c:v>
                </c:pt>
                <c:pt idx="32">
                  <c:v>0.31801800000000002</c:v>
                </c:pt>
                <c:pt idx="33">
                  <c:v>0.24986700000000001</c:v>
                </c:pt>
                <c:pt idx="34">
                  <c:v>0.233958</c:v>
                </c:pt>
                <c:pt idx="35">
                  <c:v>0.659555</c:v>
                </c:pt>
                <c:pt idx="36">
                  <c:v>0.65296299999999996</c:v>
                </c:pt>
                <c:pt idx="37">
                  <c:v>1.06609</c:v>
                </c:pt>
                <c:pt idx="38">
                  <c:v>0.70276899999999998</c:v>
                </c:pt>
                <c:pt idx="39">
                  <c:v>0.99935399999999996</c:v>
                </c:pt>
                <c:pt idx="40">
                  <c:v>1.0835900000000001</c:v>
                </c:pt>
                <c:pt idx="41">
                  <c:v>0.48893900000000001</c:v>
                </c:pt>
                <c:pt idx="42">
                  <c:v>0.47251500000000002</c:v>
                </c:pt>
                <c:pt idx="43">
                  <c:v>2.0742400000000001</c:v>
                </c:pt>
                <c:pt idx="44">
                  <c:v>1.1939500000000001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B50-4F31-8F64-27CFAD016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2951247"/>
        <c:axId val="1221612319"/>
      </c:scatterChart>
      <c:valAx>
        <c:axId val="16029512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K/Rb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1612319"/>
        <c:crosses val="autoZero"/>
        <c:crossBetween val="midCat"/>
      </c:valAx>
      <c:valAx>
        <c:axId val="1221612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Cs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29512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1.AS vs 1(B)MP Ms K/Rb vs Cs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1(B)MP Ms K/Rb vs Cs</c:v>
          </c:tx>
          <c:spPr>
            <a:ln>
              <a:noFill/>
            </a:ln>
          </c:spPr>
          <c:xVal>
            <c:numRef>
              <c:f>'Ms SEM+ICP Tidy'!$AL$47:$AL$91</c:f>
              <c:numCache>
                <c:formatCode>General</c:formatCode>
                <c:ptCount val="45"/>
                <c:pt idx="0">
                  <c:v>343.47419285589876</c:v>
                </c:pt>
                <c:pt idx="1">
                  <c:v>361.5658484234196</c:v>
                </c:pt>
                <c:pt idx="2">
                  <c:v>335.31235728192672</c:v>
                </c:pt>
                <c:pt idx="3">
                  <c:v>345.99097307911467</c:v>
                </c:pt>
                <c:pt idx="4">
                  <c:v>312.15685698441791</c:v>
                </c:pt>
                <c:pt idx="5">
                  <c:v>406.17422122738304</c:v>
                </c:pt>
                <c:pt idx="6">
                  <c:v>352.01096062264259</c:v>
                </c:pt>
                <c:pt idx="7">
                  <c:v>325.6880733944954</c:v>
                </c:pt>
                <c:pt idx="8">
                  <c:v>337.00173766520982</c:v>
                </c:pt>
                <c:pt idx="9">
                  <c:v>395.44299030223146</c:v>
                </c:pt>
                <c:pt idx="10">
                  <c:v>394.07783495470397</c:v>
                </c:pt>
                <c:pt idx="11">
                  <c:v>368.33610995418576</c:v>
                </c:pt>
                <c:pt idx="12">
                  <c:v>381.1823863098752</c:v>
                </c:pt>
                <c:pt idx="13">
                  <c:v>437.34540556872815</c:v>
                </c:pt>
                <c:pt idx="14">
                  <c:v>393.66208720481194</c:v>
                </c:pt>
                <c:pt idx="15">
                  <c:v>405.29573388350553</c:v>
                </c:pt>
                <c:pt idx="16">
                  <c:v>308.29808638836903</c:v>
                </c:pt>
                <c:pt idx="17">
                  <c:v>356.17567408454022</c:v>
                </c:pt>
                <c:pt idx="18">
                  <c:v>444.37207494445357</c:v>
                </c:pt>
                <c:pt idx="19">
                  <c:v>389.19316718323216</c:v>
                </c:pt>
                <c:pt idx="20">
                  <c:v>284.77568489720699</c:v>
                </c:pt>
                <c:pt idx="21">
                  <c:v>394.15089294769547</c:v>
                </c:pt>
                <c:pt idx="22">
                  <c:v>364.88709436219528</c:v>
                </c:pt>
                <c:pt idx="23">
                  <c:v>388.95280861192759</c:v>
                </c:pt>
                <c:pt idx="24">
                  <c:v>364.32100437272572</c:v>
                </c:pt>
                <c:pt idx="25">
                  <c:v>389.51583545686202</c:v>
                </c:pt>
                <c:pt idx="26">
                  <c:v>437.5213486306738</c:v>
                </c:pt>
                <c:pt idx="27">
                  <c:v>354.57823068442536</c:v>
                </c:pt>
                <c:pt idx="28">
                  <c:v>332.78403919634661</c:v>
                </c:pt>
                <c:pt idx="29">
                  <c:v>379.06850958806979</c:v>
                </c:pt>
                <c:pt idx="30">
                  <c:v>414.80693249780774</c:v>
                </c:pt>
                <c:pt idx="31">
                  <c:v>335.93347415790441</c:v>
                </c:pt>
                <c:pt idx="32">
                  <c:v>356.73066834539924</c:v>
                </c:pt>
                <c:pt idx="33">
                  <c:v>335.79690875188163</c:v>
                </c:pt>
                <c:pt idx="34">
                  <c:v>333.45668999944883</c:v>
                </c:pt>
                <c:pt idx="35">
                  <c:v>366.73118820904983</c:v>
                </c:pt>
                <c:pt idx="36">
                  <c:v>371.26827506060857</c:v>
                </c:pt>
                <c:pt idx="37">
                  <c:v>366.02504803244858</c:v>
                </c:pt>
                <c:pt idx="38">
                  <c:v>489.82055389186809</c:v>
                </c:pt>
                <c:pt idx="39">
                  <c:v>433.21602584610866</c:v>
                </c:pt>
                <c:pt idx="40">
                  <c:v>438.03303047657374</c:v>
                </c:pt>
                <c:pt idx="41">
                  <c:v>369.52095356811742</c:v>
                </c:pt>
                <c:pt idx="42">
                  <c:v>359.77577567226365</c:v>
                </c:pt>
                <c:pt idx="43">
                  <c:v>377.41859837440103</c:v>
                </c:pt>
                <c:pt idx="44">
                  <c:v>481.15992867374086</c:v>
                </c:pt>
              </c:numCache>
            </c:numRef>
          </c:xVal>
          <c:yVal>
            <c:numRef>
              <c:f>'Ms SEM+ICP Tidy'!$V$47:$V$91</c:f>
              <c:numCache>
                <c:formatCode>General</c:formatCode>
                <c:ptCount val="45"/>
                <c:pt idx="0">
                  <c:v>0.84642499999999998</c:v>
                </c:pt>
                <c:pt idx="1">
                  <c:v>0.89473800000000003</c:v>
                </c:pt>
                <c:pt idx="2">
                  <c:v>0.63961000000000001</c:v>
                </c:pt>
                <c:pt idx="3">
                  <c:v>1.9680500000000001</c:v>
                </c:pt>
                <c:pt idx="4">
                  <c:v>1.1655199999999999</c:v>
                </c:pt>
                <c:pt idx="5">
                  <c:v>0.67861199999999999</c:v>
                </c:pt>
                <c:pt idx="6">
                  <c:v>1.4597500000000001</c:v>
                </c:pt>
                <c:pt idx="7">
                  <c:v>1.1554899999999999</c:v>
                </c:pt>
                <c:pt idx="8">
                  <c:v>1.09799</c:v>
                </c:pt>
                <c:pt idx="9">
                  <c:v>1.5187299999999999</c:v>
                </c:pt>
                <c:pt idx="10">
                  <c:v>0.68195899999999998</c:v>
                </c:pt>
                <c:pt idx="11">
                  <c:v>1.25119</c:v>
                </c:pt>
                <c:pt idx="12">
                  <c:v>0.97689899999999996</c:v>
                </c:pt>
                <c:pt idx="13">
                  <c:v>0.21235799999999999</c:v>
                </c:pt>
                <c:pt idx="14">
                  <c:v>1.7627200000000001</c:v>
                </c:pt>
                <c:pt idx="15">
                  <c:v>0.45008500000000001</c:v>
                </c:pt>
                <c:pt idx="16">
                  <c:v>1.46041</c:v>
                </c:pt>
                <c:pt idx="17">
                  <c:v>0.37289600000000001</c:v>
                </c:pt>
                <c:pt idx="18">
                  <c:v>0.235046</c:v>
                </c:pt>
                <c:pt idx="19">
                  <c:v>0.35149399999999997</c:v>
                </c:pt>
                <c:pt idx="20">
                  <c:v>1.4982</c:v>
                </c:pt>
                <c:pt idx="21">
                  <c:v>0.48427999999999999</c:v>
                </c:pt>
                <c:pt idx="22">
                  <c:v>0.53592099999999998</c:v>
                </c:pt>
                <c:pt idx="23">
                  <c:v>0.86416000000000004</c:v>
                </c:pt>
                <c:pt idx="24">
                  <c:v>0.62747799999999998</c:v>
                </c:pt>
                <c:pt idx="25">
                  <c:v>6.9243399999999997E-2</c:v>
                </c:pt>
                <c:pt idx="26">
                  <c:v>0.61755199999999999</c:v>
                </c:pt>
                <c:pt idx="27">
                  <c:v>0.90013399999999999</c:v>
                </c:pt>
                <c:pt idx="28">
                  <c:v>1.3895900000000001</c:v>
                </c:pt>
                <c:pt idx="29">
                  <c:v>0.84073799999999999</c:v>
                </c:pt>
                <c:pt idx="30">
                  <c:v>0.70628800000000003</c:v>
                </c:pt>
                <c:pt idx="31">
                  <c:v>1.10067</c:v>
                </c:pt>
                <c:pt idx="32">
                  <c:v>0.31801800000000002</c:v>
                </c:pt>
                <c:pt idx="33">
                  <c:v>0.24986700000000001</c:v>
                </c:pt>
                <c:pt idx="34">
                  <c:v>0.233958</c:v>
                </c:pt>
                <c:pt idx="35">
                  <c:v>0.659555</c:v>
                </c:pt>
                <c:pt idx="36">
                  <c:v>0.65296299999999996</c:v>
                </c:pt>
                <c:pt idx="37">
                  <c:v>1.06609</c:v>
                </c:pt>
                <c:pt idx="38">
                  <c:v>0.70276899999999998</c:v>
                </c:pt>
                <c:pt idx="39">
                  <c:v>0.99935399999999996</c:v>
                </c:pt>
                <c:pt idx="40">
                  <c:v>1.0835900000000001</c:v>
                </c:pt>
                <c:pt idx="41">
                  <c:v>0.48893900000000001</c:v>
                </c:pt>
                <c:pt idx="42">
                  <c:v>0.47251500000000002</c:v>
                </c:pt>
                <c:pt idx="43">
                  <c:v>2.0742400000000001</c:v>
                </c:pt>
                <c:pt idx="44">
                  <c:v>1.1939500000000001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DE0-4A84-A5F7-768F646F818E}"/>
            </c:ext>
          </c:extLst>
        </c:ser>
        <c:ser>
          <c:idx val="0"/>
          <c:order val="1"/>
          <c:tx>
            <c:v>1.AS Ms K/Rb vs Cs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fixedVal"/>
            <c:noEndCap val="0"/>
            <c:val val="1"/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'Ms SEM+ICP Tidy'!$AL$2:$AL$45</c:f>
              <c:numCache>
                <c:formatCode>General</c:formatCode>
                <c:ptCount val="44"/>
                <c:pt idx="0">
                  <c:v>427.5906371702734</c:v>
                </c:pt>
                <c:pt idx="1">
                  <c:v>404.83526902109497</c:v>
                </c:pt>
                <c:pt idx="2">
                  <c:v>389.52651886730757</c:v>
                </c:pt>
                <c:pt idx="3">
                  <c:v>405.2732298532851</c:v>
                </c:pt>
                <c:pt idx="4">
                  <c:v>346.9497485976691</c:v>
                </c:pt>
                <c:pt idx="5">
                  <c:v>360.14583866504961</c:v>
                </c:pt>
                <c:pt idx="6">
                  <c:v>378.98738688790769</c:v>
                </c:pt>
                <c:pt idx="7">
                  <c:v>368.6232252012698</c:v>
                </c:pt>
                <c:pt idx="8">
                  <c:v>353.25440266539744</c:v>
                </c:pt>
                <c:pt idx="9">
                  <c:v>388.74821451759516</c:v>
                </c:pt>
                <c:pt idx="10">
                  <c:v>401.81646554583261</c:v>
                </c:pt>
                <c:pt idx="11">
                  <c:v>455.32496582577357</c:v>
                </c:pt>
                <c:pt idx="12">
                  <c:v>445.37143786566145</c:v>
                </c:pt>
                <c:pt idx="13">
                  <c:v>437.10630897981753</c:v>
                </c:pt>
                <c:pt idx="14">
                  <c:v>449.95544995544992</c:v>
                </c:pt>
                <c:pt idx="15">
                  <c:v>331.46574220329666</c:v>
                </c:pt>
                <c:pt idx="16">
                  <c:v>350.36315012640836</c:v>
                </c:pt>
                <c:pt idx="17">
                  <c:v>391.58141183647564</c:v>
                </c:pt>
                <c:pt idx="18">
                  <c:v>382.98196576020916</c:v>
                </c:pt>
                <c:pt idx="19">
                  <c:v>367.99578083981754</c:v>
                </c:pt>
                <c:pt idx="20">
                  <c:v>411.32960490708996</c:v>
                </c:pt>
                <c:pt idx="21">
                  <c:v>340.34084558836781</c:v>
                </c:pt>
                <c:pt idx="22">
                  <c:v>434.8154031138107</c:v>
                </c:pt>
                <c:pt idx="23">
                  <c:v>368.83703424915319</c:v>
                </c:pt>
                <c:pt idx="24">
                  <c:v>311.55859097045345</c:v>
                </c:pt>
                <c:pt idx="25">
                  <c:v>411.16997333887332</c:v>
                </c:pt>
                <c:pt idx="26">
                  <c:v>368.54017798950076</c:v>
                </c:pt>
                <c:pt idx="27">
                  <c:v>352.86026135582068</c:v>
                </c:pt>
                <c:pt idx="28">
                  <c:v>403.26213325668493</c:v>
                </c:pt>
                <c:pt idx="29">
                  <c:v>366.97319262777762</c:v>
                </c:pt>
                <c:pt idx="30">
                  <c:v>378.52371719158782</c:v>
                </c:pt>
                <c:pt idx="31">
                  <c:v>341.56046524570093</c:v>
                </c:pt>
                <c:pt idx="32">
                  <c:v>326.21111570508549</c:v>
                </c:pt>
                <c:pt idx="33">
                  <c:v>369.11625636801807</c:v>
                </c:pt>
                <c:pt idx="34">
                  <c:v>371.02313276004151</c:v>
                </c:pt>
                <c:pt idx="35">
                  <c:v>329.71134704711341</c:v>
                </c:pt>
                <c:pt idx="36">
                  <c:v>390.31090860359154</c:v>
                </c:pt>
                <c:pt idx="37">
                  <c:v>377.72876123314279</c:v>
                </c:pt>
                <c:pt idx="38">
                  <c:v>339.2229089925288</c:v>
                </c:pt>
                <c:pt idx="39">
                  <c:v>376.71493368456032</c:v>
                </c:pt>
                <c:pt idx="40">
                  <c:v>379.97397874532993</c:v>
                </c:pt>
                <c:pt idx="41">
                  <c:v>346.89851050452052</c:v>
                </c:pt>
                <c:pt idx="42">
                  <c:v>384.3188515832606</c:v>
                </c:pt>
                <c:pt idx="43">
                  <c:v>414.40774226834156</c:v>
                </c:pt>
              </c:numCache>
            </c:numRef>
          </c:xVal>
          <c:yVal>
            <c:numRef>
              <c:f>'Ms SEM+ICP Tidy'!$V$2:$V$45</c:f>
              <c:numCache>
                <c:formatCode>General</c:formatCode>
                <c:ptCount val="44"/>
                <c:pt idx="0">
                  <c:v>1.2665299999999999</c:v>
                </c:pt>
                <c:pt idx="1">
                  <c:v>2.2708699999999999</c:v>
                </c:pt>
                <c:pt idx="2">
                  <c:v>2.7129400000000001</c:v>
                </c:pt>
                <c:pt idx="3">
                  <c:v>2.3996300000000002</c:v>
                </c:pt>
                <c:pt idx="4">
                  <c:v>3.0369999999999999</c:v>
                </c:pt>
                <c:pt idx="5">
                  <c:v>2.5349599999999999</c:v>
                </c:pt>
                <c:pt idx="6">
                  <c:v>2.8065500000000001</c:v>
                </c:pt>
                <c:pt idx="7">
                  <c:v>3.04026</c:v>
                </c:pt>
                <c:pt idx="8">
                  <c:v>3.50644</c:v>
                </c:pt>
                <c:pt idx="9">
                  <c:v>2.8797999999999999</c:v>
                </c:pt>
                <c:pt idx="10">
                  <c:v>2.5438200000000002</c:v>
                </c:pt>
                <c:pt idx="11">
                  <c:v>1.77485</c:v>
                </c:pt>
                <c:pt idx="12">
                  <c:v>2.50542</c:v>
                </c:pt>
                <c:pt idx="13">
                  <c:v>2.2385100000000002</c:v>
                </c:pt>
                <c:pt idx="14">
                  <c:v>1.66143</c:v>
                </c:pt>
                <c:pt idx="15">
                  <c:v>3.96618</c:v>
                </c:pt>
                <c:pt idx="16">
                  <c:v>3.52074</c:v>
                </c:pt>
                <c:pt idx="17">
                  <c:v>6.0541999999999998</c:v>
                </c:pt>
                <c:pt idx="18">
                  <c:v>2.2876099999999999</c:v>
                </c:pt>
                <c:pt idx="19">
                  <c:v>5.6083400000000001</c:v>
                </c:pt>
                <c:pt idx="20">
                  <c:v>2.3410700000000002</c:v>
                </c:pt>
                <c:pt idx="21">
                  <c:v>3.22356</c:v>
                </c:pt>
                <c:pt idx="22">
                  <c:v>2.6304099999999999</c:v>
                </c:pt>
                <c:pt idx="23">
                  <c:v>2.70181</c:v>
                </c:pt>
                <c:pt idx="24">
                  <c:v>2.8197899999999998</c:v>
                </c:pt>
                <c:pt idx="25">
                  <c:v>1.8132999999999999</c:v>
                </c:pt>
                <c:pt idx="26">
                  <c:v>2.5273300000000001</c:v>
                </c:pt>
                <c:pt idx="27">
                  <c:v>3.7111999999999998</c:v>
                </c:pt>
                <c:pt idx="28">
                  <c:v>2.5824799999999999</c:v>
                </c:pt>
                <c:pt idx="29">
                  <c:v>3.4697100000000001</c:v>
                </c:pt>
                <c:pt idx="30">
                  <c:v>2.1489199999999999</c:v>
                </c:pt>
                <c:pt idx="31">
                  <c:v>2.8308900000000001</c:v>
                </c:pt>
                <c:pt idx="32">
                  <c:v>2.5255899999999998</c:v>
                </c:pt>
                <c:pt idx="33">
                  <c:v>2.1676600000000001</c:v>
                </c:pt>
                <c:pt idx="34">
                  <c:v>2.32735</c:v>
                </c:pt>
                <c:pt idx="35">
                  <c:v>3.4162699999999999</c:v>
                </c:pt>
                <c:pt idx="36">
                  <c:v>2.1769699999999998</c:v>
                </c:pt>
                <c:pt idx="37">
                  <c:v>3.0425800000000001</c:v>
                </c:pt>
                <c:pt idx="38">
                  <c:v>3.4960800000000001</c:v>
                </c:pt>
                <c:pt idx="39">
                  <c:v>3.0587200000000001</c:v>
                </c:pt>
                <c:pt idx="40">
                  <c:v>2.7154500000000001</c:v>
                </c:pt>
                <c:pt idx="41">
                  <c:v>3.3026800000000001</c:v>
                </c:pt>
                <c:pt idx="42">
                  <c:v>3.16995</c:v>
                </c:pt>
                <c:pt idx="43">
                  <c:v>2.6040899999999998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DE0-4A84-A5F7-768F646F8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4199199"/>
        <c:axId val="1610955103"/>
      </c:scatterChart>
      <c:valAx>
        <c:axId val="16741991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K/Rb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55103"/>
        <c:crosses val="autoZero"/>
        <c:crossBetween val="midCat"/>
      </c:valAx>
      <c:valAx>
        <c:axId val="1610955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Cs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4199199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1.AS Ms K/Rb vs Rb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SEM+ICP Tidy'!$Q$145:$Q$168,'Ms SEM+ICP Tidy'!$Q$189:$Q$208)</c:f>
                <c:numCache>
                  <c:formatCode>General</c:formatCode>
                  <c:ptCount val="44"/>
                  <c:pt idx="0">
                    <c:v>31.279800000000002</c:v>
                  </c:pt>
                  <c:pt idx="1">
                    <c:v>28.128399999999999</c:v>
                  </c:pt>
                  <c:pt idx="2">
                    <c:v>29.8307</c:v>
                  </c:pt>
                  <c:pt idx="3">
                    <c:v>34.205100000000002</c:v>
                  </c:pt>
                  <c:pt idx="4">
                    <c:v>33.987699999999997</c:v>
                  </c:pt>
                  <c:pt idx="5">
                    <c:v>35.587699999999998</c:v>
                  </c:pt>
                  <c:pt idx="6">
                    <c:v>32.067900000000002</c:v>
                  </c:pt>
                  <c:pt idx="7">
                    <c:v>28.601900000000001</c:v>
                  </c:pt>
                  <c:pt idx="8">
                    <c:v>27.252800000000001</c:v>
                  </c:pt>
                  <c:pt idx="9">
                    <c:v>34.284300000000002</c:v>
                  </c:pt>
                  <c:pt idx="10">
                    <c:v>31.5443</c:v>
                  </c:pt>
                  <c:pt idx="11">
                    <c:v>24.179300000000001</c:v>
                  </c:pt>
                  <c:pt idx="12">
                    <c:v>28.482700000000001</c:v>
                  </c:pt>
                  <c:pt idx="13">
                    <c:v>24.8657</c:v>
                  </c:pt>
                  <c:pt idx="14">
                    <c:v>17.833400000000001</c:v>
                  </c:pt>
                  <c:pt idx="15">
                    <c:v>35.081499999999998</c:v>
                  </c:pt>
                  <c:pt idx="16">
                    <c:v>26.1891</c:v>
                  </c:pt>
                  <c:pt idx="17">
                    <c:v>18.6342</c:v>
                  </c:pt>
                  <c:pt idx="18">
                    <c:v>17.278099999999998</c:v>
                  </c:pt>
                  <c:pt idx="19">
                    <c:v>33.732399999999998</c:v>
                  </c:pt>
                  <c:pt idx="20">
                    <c:v>23.595800000000001</c:v>
                  </c:pt>
                  <c:pt idx="21">
                    <c:v>38.614899999999999</c:v>
                  </c:pt>
                  <c:pt idx="22">
                    <c:v>21.409199999999998</c:v>
                  </c:pt>
                  <c:pt idx="23">
                    <c:v>21.7864</c:v>
                  </c:pt>
                  <c:pt idx="24">
                    <c:v>30.7485</c:v>
                  </c:pt>
                  <c:pt idx="25">
                    <c:v>23.881399999999999</c:v>
                  </c:pt>
                  <c:pt idx="26">
                    <c:v>31.1387</c:v>
                  </c:pt>
                  <c:pt idx="27">
                    <c:v>22.8598</c:v>
                  </c:pt>
                  <c:pt idx="28">
                    <c:v>30.545100000000001</c:v>
                  </c:pt>
                  <c:pt idx="29">
                    <c:v>19.119700000000002</c:v>
                  </c:pt>
                  <c:pt idx="30">
                    <c:v>32.692700000000002</c:v>
                  </c:pt>
                  <c:pt idx="31">
                    <c:v>33.208100000000002</c:v>
                  </c:pt>
                  <c:pt idx="32">
                    <c:v>32.415700000000001</c:v>
                  </c:pt>
                  <c:pt idx="33">
                    <c:v>42.706000000000003</c:v>
                  </c:pt>
                  <c:pt idx="34">
                    <c:v>29.668399999999998</c:v>
                  </c:pt>
                  <c:pt idx="35">
                    <c:v>38.060400000000001</c:v>
                  </c:pt>
                  <c:pt idx="36">
                    <c:v>34.068899999999999</c:v>
                  </c:pt>
                  <c:pt idx="37">
                    <c:v>36.183300000000003</c:v>
                  </c:pt>
                  <c:pt idx="38">
                    <c:v>44.6753</c:v>
                  </c:pt>
                  <c:pt idx="39">
                    <c:v>31.198799999999999</c:v>
                  </c:pt>
                  <c:pt idx="40">
                    <c:v>31.849599999999999</c:v>
                  </c:pt>
                  <c:pt idx="41">
                    <c:v>34.1875</c:v>
                  </c:pt>
                  <c:pt idx="42">
                    <c:v>34.654499999999999</c:v>
                  </c:pt>
                  <c:pt idx="43">
                    <c:v>25.880400000000002</c:v>
                  </c:pt>
                </c:numCache>
              </c:numRef>
            </c:plus>
            <c:minus>
              <c:numRef>
                <c:f>('Ms SEM+ICP Tidy'!$Q$145:$Q$168,'Ms SEM+ICP Tidy'!$Q$189:$Q$208)</c:f>
                <c:numCache>
                  <c:formatCode>General</c:formatCode>
                  <c:ptCount val="44"/>
                  <c:pt idx="0">
                    <c:v>31.279800000000002</c:v>
                  </c:pt>
                  <c:pt idx="1">
                    <c:v>28.128399999999999</c:v>
                  </c:pt>
                  <c:pt idx="2">
                    <c:v>29.8307</c:v>
                  </c:pt>
                  <c:pt idx="3">
                    <c:v>34.205100000000002</c:v>
                  </c:pt>
                  <c:pt idx="4">
                    <c:v>33.987699999999997</c:v>
                  </c:pt>
                  <c:pt idx="5">
                    <c:v>35.587699999999998</c:v>
                  </c:pt>
                  <c:pt idx="6">
                    <c:v>32.067900000000002</c:v>
                  </c:pt>
                  <c:pt idx="7">
                    <c:v>28.601900000000001</c:v>
                  </c:pt>
                  <c:pt idx="8">
                    <c:v>27.252800000000001</c:v>
                  </c:pt>
                  <c:pt idx="9">
                    <c:v>34.284300000000002</c:v>
                  </c:pt>
                  <c:pt idx="10">
                    <c:v>31.5443</c:v>
                  </c:pt>
                  <c:pt idx="11">
                    <c:v>24.179300000000001</c:v>
                  </c:pt>
                  <c:pt idx="12">
                    <c:v>28.482700000000001</c:v>
                  </c:pt>
                  <c:pt idx="13">
                    <c:v>24.8657</c:v>
                  </c:pt>
                  <c:pt idx="14">
                    <c:v>17.833400000000001</c:v>
                  </c:pt>
                  <c:pt idx="15">
                    <c:v>35.081499999999998</c:v>
                  </c:pt>
                  <c:pt idx="16">
                    <c:v>26.1891</c:v>
                  </c:pt>
                  <c:pt idx="17">
                    <c:v>18.6342</c:v>
                  </c:pt>
                  <c:pt idx="18">
                    <c:v>17.278099999999998</c:v>
                  </c:pt>
                  <c:pt idx="19">
                    <c:v>33.732399999999998</c:v>
                  </c:pt>
                  <c:pt idx="20">
                    <c:v>23.595800000000001</c:v>
                  </c:pt>
                  <c:pt idx="21">
                    <c:v>38.614899999999999</c:v>
                  </c:pt>
                  <c:pt idx="22">
                    <c:v>21.409199999999998</c:v>
                  </c:pt>
                  <c:pt idx="23">
                    <c:v>21.7864</c:v>
                  </c:pt>
                  <c:pt idx="24">
                    <c:v>30.7485</c:v>
                  </c:pt>
                  <c:pt idx="25">
                    <c:v>23.881399999999999</c:v>
                  </c:pt>
                  <c:pt idx="26">
                    <c:v>31.1387</c:v>
                  </c:pt>
                  <c:pt idx="27">
                    <c:v>22.8598</c:v>
                  </c:pt>
                  <c:pt idx="28">
                    <c:v>30.545100000000001</c:v>
                  </c:pt>
                  <c:pt idx="29">
                    <c:v>19.119700000000002</c:v>
                  </c:pt>
                  <c:pt idx="30">
                    <c:v>32.692700000000002</c:v>
                  </c:pt>
                  <c:pt idx="31">
                    <c:v>33.208100000000002</c:v>
                  </c:pt>
                  <c:pt idx="32">
                    <c:v>32.415700000000001</c:v>
                  </c:pt>
                  <c:pt idx="33">
                    <c:v>42.706000000000003</c:v>
                  </c:pt>
                  <c:pt idx="34">
                    <c:v>29.668399999999998</c:v>
                  </c:pt>
                  <c:pt idx="35">
                    <c:v>38.060400000000001</c:v>
                  </c:pt>
                  <c:pt idx="36">
                    <c:v>34.068899999999999</c:v>
                  </c:pt>
                  <c:pt idx="37">
                    <c:v>36.183300000000003</c:v>
                  </c:pt>
                  <c:pt idx="38">
                    <c:v>44.6753</c:v>
                  </c:pt>
                  <c:pt idx="39">
                    <c:v>31.198799999999999</c:v>
                  </c:pt>
                  <c:pt idx="40">
                    <c:v>31.849599999999999</c:v>
                  </c:pt>
                  <c:pt idx="41">
                    <c:v>34.1875</c:v>
                  </c:pt>
                  <c:pt idx="42">
                    <c:v>34.654499999999999</c:v>
                  </c:pt>
                  <c:pt idx="43">
                    <c:v>25.880400000000002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'Ms SEM+ICP Tidy'!$AL$2:$AL$45</c:f>
              <c:numCache>
                <c:formatCode>General</c:formatCode>
                <c:ptCount val="44"/>
                <c:pt idx="0">
                  <c:v>427.5906371702734</c:v>
                </c:pt>
                <c:pt idx="1">
                  <c:v>404.83526902109497</c:v>
                </c:pt>
                <c:pt idx="2">
                  <c:v>389.52651886730757</c:v>
                </c:pt>
                <c:pt idx="3">
                  <c:v>405.2732298532851</c:v>
                </c:pt>
                <c:pt idx="4">
                  <c:v>346.9497485976691</c:v>
                </c:pt>
                <c:pt idx="5">
                  <c:v>360.14583866504961</c:v>
                </c:pt>
                <c:pt idx="6">
                  <c:v>378.98738688790769</c:v>
                </c:pt>
                <c:pt idx="7">
                  <c:v>368.6232252012698</c:v>
                </c:pt>
                <c:pt idx="8">
                  <c:v>353.25440266539744</c:v>
                </c:pt>
                <c:pt idx="9">
                  <c:v>388.74821451759516</c:v>
                </c:pt>
                <c:pt idx="10">
                  <c:v>401.81646554583261</c:v>
                </c:pt>
                <c:pt idx="11">
                  <c:v>455.32496582577357</c:v>
                </c:pt>
                <c:pt idx="12">
                  <c:v>445.37143786566145</c:v>
                </c:pt>
                <c:pt idx="13">
                  <c:v>437.10630897981753</c:v>
                </c:pt>
                <c:pt idx="14">
                  <c:v>449.95544995544992</c:v>
                </c:pt>
                <c:pt idx="15">
                  <c:v>331.46574220329666</c:v>
                </c:pt>
                <c:pt idx="16">
                  <c:v>350.36315012640836</c:v>
                </c:pt>
                <c:pt idx="17">
                  <c:v>391.58141183647564</c:v>
                </c:pt>
                <c:pt idx="18">
                  <c:v>382.98196576020916</c:v>
                </c:pt>
                <c:pt idx="19">
                  <c:v>367.99578083981754</c:v>
                </c:pt>
                <c:pt idx="20">
                  <c:v>411.32960490708996</c:v>
                </c:pt>
                <c:pt idx="21">
                  <c:v>340.34084558836781</c:v>
                </c:pt>
                <c:pt idx="22">
                  <c:v>434.8154031138107</c:v>
                </c:pt>
                <c:pt idx="23">
                  <c:v>368.83703424915319</c:v>
                </c:pt>
                <c:pt idx="24">
                  <c:v>311.55859097045345</c:v>
                </c:pt>
                <c:pt idx="25">
                  <c:v>411.16997333887332</c:v>
                </c:pt>
                <c:pt idx="26">
                  <c:v>368.54017798950076</c:v>
                </c:pt>
                <c:pt idx="27">
                  <c:v>352.86026135582068</c:v>
                </c:pt>
                <c:pt idx="28">
                  <c:v>403.26213325668493</c:v>
                </c:pt>
                <c:pt idx="29">
                  <c:v>366.97319262777762</c:v>
                </c:pt>
                <c:pt idx="30">
                  <c:v>378.52371719158782</c:v>
                </c:pt>
                <c:pt idx="31">
                  <c:v>341.56046524570093</c:v>
                </c:pt>
                <c:pt idx="32">
                  <c:v>326.21111570508549</c:v>
                </c:pt>
                <c:pt idx="33">
                  <c:v>369.11625636801807</c:v>
                </c:pt>
                <c:pt idx="34">
                  <c:v>371.02313276004151</c:v>
                </c:pt>
                <c:pt idx="35">
                  <c:v>329.71134704711341</c:v>
                </c:pt>
                <c:pt idx="36">
                  <c:v>390.31090860359154</c:v>
                </c:pt>
                <c:pt idx="37">
                  <c:v>377.72876123314279</c:v>
                </c:pt>
                <c:pt idx="38">
                  <c:v>339.2229089925288</c:v>
                </c:pt>
                <c:pt idx="39">
                  <c:v>376.71493368456032</c:v>
                </c:pt>
                <c:pt idx="40">
                  <c:v>379.97397874532993</c:v>
                </c:pt>
                <c:pt idx="41">
                  <c:v>346.89851050452052</c:v>
                </c:pt>
                <c:pt idx="42">
                  <c:v>384.3188515832606</c:v>
                </c:pt>
                <c:pt idx="43">
                  <c:v>414.40774226834156</c:v>
                </c:pt>
              </c:numCache>
            </c:numRef>
          </c:xVal>
          <c:yVal>
            <c:numRef>
              <c:f>'Ms SEM+ICP Tidy'!$P$2:$P$45</c:f>
              <c:numCache>
                <c:formatCode>General</c:formatCode>
                <c:ptCount val="44"/>
                <c:pt idx="0">
                  <c:v>199.256</c:v>
                </c:pt>
                <c:pt idx="1">
                  <c:v>210.95</c:v>
                </c:pt>
                <c:pt idx="2">
                  <c:v>244.65600000000001</c:v>
                </c:pt>
                <c:pt idx="3">
                  <c:v>235.15</c:v>
                </c:pt>
                <c:pt idx="4">
                  <c:v>275.25599999999997</c:v>
                </c:pt>
                <c:pt idx="5">
                  <c:v>269.613</c:v>
                </c:pt>
                <c:pt idx="6">
                  <c:v>252.51499999999999</c:v>
                </c:pt>
                <c:pt idx="7">
                  <c:v>257.98700000000002</c:v>
                </c:pt>
                <c:pt idx="8">
                  <c:v>268.928</c:v>
                </c:pt>
                <c:pt idx="9">
                  <c:v>246.43199999999999</c:v>
                </c:pt>
                <c:pt idx="10">
                  <c:v>235.18199999999999</c:v>
                </c:pt>
                <c:pt idx="11">
                  <c:v>201.17500000000001</c:v>
                </c:pt>
                <c:pt idx="12">
                  <c:v>209.03899999999999</c:v>
                </c:pt>
                <c:pt idx="13">
                  <c:v>211.619</c:v>
                </c:pt>
                <c:pt idx="14">
                  <c:v>202.02</c:v>
                </c:pt>
                <c:pt idx="15">
                  <c:v>289.32100000000003</c:v>
                </c:pt>
                <c:pt idx="16">
                  <c:v>273.71600000000001</c:v>
                </c:pt>
                <c:pt idx="17">
                  <c:v>242.60599999999999</c:v>
                </c:pt>
                <c:pt idx="18">
                  <c:v>249.35900000000001</c:v>
                </c:pt>
                <c:pt idx="19">
                  <c:v>254.07900000000001</c:v>
                </c:pt>
                <c:pt idx="20">
                  <c:v>221.72</c:v>
                </c:pt>
                <c:pt idx="21">
                  <c:v>277.36900000000003</c:v>
                </c:pt>
                <c:pt idx="22">
                  <c:v>225.38300000000001</c:v>
                </c:pt>
                <c:pt idx="23">
                  <c:v>265.7</c:v>
                </c:pt>
                <c:pt idx="24">
                  <c:v>300.74599999999998</c:v>
                </c:pt>
                <c:pt idx="25">
                  <c:v>231.048</c:v>
                </c:pt>
                <c:pt idx="26">
                  <c:v>253.161</c:v>
                </c:pt>
                <c:pt idx="27">
                  <c:v>267.52800000000002</c:v>
                </c:pt>
                <c:pt idx="28">
                  <c:v>233.09899999999999</c:v>
                </c:pt>
                <c:pt idx="29">
                  <c:v>256.42200000000003</c:v>
                </c:pt>
                <c:pt idx="30">
                  <c:v>248.06899999999999</c:v>
                </c:pt>
                <c:pt idx="31">
                  <c:v>287.50400000000002</c:v>
                </c:pt>
                <c:pt idx="32">
                  <c:v>285.39800000000002</c:v>
                </c:pt>
                <c:pt idx="33">
                  <c:v>262.24799999999999</c:v>
                </c:pt>
                <c:pt idx="34">
                  <c:v>253.62299999999999</c:v>
                </c:pt>
                <c:pt idx="35">
                  <c:v>289.34399999999999</c:v>
                </c:pt>
                <c:pt idx="36">
                  <c:v>238.78399999999999</c:v>
                </c:pt>
                <c:pt idx="37">
                  <c:v>250.709</c:v>
                </c:pt>
                <c:pt idx="38">
                  <c:v>288.30599999999998</c:v>
                </c:pt>
                <c:pt idx="39">
                  <c:v>249.791</c:v>
                </c:pt>
                <c:pt idx="40">
                  <c:v>251.333</c:v>
                </c:pt>
                <c:pt idx="41">
                  <c:v>276.738</c:v>
                </c:pt>
                <c:pt idx="42">
                  <c:v>255.517</c:v>
                </c:pt>
                <c:pt idx="43">
                  <c:v>240.34299999999999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B61-4D0B-957D-25C8C727F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3386559"/>
        <c:axId val="1228137231"/>
      </c:scatterChart>
      <c:valAx>
        <c:axId val="16233865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K/Rb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8137231"/>
        <c:crosses val="autoZero"/>
        <c:crossBetween val="midCat"/>
      </c:valAx>
      <c:valAx>
        <c:axId val="1228137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3865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1(B)MP Ms K/Rb vs Rb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SEM+ICP Tidy'!$Q$238:$Q$267,'Ms SEM+ICP Tidy'!$Q$285:$Q$299)</c:f>
                <c:numCache>
                  <c:formatCode>General</c:formatCode>
                  <c:ptCount val="45"/>
                  <c:pt idx="0">
                    <c:v>28.743300000000001</c:v>
                  </c:pt>
                  <c:pt idx="1">
                    <c:v>36.864100000000001</c:v>
                  </c:pt>
                  <c:pt idx="2">
                    <c:v>22.394300000000001</c:v>
                  </c:pt>
                  <c:pt idx="3">
                    <c:v>31.598400000000002</c:v>
                  </c:pt>
                  <c:pt idx="4">
                    <c:v>36.945</c:v>
                  </c:pt>
                  <c:pt idx="5">
                    <c:v>31.191800000000001</c:v>
                  </c:pt>
                  <c:pt idx="6">
                    <c:v>28.328900000000001</c:v>
                  </c:pt>
                  <c:pt idx="7">
                    <c:v>26.882899999999999</c:v>
                  </c:pt>
                  <c:pt idx="8">
                    <c:v>44.460999999999999</c:v>
                  </c:pt>
                  <c:pt idx="9">
                    <c:v>29.797699999999999</c:v>
                  </c:pt>
                  <c:pt idx="10">
                    <c:v>16.357099999999999</c:v>
                  </c:pt>
                  <c:pt idx="11">
                    <c:v>29.131699999999999</c:v>
                  </c:pt>
                  <c:pt idx="12">
                    <c:v>36.222099999999998</c:v>
                  </c:pt>
                  <c:pt idx="13">
                    <c:v>16.3828</c:v>
                  </c:pt>
                  <c:pt idx="14">
                    <c:v>39.872599999999998</c:v>
                  </c:pt>
                  <c:pt idx="15">
                    <c:v>25.3429</c:v>
                  </c:pt>
                  <c:pt idx="16">
                    <c:v>26.247</c:v>
                  </c:pt>
                  <c:pt idx="17">
                    <c:v>32.958799999999997</c:v>
                  </c:pt>
                  <c:pt idx="18">
                    <c:v>19.304099999999998</c:v>
                  </c:pt>
                  <c:pt idx="19">
                    <c:v>17.696400000000001</c:v>
                  </c:pt>
                  <c:pt idx="20">
                    <c:v>35.5122</c:v>
                  </c:pt>
                  <c:pt idx="21">
                    <c:v>17.583600000000001</c:v>
                  </c:pt>
                  <c:pt idx="22">
                    <c:v>23.278300000000002</c:v>
                  </c:pt>
                  <c:pt idx="23">
                    <c:v>40.634099999999997</c:v>
                  </c:pt>
                  <c:pt idx="24">
                    <c:v>30.182400000000001</c:v>
                  </c:pt>
                  <c:pt idx="25">
                    <c:v>20.726800000000001</c:v>
                  </c:pt>
                  <c:pt idx="26">
                    <c:v>18.138000000000002</c:v>
                  </c:pt>
                  <c:pt idx="27">
                    <c:v>13.256</c:v>
                  </c:pt>
                  <c:pt idx="28">
                    <c:v>35.081899999999997</c:v>
                  </c:pt>
                  <c:pt idx="29">
                    <c:v>28.245899999999999</c:v>
                  </c:pt>
                  <c:pt idx="30">
                    <c:v>17.5458</c:v>
                  </c:pt>
                  <c:pt idx="31">
                    <c:v>24.4434</c:v>
                  </c:pt>
                  <c:pt idx="32">
                    <c:v>29.065100000000001</c:v>
                  </c:pt>
                  <c:pt idx="33">
                    <c:v>37.134799999999998</c:v>
                  </c:pt>
                  <c:pt idx="34">
                    <c:v>35.852499999999999</c:v>
                  </c:pt>
                  <c:pt idx="35">
                    <c:v>21.668700000000001</c:v>
                  </c:pt>
                  <c:pt idx="36">
                    <c:v>21.696200000000001</c:v>
                  </c:pt>
                  <c:pt idx="37">
                    <c:v>19.278500000000001</c:v>
                  </c:pt>
                  <c:pt idx="38">
                    <c:v>16.482900000000001</c:v>
                  </c:pt>
                  <c:pt idx="39">
                    <c:v>22.117000000000001</c:v>
                  </c:pt>
                  <c:pt idx="40">
                    <c:v>30.4542</c:v>
                  </c:pt>
                  <c:pt idx="41">
                    <c:v>20.8294</c:v>
                  </c:pt>
                  <c:pt idx="42">
                    <c:v>28.819800000000001</c:v>
                  </c:pt>
                  <c:pt idx="43">
                    <c:v>37.944600000000001</c:v>
                  </c:pt>
                  <c:pt idx="44">
                    <c:v>22.627199999999998</c:v>
                  </c:pt>
                </c:numCache>
              </c:numRef>
            </c:plus>
            <c:minus>
              <c:numRef>
                <c:f>('Ms SEM+ICP Tidy'!$Q$238:$Q$267,'Ms SEM+ICP Tidy'!$Q$285:$Q$299)</c:f>
                <c:numCache>
                  <c:formatCode>General</c:formatCode>
                  <c:ptCount val="45"/>
                  <c:pt idx="0">
                    <c:v>28.743300000000001</c:v>
                  </c:pt>
                  <c:pt idx="1">
                    <c:v>36.864100000000001</c:v>
                  </c:pt>
                  <c:pt idx="2">
                    <c:v>22.394300000000001</c:v>
                  </c:pt>
                  <c:pt idx="3">
                    <c:v>31.598400000000002</c:v>
                  </c:pt>
                  <c:pt idx="4">
                    <c:v>36.945</c:v>
                  </c:pt>
                  <c:pt idx="5">
                    <c:v>31.191800000000001</c:v>
                  </c:pt>
                  <c:pt idx="6">
                    <c:v>28.328900000000001</c:v>
                  </c:pt>
                  <c:pt idx="7">
                    <c:v>26.882899999999999</c:v>
                  </c:pt>
                  <c:pt idx="8">
                    <c:v>44.460999999999999</c:v>
                  </c:pt>
                  <c:pt idx="9">
                    <c:v>29.797699999999999</c:v>
                  </c:pt>
                  <c:pt idx="10">
                    <c:v>16.357099999999999</c:v>
                  </c:pt>
                  <c:pt idx="11">
                    <c:v>29.131699999999999</c:v>
                  </c:pt>
                  <c:pt idx="12">
                    <c:v>36.222099999999998</c:v>
                  </c:pt>
                  <c:pt idx="13">
                    <c:v>16.3828</c:v>
                  </c:pt>
                  <c:pt idx="14">
                    <c:v>39.872599999999998</c:v>
                  </c:pt>
                  <c:pt idx="15">
                    <c:v>25.3429</c:v>
                  </c:pt>
                  <c:pt idx="16">
                    <c:v>26.247</c:v>
                  </c:pt>
                  <c:pt idx="17">
                    <c:v>32.958799999999997</c:v>
                  </c:pt>
                  <c:pt idx="18">
                    <c:v>19.304099999999998</c:v>
                  </c:pt>
                  <c:pt idx="19">
                    <c:v>17.696400000000001</c:v>
                  </c:pt>
                  <c:pt idx="20">
                    <c:v>35.5122</c:v>
                  </c:pt>
                  <c:pt idx="21">
                    <c:v>17.583600000000001</c:v>
                  </c:pt>
                  <c:pt idx="22">
                    <c:v>23.278300000000002</c:v>
                  </c:pt>
                  <c:pt idx="23">
                    <c:v>40.634099999999997</c:v>
                  </c:pt>
                  <c:pt idx="24">
                    <c:v>30.182400000000001</c:v>
                  </c:pt>
                  <c:pt idx="25">
                    <c:v>20.726800000000001</c:v>
                  </c:pt>
                  <c:pt idx="26">
                    <c:v>18.138000000000002</c:v>
                  </c:pt>
                  <c:pt idx="27">
                    <c:v>13.256</c:v>
                  </c:pt>
                  <c:pt idx="28">
                    <c:v>35.081899999999997</c:v>
                  </c:pt>
                  <c:pt idx="29">
                    <c:v>28.245899999999999</c:v>
                  </c:pt>
                  <c:pt idx="30">
                    <c:v>17.5458</c:v>
                  </c:pt>
                  <c:pt idx="31">
                    <c:v>24.4434</c:v>
                  </c:pt>
                  <c:pt idx="32">
                    <c:v>29.065100000000001</c:v>
                  </c:pt>
                  <c:pt idx="33">
                    <c:v>37.134799999999998</c:v>
                  </c:pt>
                  <c:pt idx="34">
                    <c:v>35.852499999999999</c:v>
                  </c:pt>
                  <c:pt idx="35">
                    <c:v>21.668700000000001</c:v>
                  </c:pt>
                  <c:pt idx="36">
                    <c:v>21.696200000000001</c:v>
                  </c:pt>
                  <c:pt idx="37">
                    <c:v>19.278500000000001</c:v>
                  </c:pt>
                  <c:pt idx="38">
                    <c:v>16.482900000000001</c:v>
                  </c:pt>
                  <c:pt idx="39">
                    <c:v>22.117000000000001</c:v>
                  </c:pt>
                  <c:pt idx="40">
                    <c:v>30.4542</c:v>
                  </c:pt>
                  <c:pt idx="41">
                    <c:v>20.8294</c:v>
                  </c:pt>
                  <c:pt idx="42">
                    <c:v>28.819800000000001</c:v>
                  </c:pt>
                  <c:pt idx="43">
                    <c:v>37.944600000000001</c:v>
                  </c:pt>
                  <c:pt idx="44">
                    <c:v>22.627199999999998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'Ms SEM+ICP Tidy'!$AL$47:$AL$91</c:f>
              <c:numCache>
                <c:formatCode>General</c:formatCode>
                <c:ptCount val="45"/>
                <c:pt idx="0">
                  <c:v>343.47419285589876</c:v>
                </c:pt>
                <c:pt idx="1">
                  <c:v>361.5658484234196</c:v>
                </c:pt>
                <c:pt idx="2">
                  <c:v>335.31235728192672</c:v>
                </c:pt>
                <c:pt idx="3">
                  <c:v>345.99097307911467</c:v>
                </c:pt>
                <c:pt idx="4">
                  <c:v>312.15685698441791</c:v>
                </c:pt>
                <c:pt idx="5">
                  <c:v>406.17422122738304</c:v>
                </c:pt>
                <c:pt idx="6">
                  <c:v>352.01096062264259</c:v>
                </c:pt>
                <c:pt idx="7">
                  <c:v>325.6880733944954</c:v>
                </c:pt>
                <c:pt idx="8">
                  <c:v>337.00173766520982</c:v>
                </c:pt>
                <c:pt idx="9">
                  <c:v>395.44299030223146</c:v>
                </c:pt>
                <c:pt idx="10">
                  <c:v>394.07783495470397</c:v>
                </c:pt>
                <c:pt idx="11">
                  <c:v>368.33610995418576</c:v>
                </c:pt>
                <c:pt idx="12">
                  <c:v>381.1823863098752</c:v>
                </c:pt>
                <c:pt idx="13">
                  <c:v>437.34540556872815</c:v>
                </c:pt>
                <c:pt idx="14">
                  <c:v>393.66208720481194</c:v>
                </c:pt>
                <c:pt idx="15">
                  <c:v>405.29573388350553</c:v>
                </c:pt>
                <c:pt idx="16">
                  <c:v>308.29808638836903</c:v>
                </c:pt>
                <c:pt idx="17">
                  <c:v>356.17567408454022</c:v>
                </c:pt>
                <c:pt idx="18">
                  <c:v>444.37207494445357</c:v>
                </c:pt>
                <c:pt idx="19">
                  <c:v>389.19316718323216</c:v>
                </c:pt>
                <c:pt idx="20">
                  <c:v>284.77568489720699</c:v>
                </c:pt>
                <c:pt idx="21">
                  <c:v>394.15089294769547</c:v>
                </c:pt>
                <c:pt idx="22">
                  <c:v>364.88709436219528</c:v>
                </c:pt>
                <c:pt idx="23">
                  <c:v>388.95280861192759</c:v>
                </c:pt>
                <c:pt idx="24">
                  <c:v>364.32100437272572</c:v>
                </c:pt>
                <c:pt idx="25">
                  <c:v>389.51583545686202</c:v>
                </c:pt>
                <c:pt idx="26">
                  <c:v>437.5213486306738</c:v>
                </c:pt>
                <c:pt idx="27">
                  <c:v>354.57823068442536</c:v>
                </c:pt>
                <c:pt idx="28">
                  <c:v>332.78403919634661</c:v>
                </c:pt>
                <c:pt idx="29">
                  <c:v>379.06850958806979</c:v>
                </c:pt>
                <c:pt idx="30">
                  <c:v>414.80693249780774</c:v>
                </c:pt>
                <c:pt idx="31">
                  <c:v>335.93347415790441</c:v>
                </c:pt>
                <c:pt idx="32">
                  <c:v>356.73066834539924</c:v>
                </c:pt>
                <c:pt idx="33">
                  <c:v>335.79690875188163</c:v>
                </c:pt>
                <c:pt idx="34">
                  <c:v>333.45668999944883</c:v>
                </c:pt>
                <c:pt idx="35">
                  <c:v>366.73118820904983</c:v>
                </c:pt>
                <c:pt idx="36">
                  <c:v>371.26827506060857</c:v>
                </c:pt>
                <c:pt idx="37">
                  <c:v>366.02504803244858</c:v>
                </c:pt>
                <c:pt idx="38">
                  <c:v>489.82055389186809</c:v>
                </c:pt>
                <c:pt idx="39">
                  <c:v>433.21602584610866</c:v>
                </c:pt>
                <c:pt idx="40">
                  <c:v>438.03303047657374</c:v>
                </c:pt>
                <c:pt idx="41">
                  <c:v>369.52095356811742</c:v>
                </c:pt>
                <c:pt idx="42">
                  <c:v>359.77577567226365</c:v>
                </c:pt>
                <c:pt idx="43">
                  <c:v>377.41859837440103</c:v>
                </c:pt>
                <c:pt idx="44">
                  <c:v>481.15992867374086</c:v>
                </c:pt>
              </c:numCache>
            </c:numRef>
          </c:xVal>
          <c:yVal>
            <c:numRef>
              <c:f>'Ms SEM+ICP Tidy'!$P$47:$P$91</c:f>
              <c:numCache>
                <c:formatCode>General</c:formatCode>
                <c:ptCount val="45"/>
                <c:pt idx="0">
                  <c:v>246.88900000000001</c:v>
                </c:pt>
                <c:pt idx="1">
                  <c:v>234.81200000000001</c:v>
                </c:pt>
                <c:pt idx="2">
                  <c:v>249.61799999999999</c:v>
                </c:pt>
                <c:pt idx="3">
                  <c:v>243.93700000000001</c:v>
                </c:pt>
                <c:pt idx="4">
                  <c:v>272.29899999999998</c:v>
                </c:pt>
                <c:pt idx="5">
                  <c:v>214.44</c:v>
                </c:pt>
                <c:pt idx="6">
                  <c:v>242.322</c:v>
                </c:pt>
                <c:pt idx="7">
                  <c:v>261.60000000000002</c:v>
                </c:pt>
                <c:pt idx="8">
                  <c:v>246.88300000000001</c:v>
                </c:pt>
                <c:pt idx="9">
                  <c:v>212.42</c:v>
                </c:pt>
                <c:pt idx="10">
                  <c:v>218.23099999999999</c:v>
                </c:pt>
                <c:pt idx="11">
                  <c:v>230.49600000000001</c:v>
                </c:pt>
                <c:pt idx="12">
                  <c:v>221.941</c:v>
                </c:pt>
                <c:pt idx="13">
                  <c:v>195.26900000000001</c:v>
                </c:pt>
                <c:pt idx="14">
                  <c:v>213.63499999999999</c:v>
                </c:pt>
                <c:pt idx="15">
                  <c:v>204.542</c:v>
                </c:pt>
                <c:pt idx="16">
                  <c:v>277.32900000000001</c:v>
                </c:pt>
                <c:pt idx="17">
                  <c:v>237.804</c:v>
                </c:pt>
                <c:pt idx="18">
                  <c:v>190.381</c:v>
                </c:pt>
                <c:pt idx="19">
                  <c:v>211.977</c:v>
                </c:pt>
                <c:pt idx="20">
                  <c:v>299.53399999999999</c:v>
                </c:pt>
                <c:pt idx="21">
                  <c:v>216.922</c:v>
                </c:pt>
                <c:pt idx="22">
                  <c:v>234.04499999999999</c:v>
                </c:pt>
                <c:pt idx="23">
                  <c:v>214.679</c:v>
                </c:pt>
                <c:pt idx="24">
                  <c:v>228.91900000000001</c:v>
                </c:pt>
                <c:pt idx="25">
                  <c:v>219.76</c:v>
                </c:pt>
                <c:pt idx="26">
                  <c:v>199.07599999999999</c:v>
                </c:pt>
                <c:pt idx="27">
                  <c:v>234.92699999999999</c:v>
                </c:pt>
                <c:pt idx="28">
                  <c:v>249.411</c:v>
                </c:pt>
                <c:pt idx="29">
                  <c:v>220.01300000000001</c:v>
                </c:pt>
                <c:pt idx="30">
                  <c:v>202.98599999999999</c:v>
                </c:pt>
                <c:pt idx="31">
                  <c:v>254.21700000000001</c:v>
                </c:pt>
                <c:pt idx="32">
                  <c:v>238.27500000000001</c:v>
                </c:pt>
                <c:pt idx="33">
                  <c:v>250.44900000000001</c:v>
                </c:pt>
                <c:pt idx="34">
                  <c:v>254.006</c:v>
                </c:pt>
                <c:pt idx="35">
                  <c:v>230.41399999999999</c:v>
                </c:pt>
                <c:pt idx="36">
                  <c:v>229.75299999999999</c:v>
                </c:pt>
                <c:pt idx="37">
                  <c:v>224.84800000000001</c:v>
                </c:pt>
                <c:pt idx="38">
                  <c:v>172.30799999999999</c:v>
                </c:pt>
                <c:pt idx="39">
                  <c:v>190.667</c:v>
                </c:pt>
                <c:pt idx="40">
                  <c:v>193.821</c:v>
                </c:pt>
                <c:pt idx="41">
                  <c:v>225.42699999999999</c:v>
                </c:pt>
                <c:pt idx="42">
                  <c:v>232.089</c:v>
                </c:pt>
                <c:pt idx="43">
                  <c:v>226.00899999999999</c:v>
                </c:pt>
                <c:pt idx="44">
                  <c:v>171.04499999999999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11F-48A7-8D78-9E9145155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3182575"/>
        <c:axId val="1227105743"/>
      </c:scatterChart>
      <c:valAx>
        <c:axId val="16731825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7105743"/>
        <c:crosses val="autoZero"/>
        <c:crossBetween val="midCat"/>
      </c:valAx>
      <c:valAx>
        <c:axId val="12271057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318257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1(B)MP vs 1.AS</a:t>
            </a:r>
            <a:r>
              <a:rPr lang="en-GB" baseline="0"/>
              <a:t> Ms K/Rb vs Rb</a:t>
            </a:r>
            <a:endParaRPr lang="en-GB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1(B)MP Ms K/Rb vs Rb</c:v>
          </c:tx>
          <c:spPr>
            <a:ln>
              <a:noFill/>
            </a:ln>
          </c:spPr>
          <c:xVal>
            <c:numRef>
              <c:f>'Ms SEM+ICP Tidy'!$AL$47:$AL$91</c:f>
              <c:numCache>
                <c:formatCode>General</c:formatCode>
                <c:ptCount val="45"/>
                <c:pt idx="0">
                  <c:v>343.47419285589876</c:v>
                </c:pt>
                <c:pt idx="1">
                  <c:v>361.5658484234196</c:v>
                </c:pt>
                <c:pt idx="2">
                  <c:v>335.31235728192672</c:v>
                </c:pt>
                <c:pt idx="3">
                  <c:v>345.99097307911467</c:v>
                </c:pt>
                <c:pt idx="4">
                  <c:v>312.15685698441791</c:v>
                </c:pt>
                <c:pt idx="5">
                  <c:v>406.17422122738304</c:v>
                </c:pt>
                <c:pt idx="6">
                  <c:v>352.01096062264259</c:v>
                </c:pt>
                <c:pt idx="7">
                  <c:v>325.6880733944954</c:v>
                </c:pt>
                <c:pt idx="8">
                  <c:v>337.00173766520982</c:v>
                </c:pt>
                <c:pt idx="9">
                  <c:v>395.44299030223146</c:v>
                </c:pt>
                <c:pt idx="10">
                  <c:v>394.07783495470397</c:v>
                </c:pt>
                <c:pt idx="11">
                  <c:v>368.33610995418576</c:v>
                </c:pt>
                <c:pt idx="12">
                  <c:v>381.1823863098752</c:v>
                </c:pt>
                <c:pt idx="13">
                  <c:v>437.34540556872815</c:v>
                </c:pt>
                <c:pt idx="14">
                  <c:v>393.66208720481194</c:v>
                </c:pt>
                <c:pt idx="15">
                  <c:v>405.29573388350553</c:v>
                </c:pt>
                <c:pt idx="16">
                  <c:v>308.29808638836903</c:v>
                </c:pt>
                <c:pt idx="17">
                  <c:v>356.17567408454022</c:v>
                </c:pt>
                <c:pt idx="18">
                  <c:v>444.37207494445357</c:v>
                </c:pt>
                <c:pt idx="19">
                  <c:v>389.19316718323216</c:v>
                </c:pt>
                <c:pt idx="20">
                  <c:v>284.77568489720699</c:v>
                </c:pt>
                <c:pt idx="21">
                  <c:v>394.15089294769547</c:v>
                </c:pt>
                <c:pt idx="22">
                  <c:v>364.88709436219528</c:v>
                </c:pt>
                <c:pt idx="23">
                  <c:v>388.95280861192759</c:v>
                </c:pt>
                <c:pt idx="24">
                  <c:v>364.32100437272572</c:v>
                </c:pt>
                <c:pt idx="25">
                  <c:v>389.51583545686202</c:v>
                </c:pt>
                <c:pt idx="26">
                  <c:v>437.5213486306738</c:v>
                </c:pt>
                <c:pt idx="27">
                  <c:v>354.57823068442536</c:v>
                </c:pt>
                <c:pt idx="28">
                  <c:v>332.78403919634661</c:v>
                </c:pt>
                <c:pt idx="29">
                  <c:v>379.06850958806979</c:v>
                </c:pt>
                <c:pt idx="30">
                  <c:v>414.80693249780774</c:v>
                </c:pt>
                <c:pt idx="31">
                  <c:v>335.93347415790441</c:v>
                </c:pt>
                <c:pt idx="32">
                  <c:v>356.73066834539924</c:v>
                </c:pt>
                <c:pt idx="33">
                  <c:v>335.79690875188163</c:v>
                </c:pt>
                <c:pt idx="34">
                  <c:v>333.45668999944883</c:v>
                </c:pt>
                <c:pt idx="35">
                  <c:v>366.73118820904983</c:v>
                </c:pt>
                <c:pt idx="36">
                  <c:v>371.26827506060857</c:v>
                </c:pt>
                <c:pt idx="37">
                  <c:v>366.02504803244858</c:v>
                </c:pt>
                <c:pt idx="38">
                  <c:v>489.82055389186809</c:v>
                </c:pt>
                <c:pt idx="39">
                  <c:v>433.21602584610866</c:v>
                </c:pt>
                <c:pt idx="40">
                  <c:v>438.03303047657374</c:v>
                </c:pt>
                <c:pt idx="41">
                  <c:v>369.52095356811742</c:v>
                </c:pt>
                <c:pt idx="42">
                  <c:v>359.77577567226365</c:v>
                </c:pt>
                <c:pt idx="43">
                  <c:v>377.41859837440103</c:v>
                </c:pt>
                <c:pt idx="44">
                  <c:v>481.15992867374086</c:v>
                </c:pt>
              </c:numCache>
            </c:numRef>
          </c:xVal>
          <c:yVal>
            <c:numRef>
              <c:f>'Ms SEM+ICP Tidy'!$P$47:$P$91</c:f>
              <c:numCache>
                <c:formatCode>General</c:formatCode>
                <c:ptCount val="45"/>
                <c:pt idx="0">
                  <c:v>246.88900000000001</c:v>
                </c:pt>
                <c:pt idx="1">
                  <c:v>234.81200000000001</c:v>
                </c:pt>
                <c:pt idx="2">
                  <c:v>249.61799999999999</c:v>
                </c:pt>
                <c:pt idx="3">
                  <c:v>243.93700000000001</c:v>
                </c:pt>
                <c:pt idx="4">
                  <c:v>272.29899999999998</c:v>
                </c:pt>
                <c:pt idx="5">
                  <c:v>214.44</c:v>
                </c:pt>
                <c:pt idx="6">
                  <c:v>242.322</c:v>
                </c:pt>
                <c:pt idx="7">
                  <c:v>261.60000000000002</c:v>
                </c:pt>
                <c:pt idx="8">
                  <c:v>246.88300000000001</c:v>
                </c:pt>
                <c:pt idx="9">
                  <c:v>212.42</c:v>
                </c:pt>
                <c:pt idx="10">
                  <c:v>218.23099999999999</c:v>
                </c:pt>
                <c:pt idx="11">
                  <c:v>230.49600000000001</c:v>
                </c:pt>
                <c:pt idx="12">
                  <c:v>221.941</c:v>
                </c:pt>
                <c:pt idx="13">
                  <c:v>195.26900000000001</c:v>
                </c:pt>
                <c:pt idx="14">
                  <c:v>213.63499999999999</c:v>
                </c:pt>
                <c:pt idx="15">
                  <c:v>204.542</c:v>
                </c:pt>
                <c:pt idx="16">
                  <c:v>277.32900000000001</c:v>
                </c:pt>
                <c:pt idx="17">
                  <c:v>237.804</c:v>
                </c:pt>
                <c:pt idx="18">
                  <c:v>190.381</c:v>
                </c:pt>
                <c:pt idx="19">
                  <c:v>211.977</c:v>
                </c:pt>
                <c:pt idx="20">
                  <c:v>299.53399999999999</c:v>
                </c:pt>
                <c:pt idx="21">
                  <c:v>216.922</c:v>
                </c:pt>
                <c:pt idx="22">
                  <c:v>234.04499999999999</c:v>
                </c:pt>
                <c:pt idx="23">
                  <c:v>214.679</c:v>
                </c:pt>
                <c:pt idx="24">
                  <c:v>228.91900000000001</c:v>
                </c:pt>
                <c:pt idx="25">
                  <c:v>219.76</c:v>
                </c:pt>
                <c:pt idx="26">
                  <c:v>199.07599999999999</c:v>
                </c:pt>
                <c:pt idx="27">
                  <c:v>234.92699999999999</c:v>
                </c:pt>
                <c:pt idx="28">
                  <c:v>249.411</c:v>
                </c:pt>
                <c:pt idx="29">
                  <c:v>220.01300000000001</c:v>
                </c:pt>
                <c:pt idx="30">
                  <c:v>202.98599999999999</c:v>
                </c:pt>
                <c:pt idx="31">
                  <c:v>254.21700000000001</c:v>
                </c:pt>
                <c:pt idx="32">
                  <c:v>238.27500000000001</c:v>
                </c:pt>
                <c:pt idx="33">
                  <c:v>250.44900000000001</c:v>
                </c:pt>
                <c:pt idx="34">
                  <c:v>254.006</c:v>
                </c:pt>
                <c:pt idx="35">
                  <c:v>230.41399999999999</c:v>
                </c:pt>
                <c:pt idx="36">
                  <c:v>229.75299999999999</c:v>
                </c:pt>
                <c:pt idx="37">
                  <c:v>224.84800000000001</c:v>
                </c:pt>
                <c:pt idx="38">
                  <c:v>172.30799999999999</c:v>
                </c:pt>
                <c:pt idx="39">
                  <c:v>190.667</c:v>
                </c:pt>
                <c:pt idx="40">
                  <c:v>193.821</c:v>
                </c:pt>
                <c:pt idx="41">
                  <c:v>225.42699999999999</c:v>
                </c:pt>
                <c:pt idx="42">
                  <c:v>232.089</c:v>
                </c:pt>
                <c:pt idx="43">
                  <c:v>226.00899999999999</c:v>
                </c:pt>
                <c:pt idx="44">
                  <c:v>171.04499999999999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EFA-4AF2-AE52-E278EC027772}"/>
            </c:ext>
          </c:extLst>
        </c:ser>
        <c:ser>
          <c:idx val="0"/>
          <c:order val="1"/>
          <c:tx>
            <c:v>1.AS Ms K/Rb vs Rb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'Ms SEM+ICP Tidy'!$AL$2:$AL$45</c:f>
              <c:numCache>
                <c:formatCode>General</c:formatCode>
                <c:ptCount val="44"/>
                <c:pt idx="0">
                  <c:v>427.5906371702734</c:v>
                </c:pt>
                <c:pt idx="1">
                  <c:v>404.83526902109497</c:v>
                </c:pt>
                <c:pt idx="2">
                  <c:v>389.52651886730757</c:v>
                </c:pt>
                <c:pt idx="3">
                  <c:v>405.2732298532851</c:v>
                </c:pt>
                <c:pt idx="4">
                  <c:v>346.9497485976691</c:v>
                </c:pt>
                <c:pt idx="5">
                  <c:v>360.14583866504961</c:v>
                </c:pt>
                <c:pt idx="6">
                  <c:v>378.98738688790769</c:v>
                </c:pt>
                <c:pt idx="7">
                  <c:v>368.6232252012698</c:v>
                </c:pt>
                <c:pt idx="8">
                  <c:v>353.25440266539744</c:v>
                </c:pt>
                <c:pt idx="9">
                  <c:v>388.74821451759516</c:v>
                </c:pt>
                <c:pt idx="10">
                  <c:v>401.81646554583261</c:v>
                </c:pt>
                <c:pt idx="11">
                  <c:v>455.32496582577357</c:v>
                </c:pt>
                <c:pt idx="12">
                  <c:v>445.37143786566145</c:v>
                </c:pt>
                <c:pt idx="13">
                  <c:v>437.10630897981753</c:v>
                </c:pt>
                <c:pt idx="14">
                  <c:v>449.95544995544992</c:v>
                </c:pt>
                <c:pt idx="15">
                  <c:v>331.46574220329666</c:v>
                </c:pt>
                <c:pt idx="16">
                  <c:v>350.36315012640836</c:v>
                </c:pt>
                <c:pt idx="17">
                  <c:v>391.58141183647564</c:v>
                </c:pt>
                <c:pt idx="18">
                  <c:v>382.98196576020916</c:v>
                </c:pt>
                <c:pt idx="19">
                  <c:v>367.99578083981754</c:v>
                </c:pt>
                <c:pt idx="20">
                  <c:v>411.32960490708996</c:v>
                </c:pt>
                <c:pt idx="21">
                  <c:v>340.34084558836781</c:v>
                </c:pt>
                <c:pt idx="22">
                  <c:v>434.8154031138107</c:v>
                </c:pt>
                <c:pt idx="23">
                  <c:v>368.83703424915319</c:v>
                </c:pt>
                <c:pt idx="24">
                  <c:v>311.55859097045345</c:v>
                </c:pt>
                <c:pt idx="25">
                  <c:v>411.16997333887332</c:v>
                </c:pt>
                <c:pt idx="26">
                  <c:v>368.54017798950076</c:v>
                </c:pt>
                <c:pt idx="27">
                  <c:v>352.86026135582068</c:v>
                </c:pt>
                <c:pt idx="28">
                  <c:v>403.26213325668493</c:v>
                </c:pt>
                <c:pt idx="29">
                  <c:v>366.97319262777762</c:v>
                </c:pt>
                <c:pt idx="30">
                  <c:v>378.52371719158782</c:v>
                </c:pt>
                <c:pt idx="31">
                  <c:v>341.56046524570093</c:v>
                </c:pt>
                <c:pt idx="32">
                  <c:v>326.21111570508549</c:v>
                </c:pt>
                <c:pt idx="33">
                  <c:v>369.11625636801807</c:v>
                </c:pt>
                <c:pt idx="34">
                  <c:v>371.02313276004151</c:v>
                </c:pt>
                <c:pt idx="35">
                  <c:v>329.71134704711341</c:v>
                </c:pt>
                <c:pt idx="36">
                  <c:v>390.31090860359154</c:v>
                </c:pt>
                <c:pt idx="37">
                  <c:v>377.72876123314279</c:v>
                </c:pt>
                <c:pt idx="38">
                  <c:v>339.2229089925288</c:v>
                </c:pt>
                <c:pt idx="39">
                  <c:v>376.71493368456032</c:v>
                </c:pt>
                <c:pt idx="40">
                  <c:v>379.97397874532993</c:v>
                </c:pt>
                <c:pt idx="41">
                  <c:v>346.89851050452052</c:v>
                </c:pt>
                <c:pt idx="42">
                  <c:v>384.3188515832606</c:v>
                </c:pt>
                <c:pt idx="43">
                  <c:v>414.40774226834156</c:v>
                </c:pt>
              </c:numCache>
            </c:numRef>
          </c:xVal>
          <c:yVal>
            <c:numRef>
              <c:f>'Ms SEM+ICP Tidy'!$P$2:$P$45</c:f>
              <c:numCache>
                <c:formatCode>General</c:formatCode>
                <c:ptCount val="44"/>
                <c:pt idx="0">
                  <c:v>199.256</c:v>
                </c:pt>
                <c:pt idx="1">
                  <c:v>210.95</c:v>
                </c:pt>
                <c:pt idx="2">
                  <c:v>244.65600000000001</c:v>
                </c:pt>
                <c:pt idx="3">
                  <c:v>235.15</c:v>
                </c:pt>
                <c:pt idx="4">
                  <c:v>275.25599999999997</c:v>
                </c:pt>
                <c:pt idx="5">
                  <c:v>269.613</c:v>
                </c:pt>
                <c:pt idx="6">
                  <c:v>252.51499999999999</c:v>
                </c:pt>
                <c:pt idx="7">
                  <c:v>257.98700000000002</c:v>
                </c:pt>
                <c:pt idx="8">
                  <c:v>268.928</c:v>
                </c:pt>
                <c:pt idx="9">
                  <c:v>246.43199999999999</c:v>
                </c:pt>
                <c:pt idx="10">
                  <c:v>235.18199999999999</c:v>
                </c:pt>
                <c:pt idx="11">
                  <c:v>201.17500000000001</c:v>
                </c:pt>
                <c:pt idx="12">
                  <c:v>209.03899999999999</c:v>
                </c:pt>
                <c:pt idx="13">
                  <c:v>211.619</c:v>
                </c:pt>
                <c:pt idx="14">
                  <c:v>202.02</c:v>
                </c:pt>
                <c:pt idx="15">
                  <c:v>289.32100000000003</c:v>
                </c:pt>
                <c:pt idx="16">
                  <c:v>273.71600000000001</c:v>
                </c:pt>
                <c:pt idx="17">
                  <c:v>242.60599999999999</c:v>
                </c:pt>
                <c:pt idx="18">
                  <c:v>249.35900000000001</c:v>
                </c:pt>
                <c:pt idx="19">
                  <c:v>254.07900000000001</c:v>
                </c:pt>
                <c:pt idx="20">
                  <c:v>221.72</c:v>
                </c:pt>
                <c:pt idx="21">
                  <c:v>277.36900000000003</c:v>
                </c:pt>
                <c:pt idx="22">
                  <c:v>225.38300000000001</c:v>
                </c:pt>
                <c:pt idx="23">
                  <c:v>265.7</c:v>
                </c:pt>
                <c:pt idx="24">
                  <c:v>300.74599999999998</c:v>
                </c:pt>
                <c:pt idx="25">
                  <c:v>231.048</c:v>
                </c:pt>
                <c:pt idx="26">
                  <c:v>253.161</c:v>
                </c:pt>
                <c:pt idx="27">
                  <c:v>267.52800000000002</c:v>
                </c:pt>
                <c:pt idx="28">
                  <c:v>233.09899999999999</c:v>
                </c:pt>
                <c:pt idx="29">
                  <c:v>256.42200000000003</c:v>
                </c:pt>
                <c:pt idx="30">
                  <c:v>248.06899999999999</c:v>
                </c:pt>
                <c:pt idx="31">
                  <c:v>287.50400000000002</c:v>
                </c:pt>
                <c:pt idx="32">
                  <c:v>285.39800000000002</c:v>
                </c:pt>
                <c:pt idx="33">
                  <c:v>262.24799999999999</c:v>
                </c:pt>
                <c:pt idx="34">
                  <c:v>253.62299999999999</c:v>
                </c:pt>
                <c:pt idx="35">
                  <c:v>289.34399999999999</c:v>
                </c:pt>
                <c:pt idx="36">
                  <c:v>238.78399999999999</c:v>
                </c:pt>
                <c:pt idx="37">
                  <c:v>250.709</c:v>
                </c:pt>
                <c:pt idx="38">
                  <c:v>288.30599999999998</c:v>
                </c:pt>
                <c:pt idx="39">
                  <c:v>249.791</c:v>
                </c:pt>
                <c:pt idx="40">
                  <c:v>251.333</c:v>
                </c:pt>
                <c:pt idx="41">
                  <c:v>276.738</c:v>
                </c:pt>
                <c:pt idx="42">
                  <c:v>255.517</c:v>
                </c:pt>
                <c:pt idx="43">
                  <c:v>240.34299999999999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EFA-4AF2-AE52-E278EC027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3386559"/>
        <c:axId val="1228137231"/>
      </c:scatterChart>
      <c:valAx>
        <c:axId val="16233865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K/Rb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8137231"/>
        <c:crosses val="autoZero"/>
        <c:crossBetween val="midCat"/>
      </c:valAx>
      <c:valAx>
        <c:axId val="1228137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386559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1.AS Ms K/Rb vs Li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SEM+ICP Tidy'!$C$145:$C$168,'Ms SEM+ICP Tidy'!$C$189:$C$208)</c:f>
                <c:numCache>
                  <c:formatCode>General</c:formatCode>
                  <c:ptCount val="44"/>
                  <c:pt idx="0">
                    <c:v>6.1985900000000003</c:v>
                  </c:pt>
                  <c:pt idx="1">
                    <c:v>5.4918899999999997</c:v>
                  </c:pt>
                  <c:pt idx="2">
                    <c:v>5.9336099999999998</c:v>
                  </c:pt>
                  <c:pt idx="3">
                    <c:v>3.8236300000000001</c:v>
                  </c:pt>
                  <c:pt idx="4">
                    <c:v>5.8784599999999996</c:v>
                  </c:pt>
                  <c:pt idx="5">
                    <c:v>7.01267</c:v>
                  </c:pt>
                  <c:pt idx="6">
                    <c:v>8.3305500000000006</c:v>
                  </c:pt>
                  <c:pt idx="7">
                    <c:v>5.8285299999999998</c:v>
                  </c:pt>
                  <c:pt idx="8">
                    <c:v>9.2691499999999998</c:v>
                  </c:pt>
                  <c:pt idx="9">
                    <c:v>6.8526899999999999</c:v>
                  </c:pt>
                  <c:pt idx="10">
                    <c:v>6.1776900000000001</c:v>
                  </c:pt>
                  <c:pt idx="11">
                    <c:v>5.8884499999999997</c:v>
                  </c:pt>
                  <c:pt idx="12">
                    <c:v>7.4471299999999996</c:v>
                  </c:pt>
                  <c:pt idx="13">
                    <c:v>8.8373299999999997</c:v>
                  </c:pt>
                  <c:pt idx="14">
                    <c:v>8.5287199999999999</c:v>
                  </c:pt>
                  <c:pt idx="15">
                    <c:v>5.3250799999999998</c:v>
                  </c:pt>
                  <c:pt idx="16">
                    <c:v>8.4974600000000002</c:v>
                  </c:pt>
                  <c:pt idx="17">
                    <c:v>6.0438200000000002</c:v>
                  </c:pt>
                  <c:pt idx="18">
                    <c:v>7.8830600000000004</c:v>
                  </c:pt>
                  <c:pt idx="19">
                    <c:v>5.2465099999999998</c:v>
                  </c:pt>
                  <c:pt idx="20">
                    <c:v>8.6663399999999999</c:v>
                  </c:pt>
                  <c:pt idx="21">
                    <c:v>7.9513199999999999</c:v>
                  </c:pt>
                  <c:pt idx="22">
                    <c:v>8.2565500000000007</c:v>
                  </c:pt>
                  <c:pt idx="23">
                    <c:v>7.8345900000000004</c:v>
                  </c:pt>
                  <c:pt idx="24">
                    <c:v>9.1833600000000004</c:v>
                  </c:pt>
                  <c:pt idx="25">
                    <c:v>9.0914199999999994</c:v>
                  </c:pt>
                  <c:pt idx="26">
                    <c:v>6.1939299999999999</c:v>
                  </c:pt>
                  <c:pt idx="27">
                    <c:v>7.0014900000000004</c:v>
                  </c:pt>
                  <c:pt idx="28">
                    <c:v>6.0931699999999998</c:v>
                  </c:pt>
                  <c:pt idx="29">
                    <c:v>6.6721500000000002</c:v>
                  </c:pt>
                  <c:pt idx="30">
                    <c:v>5.0055699999999996</c:v>
                  </c:pt>
                  <c:pt idx="31">
                    <c:v>11.3512</c:v>
                  </c:pt>
                  <c:pt idx="32">
                    <c:v>10.5342</c:v>
                  </c:pt>
                  <c:pt idx="33">
                    <c:v>8.2353100000000001</c:v>
                  </c:pt>
                  <c:pt idx="34">
                    <c:v>7.1706099999999999</c:v>
                  </c:pt>
                  <c:pt idx="35">
                    <c:v>11.0053</c:v>
                  </c:pt>
                  <c:pt idx="36">
                    <c:v>10.4238</c:v>
                  </c:pt>
                  <c:pt idx="37">
                    <c:v>8.8518000000000008</c:v>
                  </c:pt>
                  <c:pt idx="38">
                    <c:v>7.4977400000000003</c:v>
                  </c:pt>
                  <c:pt idx="39">
                    <c:v>7.8621499999999997</c:v>
                  </c:pt>
                  <c:pt idx="40">
                    <c:v>9.9736200000000004</c:v>
                  </c:pt>
                  <c:pt idx="41">
                    <c:v>8.8705200000000008</c:v>
                  </c:pt>
                  <c:pt idx="42">
                    <c:v>12.3527</c:v>
                  </c:pt>
                  <c:pt idx="43">
                    <c:v>7.5012299999999996</c:v>
                  </c:pt>
                </c:numCache>
              </c:numRef>
            </c:plus>
            <c:minus>
              <c:numRef>
                <c:f>('Ms SEM+ICP Tidy'!$C$145:$C$168,'Ms SEM+ICP Tidy'!$C$189:$C$208)</c:f>
                <c:numCache>
                  <c:formatCode>General</c:formatCode>
                  <c:ptCount val="44"/>
                  <c:pt idx="0">
                    <c:v>6.1985900000000003</c:v>
                  </c:pt>
                  <c:pt idx="1">
                    <c:v>5.4918899999999997</c:v>
                  </c:pt>
                  <c:pt idx="2">
                    <c:v>5.9336099999999998</c:v>
                  </c:pt>
                  <c:pt idx="3">
                    <c:v>3.8236300000000001</c:v>
                  </c:pt>
                  <c:pt idx="4">
                    <c:v>5.8784599999999996</c:v>
                  </c:pt>
                  <c:pt idx="5">
                    <c:v>7.01267</c:v>
                  </c:pt>
                  <c:pt idx="6">
                    <c:v>8.3305500000000006</c:v>
                  </c:pt>
                  <c:pt idx="7">
                    <c:v>5.8285299999999998</c:v>
                  </c:pt>
                  <c:pt idx="8">
                    <c:v>9.2691499999999998</c:v>
                  </c:pt>
                  <c:pt idx="9">
                    <c:v>6.8526899999999999</c:v>
                  </c:pt>
                  <c:pt idx="10">
                    <c:v>6.1776900000000001</c:v>
                  </c:pt>
                  <c:pt idx="11">
                    <c:v>5.8884499999999997</c:v>
                  </c:pt>
                  <c:pt idx="12">
                    <c:v>7.4471299999999996</c:v>
                  </c:pt>
                  <c:pt idx="13">
                    <c:v>8.8373299999999997</c:v>
                  </c:pt>
                  <c:pt idx="14">
                    <c:v>8.5287199999999999</c:v>
                  </c:pt>
                  <c:pt idx="15">
                    <c:v>5.3250799999999998</c:v>
                  </c:pt>
                  <c:pt idx="16">
                    <c:v>8.4974600000000002</c:v>
                  </c:pt>
                  <c:pt idx="17">
                    <c:v>6.0438200000000002</c:v>
                  </c:pt>
                  <c:pt idx="18">
                    <c:v>7.8830600000000004</c:v>
                  </c:pt>
                  <c:pt idx="19">
                    <c:v>5.2465099999999998</c:v>
                  </c:pt>
                  <c:pt idx="20">
                    <c:v>8.6663399999999999</c:v>
                  </c:pt>
                  <c:pt idx="21">
                    <c:v>7.9513199999999999</c:v>
                  </c:pt>
                  <c:pt idx="22">
                    <c:v>8.2565500000000007</c:v>
                  </c:pt>
                  <c:pt idx="23">
                    <c:v>7.8345900000000004</c:v>
                  </c:pt>
                  <c:pt idx="24">
                    <c:v>9.1833600000000004</c:v>
                  </c:pt>
                  <c:pt idx="25">
                    <c:v>9.0914199999999994</c:v>
                  </c:pt>
                  <c:pt idx="26">
                    <c:v>6.1939299999999999</c:v>
                  </c:pt>
                  <c:pt idx="27">
                    <c:v>7.0014900000000004</c:v>
                  </c:pt>
                  <c:pt idx="28">
                    <c:v>6.0931699999999998</c:v>
                  </c:pt>
                  <c:pt idx="29">
                    <c:v>6.6721500000000002</c:v>
                  </c:pt>
                  <c:pt idx="30">
                    <c:v>5.0055699999999996</c:v>
                  </c:pt>
                  <c:pt idx="31">
                    <c:v>11.3512</c:v>
                  </c:pt>
                  <c:pt idx="32">
                    <c:v>10.5342</c:v>
                  </c:pt>
                  <c:pt idx="33">
                    <c:v>8.2353100000000001</c:v>
                  </c:pt>
                  <c:pt idx="34">
                    <c:v>7.1706099999999999</c:v>
                  </c:pt>
                  <c:pt idx="35">
                    <c:v>11.0053</c:v>
                  </c:pt>
                  <c:pt idx="36">
                    <c:v>10.4238</c:v>
                  </c:pt>
                  <c:pt idx="37">
                    <c:v>8.8518000000000008</c:v>
                  </c:pt>
                  <c:pt idx="38">
                    <c:v>7.4977400000000003</c:v>
                  </c:pt>
                  <c:pt idx="39">
                    <c:v>7.8621499999999997</c:v>
                  </c:pt>
                  <c:pt idx="40">
                    <c:v>9.9736200000000004</c:v>
                  </c:pt>
                  <c:pt idx="41">
                    <c:v>8.8705200000000008</c:v>
                  </c:pt>
                  <c:pt idx="42">
                    <c:v>12.3527</c:v>
                  </c:pt>
                  <c:pt idx="43">
                    <c:v>7.5012299999999996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'Ms SEM+ICP Tidy'!$AL$2:$AL$45</c:f>
              <c:numCache>
                <c:formatCode>General</c:formatCode>
                <c:ptCount val="44"/>
                <c:pt idx="0">
                  <c:v>427.5906371702734</c:v>
                </c:pt>
                <c:pt idx="1">
                  <c:v>404.83526902109497</c:v>
                </c:pt>
                <c:pt idx="2">
                  <c:v>389.52651886730757</c:v>
                </c:pt>
                <c:pt idx="3">
                  <c:v>405.2732298532851</c:v>
                </c:pt>
                <c:pt idx="4">
                  <c:v>346.9497485976691</c:v>
                </c:pt>
                <c:pt idx="5">
                  <c:v>360.14583866504961</c:v>
                </c:pt>
                <c:pt idx="6">
                  <c:v>378.98738688790769</c:v>
                </c:pt>
                <c:pt idx="7">
                  <c:v>368.6232252012698</c:v>
                </c:pt>
                <c:pt idx="8">
                  <c:v>353.25440266539744</c:v>
                </c:pt>
                <c:pt idx="9">
                  <c:v>388.74821451759516</c:v>
                </c:pt>
                <c:pt idx="10">
                  <c:v>401.81646554583261</c:v>
                </c:pt>
                <c:pt idx="11">
                  <c:v>455.32496582577357</c:v>
                </c:pt>
                <c:pt idx="12">
                  <c:v>445.37143786566145</c:v>
                </c:pt>
                <c:pt idx="13">
                  <c:v>437.10630897981753</c:v>
                </c:pt>
                <c:pt idx="14">
                  <c:v>449.95544995544992</c:v>
                </c:pt>
                <c:pt idx="15">
                  <c:v>331.46574220329666</c:v>
                </c:pt>
                <c:pt idx="16">
                  <c:v>350.36315012640836</c:v>
                </c:pt>
                <c:pt idx="17">
                  <c:v>391.58141183647564</c:v>
                </c:pt>
                <c:pt idx="18">
                  <c:v>382.98196576020916</c:v>
                </c:pt>
                <c:pt idx="19">
                  <c:v>367.99578083981754</c:v>
                </c:pt>
                <c:pt idx="20">
                  <c:v>411.32960490708996</c:v>
                </c:pt>
                <c:pt idx="21">
                  <c:v>340.34084558836781</c:v>
                </c:pt>
                <c:pt idx="22">
                  <c:v>434.8154031138107</c:v>
                </c:pt>
                <c:pt idx="23">
                  <c:v>368.83703424915319</c:v>
                </c:pt>
                <c:pt idx="24">
                  <c:v>311.55859097045345</c:v>
                </c:pt>
                <c:pt idx="25">
                  <c:v>411.16997333887332</c:v>
                </c:pt>
                <c:pt idx="26">
                  <c:v>368.54017798950076</c:v>
                </c:pt>
                <c:pt idx="27">
                  <c:v>352.86026135582068</c:v>
                </c:pt>
                <c:pt idx="28">
                  <c:v>403.26213325668493</c:v>
                </c:pt>
                <c:pt idx="29">
                  <c:v>366.97319262777762</c:v>
                </c:pt>
                <c:pt idx="30">
                  <c:v>378.52371719158782</c:v>
                </c:pt>
                <c:pt idx="31">
                  <c:v>341.56046524570093</c:v>
                </c:pt>
                <c:pt idx="32">
                  <c:v>326.21111570508549</c:v>
                </c:pt>
                <c:pt idx="33">
                  <c:v>369.11625636801807</c:v>
                </c:pt>
                <c:pt idx="34">
                  <c:v>371.02313276004151</c:v>
                </c:pt>
                <c:pt idx="35">
                  <c:v>329.71134704711341</c:v>
                </c:pt>
                <c:pt idx="36">
                  <c:v>390.31090860359154</c:v>
                </c:pt>
                <c:pt idx="37">
                  <c:v>377.72876123314279</c:v>
                </c:pt>
                <c:pt idx="38">
                  <c:v>339.2229089925288</c:v>
                </c:pt>
                <c:pt idx="39">
                  <c:v>376.71493368456032</c:v>
                </c:pt>
                <c:pt idx="40">
                  <c:v>379.97397874532993</c:v>
                </c:pt>
                <c:pt idx="41">
                  <c:v>346.89851050452052</c:v>
                </c:pt>
                <c:pt idx="42">
                  <c:v>384.3188515832606</c:v>
                </c:pt>
                <c:pt idx="43">
                  <c:v>414.40774226834156</c:v>
                </c:pt>
              </c:numCache>
            </c:numRef>
          </c:xVal>
          <c:yVal>
            <c:numRef>
              <c:f>'Ms SEM+ICP Tidy'!$C$2:$C$45</c:f>
              <c:numCache>
                <c:formatCode>General</c:formatCode>
                <c:ptCount val="44"/>
                <c:pt idx="0">
                  <c:v>38.521999999999998</c:v>
                </c:pt>
                <c:pt idx="1">
                  <c:v>46.811700000000002</c:v>
                </c:pt>
                <c:pt idx="2">
                  <c:v>36.603700000000003</c:v>
                </c:pt>
                <c:pt idx="3">
                  <c:v>40.7729</c:v>
                </c:pt>
                <c:pt idx="4">
                  <c:v>44.405900000000003</c:v>
                </c:pt>
                <c:pt idx="5">
                  <c:v>41.6419</c:v>
                </c:pt>
                <c:pt idx="6">
                  <c:v>50.973500000000001</c:v>
                </c:pt>
                <c:pt idx="7">
                  <c:v>40.365400000000001</c:v>
                </c:pt>
                <c:pt idx="8">
                  <c:v>52.168599999999998</c:v>
                </c:pt>
                <c:pt idx="9">
                  <c:v>43.901899999999998</c:v>
                </c:pt>
                <c:pt idx="10">
                  <c:v>50.969799999999999</c:v>
                </c:pt>
                <c:pt idx="11">
                  <c:v>42.182000000000002</c:v>
                </c:pt>
                <c:pt idx="12">
                  <c:v>63.905900000000003</c:v>
                </c:pt>
                <c:pt idx="13">
                  <c:v>46.107599999999998</c:v>
                </c:pt>
                <c:pt idx="14">
                  <c:v>42.756700000000002</c:v>
                </c:pt>
                <c:pt idx="15">
                  <c:v>46.544400000000003</c:v>
                </c:pt>
                <c:pt idx="16">
                  <c:v>46.470399999999998</c:v>
                </c:pt>
                <c:pt idx="17">
                  <c:v>45.407200000000003</c:v>
                </c:pt>
                <c:pt idx="18">
                  <c:v>54.547199999999997</c:v>
                </c:pt>
                <c:pt idx="19">
                  <c:v>45.300400000000003</c:v>
                </c:pt>
                <c:pt idx="20">
                  <c:v>40.886699999999998</c:v>
                </c:pt>
                <c:pt idx="21">
                  <c:v>52.256999999999998</c:v>
                </c:pt>
                <c:pt idx="22">
                  <c:v>44.851399999999998</c:v>
                </c:pt>
                <c:pt idx="23">
                  <c:v>48.526699999999998</c:v>
                </c:pt>
                <c:pt idx="24">
                  <c:v>49.152500000000003</c:v>
                </c:pt>
                <c:pt idx="25">
                  <c:v>44.0242</c:v>
                </c:pt>
                <c:pt idx="26">
                  <c:v>38.470700000000001</c:v>
                </c:pt>
                <c:pt idx="27">
                  <c:v>43.3157</c:v>
                </c:pt>
                <c:pt idx="28">
                  <c:v>47.6813</c:v>
                </c:pt>
                <c:pt idx="29">
                  <c:v>38.158499999999997</c:v>
                </c:pt>
                <c:pt idx="30">
                  <c:v>37.473700000000001</c:v>
                </c:pt>
                <c:pt idx="31">
                  <c:v>53.146500000000003</c:v>
                </c:pt>
                <c:pt idx="32">
                  <c:v>50.301600000000001</c:v>
                </c:pt>
                <c:pt idx="33">
                  <c:v>45.171700000000001</c:v>
                </c:pt>
                <c:pt idx="34">
                  <c:v>50.4908</c:v>
                </c:pt>
                <c:pt idx="35">
                  <c:v>51.421100000000003</c:v>
                </c:pt>
                <c:pt idx="36">
                  <c:v>45.295999999999999</c:v>
                </c:pt>
                <c:pt idx="37">
                  <c:v>42.192599999999999</c:v>
                </c:pt>
                <c:pt idx="38">
                  <c:v>45.502499999999998</c:v>
                </c:pt>
                <c:pt idx="39">
                  <c:v>57.115099999999998</c:v>
                </c:pt>
                <c:pt idx="40">
                  <c:v>52.729500000000002</c:v>
                </c:pt>
                <c:pt idx="41">
                  <c:v>45.497399999999999</c:v>
                </c:pt>
                <c:pt idx="42">
                  <c:v>50.363599999999998</c:v>
                </c:pt>
                <c:pt idx="43">
                  <c:v>45.9803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269-45F1-ACDF-FA2BBA7BD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49358607"/>
        <c:axId val="1373343727"/>
      </c:scatterChart>
      <c:valAx>
        <c:axId val="14493586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K/Rb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3343727"/>
        <c:crosses val="autoZero"/>
        <c:crossBetween val="midCat"/>
      </c:valAx>
      <c:valAx>
        <c:axId val="1373343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935860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1(B)MP Ms K/Rb vs Li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SEM+ICP Tidy'!$C$238:$C$267,'Ms SEM+ICP Tidy'!$C$285:$C$299)</c:f>
                <c:numCache>
                  <c:formatCode>General</c:formatCode>
                  <c:ptCount val="45"/>
                  <c:pt idx="0">
                    <c:v>7.0143300000000002</c:v>
                  </c:pt>
                  <c:pt idx="1">
                    <c:v>8.4765099999999993</c:v>
                  </c:pt>
                  <c:pt idx="2">
                    <c:v>8.3925900000000002</c:v>
                  </c:pt>
                  <c:pt idx="3">
                    <c:v>5.4377800000000001</c:v>
                  </c:pt>
                  <c:pt idx="4">
                    <c:v>5.1053899999999999</c:v>
                  </c:pt>
                  <c:pt idx="5">
                    <c:v>4.48935</c:v>
                  </c:pt>
                  <c:pt idx="6">
                    <c:v>6.4976099999999999</c:v>
                  </c:pt>
                  <c:pt idx="7">
                    <c:v>8.8532899999999994</c:v>
                  </c:pt>
                  <c:pt idx="8">
                    <c:v>7.98278</c:v>
                  </c:pt>
                  <c:pt idx="9">
                    <c:v>7.5492400000000002</c:v>
                  </c:pt>
                  <c:pt idx="10">
                    <c:v>5.4095399999999998</c:v>
                  </c:pt>
                  <c:pt idx="11">
                    <c:v>6.9111000000000002</c:v>
                  </c:pt>
                  <c:pt idx="12">
                    <c:v>8.3718000000000004</c:v>
                  </c:pt>
                  <c:pt idx="13">
                    <c:v>7.9003199999999998</c:v>
                  </c:pt>
                  <c:pt idx="14">
                    <c:v>6.0613099999999998</c:v>
                  </c:pt>
                  <c:pt idx="15">
                    <c:v>5.4321000000000002</c:v>
                  </c:pt>
                  <c:pt idx="16">
                    <c:v>5.83826</c:v>
                  </c:pt>
                  <c:pt idx="17">
                    <c:v>10.047000000000001</c:v>
                  </c:pt>
                  <c:pt idx="18">
                    <c:v>5.3266</c:v>
                  </c:pt>
                  <c:pt idx="19">
                    <c:v>5.39567</c:v>
                  </c:pt>
                  <c:pt idx="20">
                    <c:v>6.5839800000000004</c:v>
                  </c:pt>
                  <c:pt idx="21">
                    <c:v>8.2601700000000005</c:v>
                  </c:pt>
                  <c:pt idx="22">
                    <c:v>5.6378899999999996</c:v>
                  </c:pt>
                  <c:pt idx="23">
                    <c:v>6.2226299999999997</c:v>
                  </c:pt>
                  <c:pt idx="24">
                    <c:v>6.6238400000000004</c:v>
                  </c:pt>
                  <c:pt idx="25">
                    <c:v>8.0245599999999992</c:v>
                  </c:pt>
                  <c:pt idx="26">
                    <c:v>7.0664800000000003</c:v>
                  </c:pt>
                  <c:pt idx="27">
                    <c:v>8.5338799999999999</c:v>
                  </c:pt>
                  <c:pt idx="28">
                    <c:v>8.6577900000000003</c:v>
                  </c:pt>
                  <c:pt idx="29">
                    <c:v>6.0904499999999997</c:v>
                  </c:pt>
                  <c:pt idx="30">
                    <c:v>7.4635499999999997</c:v>
                  </c:pt>
                  <c:pt idx="31">
                    <c:v>7.1688200000000002</c:v>
                  </c:pt>
                  <c:pt idx="32">
                    <c:v>7.3261399999999997</c:v>
                  </c:pt>
                  <c:pt idx="33">
                    <c:v>9.0301500000000008</c:v>
                  </c:pt>
                  <c:pt idx="34">
                    <c:v>3.4573</c:v>
                  </c:pt>
                  <c:pt idx="35">
                    <c:v>5.5091400000000004</c:v>
                  </c:pt>
                  <c:pt idx="36">
                    <c:v>4.9569799999999997</c:v>
                  </c:pt>
                  <c:pt idx="37">
                    <c:v>6.2849399999999997</c:v>
                  </c:pt>
                  <c:pt idx="38">
                    <c:v>7.8885800000000001</c:v>
                  </c:pt>
                  <c:pt idx="39">
                    <c:v>6.2199600000000004</c:v>
                  </c:pt>
                  <c:pt idx="40">
                    <c:v>6.9290099999999999</c:v>
                  </c:pt>
                  <c:pt idx="41">
                    <c:v>6.7447400000000002</c:v>
                  </c:pt>
                  <c:pt idx="42">
                    <c:v>6.5517200000000004</c:v>
                  </c:pt>
                  <c:pt idx="43">
                    <c:v>7.4940499999999997</c:v>
                  </c:pt>
                  <c:pt idx="44">
                    <c:v>5.2556399999999996</c:v>
                  </c:pt>
                </c:numCache>
              </c:numRef>
            </c:plus>
            <c:minus>
              <c:numRef>
                <c:f>('Ms SEM+ICP Tidy'!$C$238:$C$267,'Ms SEM+ICP Tidy'!$C$285:$C$299)</c:f>
                <c:numCache>
                  <c:formatCode>General</c:formatCode>
                  <c:ptCount val="45"/>
                  <c:pt idx="0">
                    <c:v>7.0143300000000002</c:v>
                  </c:pt>
                  <c:pt idx="1">
                    <c:v>8.4765099999999993</c:v>
                  </c:pt>
                  <c:pt idx="2">
                    <c:v>8.3925900000000002</c:v>
                  </c:pt>
                  <c:pt idx="3">
                    <c:v>5.4377800000000001</c:v>
                  </c:pt>
                  <c:pt idx="4">
                    <c:v>5.1053899999999999</c:v>
                  </c:pt>
                  <c:pt idx="5">
                    <c:v>4.48935</c:v>
                  </c:pt>
                  <c:pt idx="6">
                    <c:v>6.4976099999999999</c:v>
                  </c:pt>
                  <c:pt idx="7">
                    <c:v>8.8532899999999994</c:v>
                  </c:pt>
                  <c:pt idx="8">
                    <c:v>7.98278</c:v>
                  </c:pt>
                  <c:pt idx="9">
                    <c:v>7.5492400000000002</c:v>
                  </c:pt>
                  <c:pt idx="10">
                    <c:v>5.4095399999999998</c:v>
                  </c:pt>
                  <c:pt idx="11">
                    <c:v>6.9111000000000002</c:v>
                  </c:pt>
                  <c:pt idx="12">
                    <c:v>8.3718000000000004</c:v>
                  </c:pt>
                  <c:pt idx="13">
                    <c:v>7.9003199999999998</c:v>
                  </c:pt>
                  <c:pt idx="14">
                    <c:v>6.0613099999999998</c:v>
                  </c:pt>
                  <c:pt idx="15">
                    <c:v>5.4321000000000002</c:v>
                  </c:pt>
                  <c:pt idx="16">
                    <c:v>5.83826</c:v>
                  </c:pt>
                  <c:pt idx="17">
                    <c:v>10.047000000000001</c:v>
                  </c:pt>
                  <c:pt idx="18">
                    <c:v>5.3266</c:v>
                  </c:pt>
                  <c:pt idx="19">
                    <c:v>5.39567</c:v>
                  </c:pt>
                  <c:pt idx="20">
                    <c:v>6.5839800000000004</c:v>
                  </c:pt>
                  <c:pt idx="21">
                    <c:v>8.2601700000000005</c:v>
                  </c:pt>
                  <c:pt idx="22">
                    <c:v>5.6378899999999996</c:v>
                  </c:pt>
                  <c:pt idx="23">
                    <c:v>6.2226299999999997</c:v>
                  </c:pt>
                  <c:pt idx="24">
                    <c:v>6.6238400000000004</c:v>
                  </c:pt>
                  <c:pt idx="25">
                    <c:v>8.0245599999999992</c:v>
                  </c:pt>
                  <c:pt idx="26">
                    <c:v>7.0664800000000003</c:v>
                  </c:pt>
                  <c:pt idx="27">
                    <c:v>8.5338799999999999</c:v>
                  </c:pt>
                  <c:pt idx="28">
                    <c:v>8.6577900000000003</c:v>
                  </c:pt>
                  <c:pt idx="29">
                    <c:v>6.0904499999999997</c:v>
                  </c:pt>
                  <c:pt idx="30">
                    <c:v>7.4635499999999997</c:v>
                  </c:pt>
                  <c:pt idx="31">
                    <c:v>7.1688200000000002</c:v>
                  </c:pt>
                  <c:pt idx="32">
                    <c:v>7.3261399999999997</c:v>
                  </c:pt>
                  <c:pt idx="33">
                    <c:v>9.0301500000000008</c:v>
                  </c:pt>
                  <c:pt idx="34">
                    <c:v>3.4573</c:v>
                  </c:pt>
                  <c:pt idx="35">
                    <c:v>5.5091400000000004</c:v>
                  </c:pt>
                  <c:pt idx="36">
                    <c:v>4.9569799999999997</c:v>
                  </c:pt>
                  <c:pt idx="37">
                    <c:v>6.2849399999999997</c:v>
                  </c:pt>
                  <c:pt idx="38">
                    <c:v>7.8885800000000001</c:v>
                  </c:pt>
                  <c:pt idx="39">
                    <c:v>6.2199600000000004</c:v>
                  </c:pt>
                  <c:pt idx="40">
                    <c:v>6.9290099999999999</c:v>
                  </c:pt>
                  <c:pt idx="41">
                    <c:v>6.7447400000000002</c:v>
                  </c:pt>
                  <c:pt idx="42">
                    <c:v>6.5517200000000004</c:v>
                  </c:pt>
                  <c:pt idx="43">
                    <c:v>7.4940499999999997</c:v>
                  </c:pt>
                  <c:pt idx="44">
                    <c:v>5.2556399999999996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'Ms SEM+ICP Tidy'!$AL$47:$AL$91</c:f>
              <c:numCache>
                <c:formatCode>General</c:formatCode>
                <c:ptCount val="45"/>
                <c:pt idx="0">
                  <c:v>343.47419285589876</c:v>
                </c:pt>
                <c:pt idx="1">
                  <c:v>361.5658484234196</c:v>
                </c:pt>
                <c:pt idx="2">
                  <c:v>335.31235728192672</c:v>
                </c:pt>
                <c:pt idx="3">
                  <c:v>345.99097307911467</c:v>
                </c:pt>
                <c:pt idx="4">
                  <c:v>312.15685698441791</c:v>
                </c:pt>
                <c:pt idx="5">
                  <c:v>406.17422122738304</c:v>
                </c:pt>
                <c:pt idx="6">
                  <c:v>352.01096062264259</c:v>
                </c:pt>
                <c:pt idx="7">
                  <c:v>325.6880733944954</c:v>
                </c:pt>
                <c:pt idx="8">
                  <c:v>337.00173766520982</c:v>
                </c:pt>
                <c:pt idx="9">
                  <c:v>395.44299030223146</c:v>
                </c:pt>
                <c:pt idx="10">
                  <c:v>394.07783495470397</c:v>
                </c:pt>
                <c:pt idx="11">
                  <c:v>368.33610995418576</c:v>
                </c:pt>
                <c:pt idx="12">
                  <c:v>381.1823863098752</c:v>
                </c:pt>
                <c:pt idx="13">
                  <c:v>437.34540556872815</c:v>
                </c:pt>
                <c:pt idx="14">
                  <c:v>393.66208720481194</c:v>
                </c:pt>
                <c:pt idx="15">
                  <c:v>405.29573388350553</c:v>
                </c:pt>
                <c:pt idx="16">
                  <c:v>308.29808638836903</c:v>
                </c:pt>
                <c:pt idx="17">
                  <c:v>356.17567408454022</c:v>
                </c:pt>
                <c:pt idx="18">
                  <c:v>444.37207494445357</c:v>
                </c:pt>
                <c:pt idx="19">
                  <c:v>389.19316718323216</c:v>
                </c:pt>
                <c:pt idx="20">
                  <c:v>284.77568489720699</c:v>
                </c:pt>
                <c:pt idx="21">
                  <c:v>394.15089294769547</c:v>
                </c:pt>
                <c:pt idx="22">
                  <c:v>364.88709436219528</c:v>
                </c:pt>
                <c:pt idx="23">
                  <c:v>388.95280861192759</c:v>
                </c:pt>
                <c:pt idx="24">
                  <c:v>364.32100437272572</c:v>
                </c:pt>
                <c:pt idx="25">
                  <c:v>389.51583545686202</c:v>
                </c:pt>
                <c:pt idx="26">
                  <c:v>437.5213486306738</c:v>
                </c:pt>
                <c:pt idx="27">
                  <c:v>354.57823068442536</c:v>
                </c:pt>
                <c:pt idx="28">
                  <c:v>332.78403919634661</c:v>
                </c:pt>
                <c:pt idx="29">
                  <c:v>379.06850958806979</c:v>
                </c:pt>
                <c:pt idx="30">
                  <c:v>414.80693249780774</c:v>
                </c:pt>
                <c:pt idx="31">
                  <c:v>335.93347415790441</c:v>
                </c:pt>
                <c:pt idx="32">
                  <c:v>356.73066834539924</c:v>
                </c:pt>
                <c:pt idx="33">
                  <c:v>335.79690875188163</c:v>
                </c:pt>
                <c:pt idx="34">
                  <c:v>333.45668999944883</c:v>
                </c:pt>
                <c:pt idx="35">
                  <c:v>366.73118820904983</c:v>
                </c:pt>
                <c:pt idx="36">
                  <c:v>371.26827506060857</c:v>
                </c:pt>
                <c:pt idx="37">
                  <c:v>366.02504803244858</c:v>
                </c:pt>
                <c:pt idx="38">
                  <c:v>489.82055389186809</c:v>
                </c:pt>
                <c:pt idx="39">
                  <c:v>433.21602584610866</c:v>
                </c:pt>
                <c:pt idx="40">
                  <c:v>438.03303047657374</c:v>
                </c:pt>
                <c:pt idx="41">
                  <c:v>369.52095356811742</c:v>
                </c:pt>
                <c:pt idx="42">
                  <c:v>359.77577567226365</c:v>
                </c:pt>
                <c:pt idx="43">
                  <c:v>377.41859837440103</c:v>
                </c:pt>
                <c:pt idx="44">
                  <c:v>481.15992867374086</c:v>
                </c:pt>
              </c:numCache>
            </c:numRef>
          </c:xVal>
          <c:yVal>
            <c:numRef>
              <c:f>'Ms SEM+ICP Tidy'!$C$47:$C$91</c:f>
              <c:numCache>
                <c:formatCode>General</c:formatCode>
                <c:ptCount val="45"/>
                <c:pt idx="0">
                  <c:v>34.088999999999999</c:v>
                </c:pt>
                <c:pt idx="1">
                  <c:v>35.832000000000001</c:v>
                </c:pt>
                <c:pt idx="2">
                  <c:v>41.066800000000001</c:v>
                </c:pt>
                <c:pt idx="3">
                  <c:v>42.691299999999998</c:v>
                </c:pt>
                <c:pt idx="4">
                  <c:v>35.543399999999998</c:v>
                </c:pt>
                <c:pt idx="5">
                  <c:v>31.5305</c:v>
                </c:pt>
                <c:pt idx="6">
                  <c:v>30.461500000000001</c:v>
                </c:pt>
                <c:pt idx="7">
                  <c:v>39.433700000000002</c:v>
                </c:pt>
                <c:pt idx="8">
                  <c:v>42.585599999999999</c:v>
                </c:pt>
                <c:pt idx="9">
                  <c:v>42.493200000000002</c:v>
                </c:pt>
                <c:pt idx="10">
                  <c:v>37.845700000000001</c:v>
                </c:pt>
                <c:pt idx="11">
                  <c:v>28.618099999999998</c:v>
                </c:pt>
                <c:pt idx="12">
                  <c:v>43.297199999999997</c:v>
                </c:pt>
                <c:pt idx="13">
                  <c:v>40.203699999999998</c:v>
                </c:pt>
                <c:pt idx="14">
                  <c:v>43.762300000000003</c:v>
                </c:pt>
                <c:pt idx="15">
                  <c:v>39.972700000000003</c:v>
                </c:pt>
                <c:pt idx="16">
                  <c:v>42.315199999999997</c:v>
                </c:pt>
                <c:pt idx="17">
                  <c:v>47.645000000000003</c:v>
                </c:pt>
                <c:pt idx="18">
                  <c:v>42.195399999999999</c:v>
                </c:pt>
                <c:pt idx="19">
                  <c:v>38.314399999999999</c:v>
                </c:pt>
                <c:pt idx="20">
                  <c:v>56.845199999999998</c:v>
                </c:pt>
                <c:pt idx="21">
                  <c:v>46.1935</c:v>
                </c:pt>
                <c:pt idx="22">
                  <c:v>41.959299999999999</c:v>
                </c:pt>
                <c:pt idx="23">
                  <c:v>38.379899999999999</c:v>
                </c:pt>
                <c:pt idx="24">
                  <c:v>46.028799999999997</c:v>
                </c:pt>
                <c:pt idx="25">
                  <c:v>47.553899999999999</c:v>
                </c:pt>
                <c:pt idx="26">
                  <c:v>43.607199999999999</c:v>
                </c:pt>
                <c:pt idx="27">
                  <c:v>43.9878</c:v>
                </c:pt>
                <c:pt idx="28">
                  <c:v>36.694200000000002</c:v>
                </c:pt>
                <c:pt idx="29">
                  <c:v>36.461500000000001</c:v>
                </c:pt>
                <c:pt idx="30">
                  <c:v>44.344000000000001</c:v>
                </c:pt>
                <c:pt idx="31">
                  <c:v>33.119700000000002</c:v>
                </c:pt>
                <c:pt idx="32">
                  <c:v>39.446399999999997</c:v>
                </c:pt>
                <c:pt idx="33">
                  <c:v>43.114199999999997</c:v>
                </c:pt>
                <c:pt idx="34">
                  <c:v>37.498800000000003</c:v>
                </c:pt>
                <c:pt idx="35">
                  <c:v>45.324300000000001</c:v>
                </c:pt>
                <c:pt idx="36">
                  <c:v>38.434699999999999</c:v>
                </c:pt>
                <c:pt idx="37">
                  <c:v>43.6006</c:v>
                </c:pt>
                <c:pt idx="38">
                  <c:v>39.494799999999998</c:v>
                </c:pt>
                <c:pt idx="39">
                  <c:v>46.992600000000003</c:v>
                </c:pt>
                <c:pt idx="40">
                  <c:v>37.853200000000001</c:v>
                </c:pt>
                <c:pt idx="41">
                  <c:v>48.610799999999998</c:v>
                </c:pt>
                <c:pt idx="42">
                  <c:v>37.443300000000001</c:v>
                </c:pt>
                <c:pt idx="43">
                  <c:v>40.824300000000001</c:v>
                </c:pt>
                <c:pt idx="44">
                  <c:v>34.804699999999997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1E3-42EB-9007-784C6FA4A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7674863"/>
        <c:axId val="1418161983"/>
      </c:scatterChart>
      <c:valAx>
        <c:axId val="17376748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K/Rb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8161983"/>
        <c:crosses val="autoZero"/>
        <c:crossBetween val="midCat"/>
      </c:valAx>
      <c:valAx>
        <c:axId val="14181619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767486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Sr86 vs Sr88</a:t>
            </a:r>
            <a:r>
              <a:rPr lang="en-GB" baseline="0"/>
              <a:t> for 1(B)MP Ms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(Muscovite!$Q$48:$Q$77,Muscovite!$Q$79:$Q$93)</c:f>
              <c:numCache>
                <c:formatCode>General</c:formatCode>
                <c:ptCount val="45"/>
                <c:pt idx="0">
                  <c:v>23.223099999999999</c:v>
                </c:pt>
                <c:pt idx="1">
                  <c:v>28.107399999999998</c:v>
                </c:pt>
                <c:pt idx="2">
                  <c:v>27.683800000000002</c:v>
                </c:pt>
                <c:pt idx="3">
                  <c:v>34.822400000000002</c:v>
                </c:pt>
                <c:pt idx="4">
                  <c:v>24.594999999999999</c:v>
                </c:pt>
                <c:pt idx="5">
                  <c:v>22.102</c:v>
                </c:pt>
                <c:pt idx="6">
                  <c:v>32.438200000000002</c:v>
                </c:pt>
                <c:pt idx="7">
                  <c:v>18.715199999999999</c:v>
                </c:pt>
                <c:pt idx="8">
                  <c:v>15.273099999999999</c:v>
                </c:pt>
                <c:pt idx="9">
                  <c:v>18.566800000000001</c:v>
                </c:pt>
                <c:pt idx="10">
                  <c:v>30.614699999999999</c:v>
                </c:pt>
                <c:pt idx="11">
                  <c:v>34.273000000000003</c:v>
                </c:pt>
                <c:pt idx="12">
                  <c:v>40.508299999999998</c:v>
                </c:pt>
                <c:pt idx="13">
                  <c:v>38.988799999999998</c:v>
                </c:pt>
                <c:pt idx="14">
                  <c:v>39.634300000000003</c:v>
                </c:pt>
                <c:pt idx="15">
                  <c:v>33.721200000000003</c:v>
                </c:pt>
                <c:pt idx="16">
                  <c:v>29.234200000000001</c:v>
                </c:pt>
                <c:pt idx="17">
                  <c:v>44.899000000000001</c:v>
                </c:pt>
                <c:pt idx="18">
                  <c:v>37.661700000000003</c:v>
                </c:pt>
                <c:pt idx="19">
                  <c:v>29.353300000000001</c:v>
                </c:pt>
                <c:pt idx="20">
                  <c:v>42.006399999999999</c:v>
                </c:pt>
                <c:pt idx="21">
                  <c:v>47.019799999999996</c:v>
                </c:pt>
                <c:pt idx="22">
                  <c:v>25.794499999999999</c:v>
                </c:pt>
                <c:pt idx="23">
                  <c:v>35.335900000000002</c:v>
                </c:pt>
                <c:pt idx="24">
                  <c:v>31.593599999999999</c:v>
                </c:pt>
                <c:pt idx="25">
                  <c:v>29.2927</c:v>
                </c:pt>
                <c:pt idx="26">
                  <c:v>39.432699999999997</c:v>
                </c:pt>
                <c:pt idx="27">
                  <c:v>21.8127</c:v>
                </c:pt>
                <c:pt idx="28">
                  <c:v>22.75</c:v>
                </c:pt>
                <c:pt idx="29">
                  <c:v>28.455500000000001</c:v>
                </c:pt>
                <c:pt idx="30">
                  <c:v>43.105800000000002</c:v>
                </c:pt>
                <c:pt idx="31">
                  <c:v>33.195900000000002</c:v>
                </c:pt>
                <c:pt idx="32">
                  <c:v>32.1815</c:v>
                </c:pt>
                <c:pt idx="33">
                  <c:v>39.686</c:v>
                </c:pt>
                <c:pt idx="34">
                  <c:v>40.413800000000002</c:v>
                </c:pt>
                <c:pt idx="35">
                  <c:v>46.727800000000002</c:v>
                </c:pt>
                <c:pt idx="36">
                  <c:v>36.168599999999998</c:v>
                </c:pt>
                <c:pt idx="37">
                  <c:v>23.881399999999999</c:v>
                </c:pt>
                <c:pt idx="38">
                  <c:v>64.072000000000003</c:v>
                </c:pt>
                <c:pt idx="39">
                  <c:v>43.779299999999999</c:v>
                </c:pt>
                <c:pt idx="40">
                  <c:v>19.476700000000001</c:v>
                </c:pt>
                <c:pt idx="41">
                  <c:v>32.317100000000003</c:v>
                </c:pt>
                <c:pt idx="42">
                  <c:v>34.327199999999998</c:v>
                </c:pt>
                <c:pt idx="43">
                  <c:v>31.745999999999999</c:v>
                </c:pt>
                <c:pt idx="44">
                  <c:v>30.8965</c:v>
                </c:pt>
              </c:numCache>
            </c:numRef>
          </c:xVal>
          <c:yVal>
            <c:numRef>
              <c:f>(Muscovite!$R$48:$R$77,Muscovite!$R$79:$R$93)</c:f>
              <c:numCache>
                <c:formatCode>General</c:formatCode>
                <c:ptCount val="45"/>
                <c:pt idx="0">
                  <c:v>26.452000000000002</c:v>
                </c:pt>
                <c:pt idx="1">
                  <c:v>29.242599999999999</c:v>
                </c:pt>
                <c:pt idx="2">
                  <c:v>25.605799999999999</c:v>
                </c:pt>
                <c:pt idx="3">
                  <c:v>27.142299999999999</c:v>
                </c:pt>
                <c:pt idx="4">
                  <c:v>26.6374</c:v>
                </c:pt>
                <c:pt idx="5">
                  <c:v>28.348800000000001</c:v>
                </c:pt>
                <c:pt idx="6">
                  <c:v>29.374400000000001</c:v>
                </c:pt>
                <c:pt idx="7">
                  <c:v>30.348700000000001</c:v>
                </c:pt>
                <c:pt idx="8">
                  <c:v>21.877099999999999</c:v>
                </c:pt>
                <c:pt idx="9">
                  <c:v>30.616</c:v>
                </c:pt>
                <c:pt idx="10">
                  <c:v>29.1724</c:v>
                </c:pt>
                <c:pt idx="11">
                  <c:v>25.503699999999998</c:v>
                </c:pt>
                <c:pt idx="12">
                  <c:v>37.959699999999998</c:v>
                </c:pt>
                <c:pt idx="13">
                  <c:v>30.6266</c:v>
                </c:pt>
                <c:pt idx="14">
                  <c:v>33.823599999999999</c:v>
                </c:pt>
                <c:pt idx="15">
                  <c:v>33.261800000000001</c:v>
                </c:pt>
                <c:pt idx="16">
                  <c:v>29.2652</c:v>
                </c:pt>
                <c:pt idx="17">
                  <c:v>29.728899999999999</c:v>
                </c:pt>
                <c:pt idx="18">
                  <c:v>30.976099999999999</c:v>
                </c:pt>
                <c:pt idx="19">
                  <c:v>30.682200000000002</c:v>
                </c:pt>
                <c:pt idx="20">
                  <c:v>31.002199999999998</c:v>
                </c:pt>
                <c:pt idx="21">
                  <c:v>36.0627</c:v>
                </c:pt>
                <c:pt idx="22">
                  <c:v>28.332599999999999</c:v>
                </c:pt>
                <c:pt idx="23">
                  <c:v>27.657299999999999</c:v>
                </c:pt>
                <c:pt idx="24">
                  <c:v>32.236400000000003</c:v>
                </c:pt>
                <c:pt idx="25">
                  <c:v>29.451699999999999</c:v>
                </c:pt>
                <c:pt idx="26">
                  <c:v>39.426499999999997</c:v>
                </c:pt>
                <c:pt idx="27">
                  <c:v>33.235500000000002</c:v>
                </c:pt>
                <c:pt idx="28">
                  <c:v>31.106000000000002</c:v>
                </c:pt>
                <c:pt idx="29">
                  <c:v>33.926299999999998</c:v>
                </c:pt>
                <c:pt idx="30">
                  <c:v>33.797499999999999</c:v>
                </c:pt>
                <c:pt idx="31">
                  <c:v>24.849799999999998</c:v>
                </c:pt>
                <c:pt idx="32">
                  <c:v>33.393700000000003</c:v>
                </c:pt>
                <c:pt idx="33">
                  <c:v>38.204000000000001</c:v>
                </c:pt>
                <c:pt idx="34">
                  <c:v>32.520099999999999</c:v>
                </c:pt>
                <c:pt idx="35">
                  <c:v>29.019100000000002</c:v>
                </c:pt>
                <c:pt idx="36">
                  <c:v>28.651900000000001</c:v>
                </c:pt>
                <c:pt idx="37">
                  <c:v>22.656300000000002</c:v>
                </c:pt>
                <c:pt idx="38">
                  <c:v>45.077300000000001</c:v>
                </c:pt>
                <c:pt idx="39">
                  <c:v>35.238</c:v>
                </c:pt>
                <c:pt idx="40">
                  <c:v>29.453900000000001</c:v>
                </c:pt>
                <c:pt idx="41">
                  <c:v>30.273800000000001</c:v>
                </c:pt>
                <c:pt idx="42">
                  <c:v>30.166799999999999</c:v>
                </c:pt>
                <c:pt idx="43">
                  <c:v>31.256</c:v>
                </c:pt>
                <c:pt idx="44">
                  <c:v>39.775300000000001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E41-4E4F-ABFB-7F97DDFE4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2731600"/>
        <c:axId val="1581419456"/>
      </c:scatterChart>
      <c:valAx>
        <c:axId val="1482731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1419456"/>
        <c:crosses val="autoZero"/>
        <c:crossBetween val="midCat"/>
      </c:valAx>
      <c:valAx>
        <c:axId val="1581419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27316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1.AS vs 1(B)MP Ms</a:t>
            </a:r>
            <a:r>
              <a:rPr lang="en-GB" baseline="0"/>
              <a:t> K/Rb vs Li</a:t>
            </a:r>
            <a:endParaRPr lang="en-GB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1(B)MP Ms K/Rb vs Li</c:v>
          </c:tx>
          <c:spPr>
            <a:ln>
              <a:noFill/>
            </a:ln>
          </c:spPr>
          <c:xVal>
            <c:numRef>
              <c:f>'Ms SEM+ICP Tidy'!$AL$47:$AL$91</c:f>
              <c:numCache>
                <c:formatCode>General</c:formatCode>
                <c:ptCount val="45"/>
                <c:pt idx="0">
                  <c:v>343.47419285589876</c:v>
                </c:pt>
                <c:pt idx="1">
                  <c:v>361.5658484234196</c:v>
                </c:pt>
                <c:pt idx="2">
                  <c:v>335.31235728192672</c:v>
                </c:pt>
                <c:pt idx="3">
                  <c:v>345.99097307911467</c:v>
                </c:pt>
                <c:pt idx="4">
                  <c:v>312.15685698441791</c:v>
                </c:pt>
                <c:pt idx="5">
                  <c:v>406.17422122738304</c:v>
                </c:pt>
                <c:pt idx="6">
                  <c:v>352.01096062264259</c:v>
                </c:pt>
                <c:pt idx="7">
                  <c:v>325.6880733944954</c:v>
                </c:pt>
                <c:pt idx="8">
                  <c:v>337.00173766520982</c:v>
                </c:pt>
                <c:pt idx="9">
                  <c:v>395.44299030223146</c:v>
                </c:pt>
                <c:pt idx="10">
                  <c:v>394.07783495470397</c:v>
                </c:pt>
                <c:pt idx="11">
                  <c:v>368.33610995418576</c:v>
                </c:pt>
                <c:pt idx="12">
                  <c:v>381.1823863098752</c:v>
                </c:pt>
                <c:pt idx="13">
                  <c:v>437.34540556872815</c:v>
                </c:pt>
                <c:pt idx="14">
                  <c:v>393.66208720481194</c:v>
                </c:pt>
                <c:pt idx="15">
                  <c:v>405.29573388350553</c:v>
                </c:pt>
                <c:pt idx="16">
                  <c:v>308.29808638836903</c:v>
                </c:pt>
                <c:pt idx="17">
                  <c:v>356.17567408454022</c:v>
                </c:pt>
                <c:pt idx="18">
                  <c:v>444.37207494445357</c:v>
                </c:pt>
                <c:pt idx="19">
                  <c:v>389.19316718323216</c:v>
                </c:pt>
                <c:pt idx="20">
                  <c:v>284.77568489720699</c:v>
                </c:pt>
                <c:pt idx="21">
                  <c:v>394.15089294769547</c:v>
                </c:pt>
                <c:pt idx="22">
                  <c:v>364.88709436219528</c:v>
                </c:pt>
                <c:pt idx="23">
                  <c:v>388.95280861192759</c:v>
                </c:pt>
                <c:pt idx="24">
                  <c:v>364.32100437272572</c:v>
                </c:pt>
                <c:pt idx="25">
                  <c:v>389.51583545686202</c:v>
                </c:pt>
                <c:pt idx="26">
                  <c:v>437.5213486306738</c:v>
                </c:pt>
                <c:pt idx="27">
                  <c:v>354.57823068442536</c:v>
                </c:pt>
                <c:pt idx="28">
                  <c:v>332.78403919634661</c:v>
                </c:pt>
                <c:pt idx="29">
                  <c:v>379.06850958806979</c:v>
                </c:pt>
                <c:pt idx="30">
                  <c:v>414.80693249780774</c:v>
                </c:pt>
                <c:pt idx="31">
                  <c:v>335.93347415790441</c:v>
                </c:pt>
                <c:pt idx="32">
                  <c:v>356.73066834539924</c:v>
                </c:pt>
                <c:pt idx="33">
                  <c:v>335.79690875188163</c:v>
                </c:pt>
                <c:pt idx="34">
                  <c:v>333.45668999944883</c:v>
                </c:pt>
                <c:pt idx="35">
                  <c:v>366.73118820904983</c:v>
                </c:pt>
                <c:pt idx="36">
                  <c:v>371.26827506060857</c:v>
                </c:pt>
                <c:pt idx="37">
                  <c:v>366.02504803244858</c:v>
                </c:pt>
                <c:pt idx="38">
                  <c:v>489.82055389186809</c:v>
                </c:pt>
                <c:pt idx="39">
                  <c:v>433.21602584610866</c:v>
                </c:pt>
                <c:pt idx="40">
                  <c:v>438.03303047657374</c:v>
                </c:pt>
                <c:pt idx="41">
                  <c:v>369.52095356811742</c:v>
                </c:pt>
                <c:pt idx="42">
                  <c:v>359.77577567226365</c:v>
                </c:pt>
                <c:pt idx="43">
                  <c:v>377.41859837440103</c:v>
                </c:pt>
                <c:pt idx="44">
                  <c:v>481.15992867374086</c:v>
                </c:pt>
              </c:numCache>
            </c:numRef>
          </c:xVal>
          <c:yVal>
            <c:numRef>
              <c:f>'Ms SEM+ICP Tidy'!$C$47:$C$91</c:f>
              <c:numCache>
                <c:formatCode>General</c:formatCode>
                <c:ptCount val="45"/>
                <c:pt idx="0">
                  <c:v>34.088999999999999</c:v>
                </c:pt>
                <c:pt idx="1">
                  <c:v>35.832000000000001</c:v>
                </c:pt>
                <c:pt idx="2">
                  <c:v>41.066800000000001</c:v>
                </c:pt>
                <c:pt idx="3">
                  <c:v>42.691299999999998</c:v>
                </c:pt>
                <c:pt idx="4">
                  <c:v>35.543399999999998</c:v>
                </c:pt>
                <c:pt idx="5">
                  <c:v>31.5305</c:v>
                </c:pt>
                <c:pt idx="6">
                  <c:v>30.461500000000001</c:v>
                </c:pt>
                <c:pt idx="7">
                  <c:v>39.433700000000002</c:v>
                </c:pt>
                <c:pt idx="8">
                  <c:v>42.585599999999999</c:v>
                </c:pt>
                <c:pt idx="9">
                  <c:v>42.493200000000002</c:v>
                </c:pt>
                <c:pt idx="10">
                  <c:v>37.845700000000001</c:v>
                </c:pt>
                <c:pt idx="11">
                  <c:v>28.618099999999998</c:v>
                </c:pt>
                <c:pt idx="12">
                  <c:v>43.297199999999997</c:v>
                </c:pt>
                <c:pt idx="13">
                  <c:v>40.203699999999998</c:v>
                </c:pt>
                <c:pt idx="14">
                  <c:v>43.762300000000003</c:v>
                </c:pt>
                <c:pt idx="15">
                  <c:v>39.972700000000003</c:v>
                </c:pt>
                <c:pt idx="16">
                  <c:v>42.315199999999997</c:v>
                </c:pt>
                <c:pt idx="17">
                  <c:v>47.645000000000003</c:v>
                </c:pt>
                <c:pt idx="18">
                  <c:v>42.195399999999999</c:v>
                </c:pt>
                <c:pt idx="19">
                  <c:v>38.314399999999999</c:v>
                </c:pt>
                <c:pt idx="20">
                  <c:v>56.845199999999998</c:v>
                </c:pt>
                <c:pt idx="21">
                  <c:v>46.1935</c:v>
                </c:pt>
                <c:pt idx="22">
                  <c:v>41.959299999999999</c:v>
                </c:pt>
                <c:pt idx="23">
                  <c:v>38.379899999999999</c:v>
                </c:pt>
                <c:pt idx="24">
                  <c:v>46.028799999999997</c:v>
                </c:pt>
                <c:pt idx="25">
                  <c:v>47.553899999999999</c:v>
                </c:pt>
                <c:pt idx="26">
                  <c:v>43.607199999999999</c:v>
                </c:pt>
                <c:pt idx="27">
                  <c:v>43.9878</c:v>
                </c:pt>
                <c:pt idx="28">
                  <c:v>36.694200000000002</c:v>
                </c:pt>
                <c:pt idx="29">
                  <c:v>36.461500000000001</c:v>
                </c:pt>
                <c:pt idx="30">
                  <c:v>44.344000000000001</c:v>
                </c:pt>
                <c:pt idx="31">
                  <c:v>33.119700000000002</c:v>
                </c:pt>
                <c:pt idx="32">
                  <c:v>39.446399999999997</c:v>
                </c:pt>
                <c:pt idx="33">
                  <c:v>43.114199999999997</c:v>
                </c:pt>
                <c:pt idx="34">
                  <c:v>37.498800000000003</c:v>
                </c:pt>
                <c:pt idx="35">
                  <c:v>45.324300000000001</c:v>
                </c:pt>
                <c:pt idx="36">
                  <c:v>38.434699999999999</c:v>
                </c:pt>
                <c:pt idx="37">
                  <c:v>43.6006</c:v>
                </c:pt>
                <c:pt idx="38">
                  <c:v>39.494799999999998</c:v>
                </c:pt>
                <c:pt idx="39">
                  <c:v>46.992600000000003</c:v>
                </c:pt>
                <c:pt idx="40">
                  <c:v>37.853200000000001</c:v>
                </c:pt>
                <c:pt idx="41">
                  <c:v>48.610799999999998</c:v>
                </c:pt>
                <c:pt idx="42">
                  <c:v>37.443300000000001</c:v>
                </c:pt>
                <c:pt idx="43">
                  <c:v>40.824300000000001</c:v>
                </c:pt>
                <c:pt idx="44">
                  <c:v>34.804699999999997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BCD-45EC-A34D-E8493C7AA7A5}"/>
            </c:ext>
          </c:extLst>
        </c:ser>
        <c:ser>
          <c:idx val="0"/>
          <c:order val="1"/>
          <c:tx>
            <c:v>1.AS Ms K/Rb vs Li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'Ms SEM+ICP Tidy'!$AL$2:$AL$45</c:f>
              <c:numCache>
                <c:formatCode>General</c:formatCode>
                <c:ptCount val="44"/>
                <c:pt idx="0">
                  <c:v>427.5906371702734</c:v>
                </c:pt>
                <c:pt idx="1">
                  <c:v>404.83526902109497</c:v>
                </c:pt>
                <c:pt idx="2">
                  <c:v>389.52651886730757</c:v>
                </c:pt>
                <c:pt idx="3">
                  <c:v>405.2732298532851</c:v>
                </c:pt>
                <c:pt idx="4">
                  <c:v>346.9497485976691</c:v>
                </c:pt>
                <c:pt idx="5">
                  <c:v>360.14583866504961</c:v>
                </c:pt>
                <c:pt idx="6">
                  <c:v>378.98738688790769</c:v>
                </c:pt>
                <c:pt idx="7">
                  <c:v>368.6232252012698</c:v>
                </c:pt>
                <c:pt idx="8">
                  <c:v>353.25440266539744</c:v>
                </c:pt>
                <c:pt idx="9">
                  <c:v>388.74821451759516</c:v>
                </c:pt>
                <c:pt idx="10">
                  <c:v>401.81646554583261</c:v>
                </c:pt>
                <c:pt idx="11">
                  <c:v>455.32496582577357</c:v>
                </c:pt>
                <c:pt idx="12">
                  <c:v>445.37143786566145</c:v>
                </c:pt>
                <c:pt idx="13">
                  <c:v>437.10630897981753</c:v>
                </c:pt>
                <c:pt idx="14">
                  <c:v>449.95544995544992</c:v>
                </c:pt>
                <c:pt idx="15">
                  <c:v>331.46574220329666</c:v>
                </c:pt>
                <c:pt idx="16">
                  <c:v>350.36315012640836</c:v>
                </c:pt>
                <c:pt idx="17">
                  <c:v>391.58141183647564</c:v>
                </c:pt>
                <c:pt idx="18">
                  <c:v>382.98196576020916</c:v>
                </c:pt>
                <c:pt idx="19">
                  <c:v>367.99578083981754</c:v>
                </c:pt>
                <c:pt idx="20">
                  <c:v>411.32960490708996</c:v>
                </c:pt>
                <c:pt idx="21">
                  <c:v>340.34084558836781</c:v>
                </c:pt>
                <c:pt idx="22">
                  <c:v>434.8154031138107</c:v>
                </c:pt>
                <c:pt idx="23">
                  <c:v>368.83703424915319</c:v>
                </c:pt>
                <c:pt idx="24">
                  <c:v>311.55859097045345</c:v>
                </c:pt>
                <c:pt idx="25">
                  <c:v>411.16997333887332</c:v>
                </c:pt>
                <c:pt idx="26">
                  <c:v>368.54017798950076</c:v>
                </c:pt>
                <c:pt idx="27">
                  <c:v>352.86026135582068</c:v>
                </c:pt>
                <c:pt idx="28">
                  <c:v>403.26213325668493</c:v>
                </c:pt>
                <c:pt idx="29">
                  <c:v>366.97319262777762</c:v>
                </c:pt>
                <c:pt idx="30">
                  <c:v>378.52371719158782</c:v>
                </c:pt>
                <c:pt idx="31">
                  <c:v>341.56046524570093</c:v>
                </c:pt>
                <c:pt idx="32">
                  <c:v>326.21111570508549</c:v>
                </c:pt>
                <c:pt idx="33">
                  <c:v>369.11625636801807</c:v>
                </c:pt>
                <c:pt idx="34">
                  <c:v>371.02313276004151</c:v>
                </c:pt>
                <c:pt idx="35">
                  <c:v>329.71134704711341</c:v>
                </c:pt>
                <c:pt idx="36">
                  <c:v>390.31090860359154</c:v>
                </c:pt>
                <c:pt idx="37">
                  <c:v>377.72876123314279</c:v>
                </c:pt>
                <c:pt idx="38">
                  <c:v>339.2229089925288</c:v>
                </c:pt>
                <c:pt idx="39">
                  <c:v>376.71493368456032</c:v>
                </c:pt>
                <c:pt idx="40">
                  <c:v>379.97397874532993</c:v>
                </c:pt>
                <c:pt idx="41">
                  <c:v>346.89851050452052</c:v>
                </c:pt>
                <c:pt idx="42">
                  <c:v>384.3188515832606</c:v>
                </c:pt>
                <c:pt idx="43">
                  <c:v>414.40774226834156</c:v>
                </c:pt>
              </c:numCache>
            </c:numRef>
          </c:xVal>
          <c:yVal>
            <c:numRef>
              <c:f>'Ms SEM+ICP Tidy'!$C$2:$C$45</c:f>
              <c:numCache>
                <c:formatCode>General</c:formatCode>
                <c:ptCount val="44"/>
                <c:pt idx="0">
                  <c:v>38.521999999999998</c:v>
                </c:pt>
                <c:pt idx="1">
                  <c:v>46.811700000000002</c:v>
                </c:pt>
                <c:pt idx="2">
                  <c:v>36.603700000000003</c:v>
                </c:pt>
                <c:pt idx="3">
                  <c:v>40.7729</c:v>
                </c:pt>
                <c:pt idx="4">
                  <c:v>44.405900000000003</c:v>
                </c:pt>
                <c:pt idx="5">
                  <c:v>41.6419</c:v>
                </c:pt>
                <c:pt idx="6">
                  <c:v>50.973500000000001</c:v>
                </c:pt>
                <c:pt idx="7">
                  <c:v>40.365400000000001</c:v>
                </c:pt>
                <c:pt idx="8">
                  <c:v>52.168599999999998</c:v>
                </c:pt>
                <c:pt idx="9">
                  <c:v>43.901899999999998</c:v>
                </c:pt>
                <c:pt idx="10">
                  <c:v>50.969799999999999</c:v>
                </c:pt>
                <c:pt idx="11">
                  <c:v>42.182000000000002</c:v>
                </c:pt>
                <c:pt idx="12">
                  <c:v>63.905900000000003</c:v>
                </c:pt>
                <c:pt idx="13">
                  <c:v>46.107599999999998</c:v>
                </c:pt>
                <c:pt idx="14">
                  <c:v>42.756700000000002</c:v>
                </c:pt>
                <c:pt idx="15">
                  <c:v>46.544400000000003</c:v>
                </c:pt>
                <c:pt idx="16">
                  <c:v>46.470399999999998</c:v>
                </c:pt>
                <c:pt idx="17">
                  <c:v>45.407200000000003</c:v>
                </c:pt>
                <c:pt idx="18">
                  <c:v>54.547199999999997</c:v>
                </c:pt>
                <c:pt idx="19">
                  <c:v>45.300400000000003</c:v>
                </c:pt>
                <c:pt idx="20">
                  <c:v>40.886699999999998</c:v>
                </c:pt>
                <c:pt idx="21">
                  <c:v>52.256999999999998</c:v>
                </c:pt>
                <c:pt idx="22">
                  <c:v>44.851399999999998</c:v>
                </c:pt>
                <c:pt idx="23">
                  <c:v>48.526699999999998</c:v>
                </c:pt>
                <c:pt idx="24">
                  <c:v>49.152500000000003</c:v>
                </c:pt>
                <c:pt idx="25">
                  <c:v>44.0242</c:v>
                </c:pt>
                <c:pt idx="26">
                  <c:v>38.470700000000001</c:v>
                </c:pt>
                <c:pt idx="27">
                  <c:v>43.3157</c:v>
                </c:pt>
                <c:pt idx="28">
                  <c:v>47.6813</c:v>
                </c:pt>
                <c:pt idx="29">
                  <c:v>38.158499999999997</c:v>
                </c:pt>
                <c:pt idx="30">
                  <c:v>37.473700000000001</c:v>
                </c:pt>
                <c:pt idx="31">
                  <c:v>53.146500000000003</c:v>
                </c:pt>
                <c:pt idx="32">
                  <c:v>50.301600000000001</c:v>
                </c:pt>
                <c:pt idx="33">
                  <c:v>45.171700000000001</c:v>
                </c:pt>
                <c:pt idx="34">
                  <c:v>50.4908</c:v>
                </c:pt>
                <c:pt idx="35">
                  <c:v>51.421100000000003</c:v>
                </c:pt>
                <c:pt idx="36">
                  <c:v>45.295999999999999</c:v>
                </c:pt>
                <c:pt idx="37">
                  <c:v>42.192599999999999</c:v>
                </c:pt>
                <c:pt idx="38">
                  <c:v>45.502499999999998</c:v>
                </c:pt>
                <c:pt idx="39">
                  <c:v>57.115099999999998</c:v>
                </c:pt>
                <c:pt idx="40">
                  <c:v>52.729500000000002</c:v>
                </c:pt>
                <c:pt idx="41">
                  <c:v>45.497399999999999</c:v>
                </c:pt>
                <c:pt idx="42">
                  <c:v>50.363599999999998</c:v>
                </c:pt>
                <c:pt idx="43">
                  <c:v>45.9803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BCD-45EC-A34D-E8493C7AA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49358607"/>
        <c:axId val="1373343727"/>
      </c:scatterChart>
      <c:valAx>
        <c:axId val="14493586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K/Rb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3343727"/>
        <c:crosses val="autoZero"/>
        <c:crossBetween val="midCat"/>
      </c:valAx>
      <c:valAx>
        <c:axId val="1373343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9358607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1.AS Ms K/Rb vs Nb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SEM+ICP Tidy'!$V$145:$V$168,'Ms SEM+ICP Tidy'!$V$189:$V$208)</c:f>
                <c:numCache>
                  <c:formatCode>General</c:formatCode>
                  <c:ptCount val="44"/>
                  <c:pt idx="0">
                    <c:v>0.81883300000000003</c:v>
                  </c:pt>
                  <c:pt idx="1">
                    <c:v>0.65083899999999995</c:v>
                  </c:pt>
                  <c:pt idx="2">
                    <c:v>2.4816099999999999</c:v>
                  </c:pt>
                  <c:pt idx="3">
                    <c:v>2.3438099999999999</c:v>
                  </c:pt>
                  <c:pt idx="4">
                    <c:v>2.5287799999999998</c:v>
                  </c:pt>
                  <c:pt idx="5">
                    <c:v>3.4522599999999999</c:v>
                  </c:pt>
                  <c:pt idx="6">
                    <c:v>3.2128000000000001</c:v>
                  </c:pt>
                  <c:pt idx="7">
                    <c:v>2.7462200000000001</c:v>
                  </c:pt>
                  <c:pt idx="8">
                    <c:v>1.9213100000000001</c:v>
                  </c:pt>
                  <c:pt idx="9">
                    <c:v>3.7923300000000002</c:v>
                  </c:pt>
                  <c:pt idx="10">
                    <c:v>2.0072299999999998</c:v>
                  </c:pt>
                  <c:pt idx="11">
                    <c:v>0.39048100000000002</c:v>
                  </c:pt>
                  <c:pt idx="12">
                    <c:v>0.55090600000000001</c:v>
                  </c:pt>
                  <c:pt idx="13">
                    <c:v>0.47780499999999998</c:v>
                  </c:pt>
                  <c:pt idx="14">
                    <c:v>0.490176</c:v>
                  </c:pt>
                  <c:pt idx="15">
                    <c:v>2.2980499999999999</c:v>
                  </c:pt>
                  <c:pt idx="16">
                    <c:v>2.6365500000000002</c:v>
                  </c:pt>
                  <c:pt idx="17">
                    <c:v>1.7078899999999999</c:v>
                  </c:pt>
                  <c:pt idx="18">
                    <c:v>1.8106899999999999</c:v>
                  </c:pt>
                  <c:pt idx="19">
                    <c:v>2.3854700000000002</c:v>
                  </c:pt>
                  <c:pt idx="20">
                    <c:v>2.0263300000000002</c:v>
                  </c:pt>
                  <c:pt idx="21">
                    <c:v>3.6252300000000002</c:v>
                  </c:pt>
                  <c:pt idx="22">
                    <c:v>2.9481199999999999</c:v>
                  </c:pt>
                  <c:pt idx="23">
                    <c:v>3.4115899999999999</c:v>
                  </c:pt>
                  <c:pt idx="24">
                    <c:v>2.3157399999999999</c:v>
                  </c:pt>
                  <c:pt idx="25">
                    <c:v>3.2223199999999999</c:v>
                  </c:pt>
                  <c:pt idx="26">
                    <c:v>3.0684300000000002</c:v>
                  </c:pt>
                  <c:pt idx="27">
                    <c:v>3.4216899999999999</c:v>
                  </c:pt>
                  <c:pt idx="28">
                    <c:v>3.5211800000000002</c:v>
                  </c:pt>
                  <c:pt idx="29">
                    <c:v>4.4777399999999998</c:v>
                  </c:pt>
                  <c:pt idx="30">
                    <c:v>2.29617</c:v>
                  </c:pt>
                  <c:pt idx="31">
                    <c:v>3.9096700000000002</c:v>
                  </c:pt>
                  <c:pt idx="32">
                    <c:v>3.42035</c:v>
                  </c:pt>
                  <c:pt idx="33">
                    <c:v>3.3618800000000002</c:v>
                  </c:pt>
                  <c:pt idx="34">
                    <c:v>2.8715099999999998</c:v>
                  </c:pt>
                  <c:pt idx="35">
                    <c:v>3.0762900000000002</c:v>
                  </c:pt>
                  <c:pt idx="36">
                    <c:v>3.8622399999999999</c:v>
                  </c:pt>
                  <c:pt idx="37">
                    <c:v>3.5218799999999999</c:v>
                  </c:pt>
                  <c:pt idx="38">
                    <c:v>5.9024700000000001</c:v>
                  </c:pt>
                  <c:pt idx="39">
                    <c:v>7.0148599999999997</c:v>
                  </c:pt>
                  <c:pt idx="40">
                    <c:v>4.28409</c:v>
                  </c:pt>
                  <c:pt idx="41">
                    <c:v>5.6108399999999996</c:v>
                  </c:pt>
                  <c:pt idx="42">
                    <c:v>2.4855299999999998</c:v>
                  </c:pt>
                  <c:pt idx="43">
                    <c:v>3.30097</c:v>
                  </c:pt>
                </c:numCache>
              </c:numRef>
            </c:plus>
            <c:minus>
              <c:numRef>
                <c:f>('Ms SEM+ICP Tidy'!$V$145:$V$168,'Ms SEM+ICP Tidy'!$V$189:$V$208)</c:f>
                <c:numCache>
                  <c:formatCode>General</c:formatCode>
                  <c:ptCount val="44"/>
                  <c:pt idx="0">
                    <c:v>0.81883300000000003</c:v>
                  </c:pt>
                  <c:pt idx="1">
                    <c:v>0.65083899999999995</c:v>
                  </c:pt>
                  <c:pt idx="2">
                    <c:v>2.4816099999999999</c:v>
                  </c:pt>
                  <c:pt idx="3">
                    <c:v>2.3438099999999999</c:v>
                  </c:pt>
                  <c:pt idx="4">
                    <c:v>2.5287799999999998</c:v>
                  </c:pt>
                  <c:pt idx="5">
                    <c:v>3.4522599999999999</c:v>
                  </c:pt>
                  <c:pt idx="6">
                    <c:v>3.2128000000000001</c:v>
                  </c:pt>
                  <c:pt idx="7">
                    <c:v>2.7462200000000001</c:v>
                  </c:pt>
                  <c:pt idx="8">
                    <c:v>1.9213100000000001</c:v>
                  </c:pt>
                  <c:pt idx="9">
                    <c:v>3.7923300000000002</c:v>
                  </c:pt>
                  <c:pt idx="10">
                    <c:v>2.0072299999999998</c:v>
                  </c:pt>
                  <c:pt idx="11">
                    <c:v>0.39048100000000002</c:v>
                  </c:pt>
                  <c:pt idx="12">
                    <c:v>0.55090600000000001</c:v>
                  </c:pt>
                  <c:pt idx="13">
                    <c:v>0.47780499999999998</c:v>
                  </c:pt>
                  <c:pt idx="14">
                    <c:v>0.490176</c:v>
                  </c:pt>
                  <c:pt idx="15">
                    <c:v>2.2980499999999999</c:v>
                  </c:pt>
                  <c:pt idx="16">
                    <c:v>2.6365500000000002</c:v>
                  </c:pt>
                  <c:pt idx="17">
                    <c:v>1.7078899999999999</c:v>
                  </c:pt>
                  <c:pt idx="18">
                    <c:v>1.8106899999999999</c:v>
                  </c:pt>
                  <c:pt idx="19">
                    <c:v>2.3854700000000002</c:v>
                  </c:pt>
                  <c:pt idx="20">
                    <c:v>2.0263300000000002</c:v>
                  </c:pt>
                  <c:pt idx="21">
                    <c:v>3.6252300000000002</c:v>
                  </c:pt>
                  <c:pt idx="22">
                    <c:v>2.9481199999999999</c:v>
                  </c:pt>
                  <c:pt idx="23">
                    <c:v>3.4115899999999999</c:v>
                  </c:pt>
                  <c:pt idx="24">
                    <c:v>2.3157399999999999</c:v>
                  </c:pt>
                  <c:pt idx="25">
                    <c:v>3.2223199999999999</c:v>
                  </c:pt>
                  <c:pt idx="26">
                    <c:v>3.0684300000000002</c:v>
                  </c:pt>
                  <c:pt idx="27">
                    <c:v>3.4216899999999999</c:v>
                  </c:pt>
                  <c:pt idx="28">
                    <c:v>3.5211800000000002</c:v>
                  </c:pt>
                  <c:pt idx="29">
                    <c:v>4.4777399999999998</c:v>
                  </c:pt>
                  <c:pt idx="30">
                    <c:v>2.29617</c:v>
                  </c:pt>
                  <c:pt idx="31">
                    <c:v>3.9096700000000002</c:v>
                  </c:pt>
                  <c:pt idx="32">
                    <c:v>3.42035</c:v>
                  </c:pt>
                  <c:pt idx="33">
                    <c:v>3.3618800000000002</c:v>
                  </c:pt>
                  <c:pt idx="34">
                    <c:v>2.8715099999999998</c:v>
                  </c:pt>
                  <c:pt idx="35">
                    <c:v>3.0762900000000002</c:v>
                  </c:pt>
                  <c:pt idx="36">
                    <c:v>3.8622399999999999</c:v>
                  </c:pt>
                  <c:pt idx="37">
                    <c:v>3.5218799999999999</c:v>
                  </c:pt>
                  <c:pt idx="38">
                    <c:v>5.9024700000000001</c:v>
                  </c:pt>
                  <c:pt idx="39">
                    <c:v>7.0148599999999997</c:v>
                  </c:pt>
                  <c:pt idx="40">
                    <c:v>4.28409</c:v>
                  </c:pt>
                  <c:pt idx="41">
                    <c:v>5.6108399999999996</c:v>
                  </c:pt>
                  <c:pt idx="42">
                    <c:v>2.4855299999999998</c:v>
                  </c:pt>
                  <c:pt idx="43">
                    <c:v>3.30097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'Ms SEM+ICP Tidy'!$AL$2:$AL$45</c:f>
              <c:numCache>
                <c:formatCode>General</c:formatCode>
                <c:ptCount val="44"/>
                <c:pt idx="0">
                  <c:v>427.5906371702734</c:v>
                </c:pt>
                <c:pt idx="1">
                  <c:v>404.83526902109497</c:v>
                </c:pt>
                <c:pt idx="2">
                  <c:v>389.52651886730757</c:v>
                </c:pt>
                <c:pt idx="3">
                  <c:v>405.2732298532851</c:v>
                </c:pt>
                <c:pt idx="4">
                  <c:v>346.9497485976691</c:v>
                </c:pt>
                <c:pt idx="5">
                  <c:v>360.14583866504961</c:v>
                </c:pt>
                <c:pt idx="6">
                  <c:v>378.98738688790769</c:v>
                </c:pt>
                <c:pt idx="7">
                  <c:v>368.6232252012698</c:v>
                </c:pt>
                <c:pt idx="8">
                  <c:v>353.25440266539744</c:v>
                </c:pt>
                <c:pt idx="9">
                  <c:v>388.74821451759516</c:v>
                </c:pt>
                <c:pt idx="10">
                  <c:v>401.81646554583261</c:v>
                </c:pt>
                <c:pt idx="11">
                  <c:v>455.32496582577357</c:v>
                </c:pt>
                <c:pt idx="12">
                  <c:v>445.37143786566145</c:v>
                </c:pt>
                <c:pt idx="13">
                  <c:v>437.10630897981753</c:v>
                </c:pt>
                <c:pt idx="14">
                  <c:v>449.95544995544992</c:v>
                </c:pt>
                <c:pt idx="15">
                  <c:v>331.46574220329666</c:v>
                </c:pt>
                <c:pt idx="16">
                  <c:v>350.36315012640836</c:v>
                </c:pt>
                <c:pt idx="17">
                  <c:v>391.58141183647564</c:v>
                </c:pt>
                <c:pt idx="18">
                  <c:v>382.98196576020916</c:v>
                </c:pt>
                <c:pt idx="19">
                  <c:v>367.99578083981754</c:v>
                </c:pt>
                <c:pt idx="20">
                  <c:v>411.32960490708996</c:v>
                </c:pt>
                <c:pt idx="21">
                  <c:v>340.34084558836781</c:v>
                </c:pt>
                <c:pt idx="22">
                  <c:v>434.8154031138107</c:v>
                </c:pt>
                <c:pt idx="23">
                  <c:v>368.83703424915319</c:v>
                </c:pt>
                <c:pt idx="24">
                  <c:v>311.55859097045345</c:v>
                </c:pt>
                <c:pt idx="25">
                  <c:v>411.16997333887332</c:v>
                </c:pt>
                <c:pt idx="26">
                  <c:v>368.54017798950076</c:v>
                </c:pt>
                <c:pt idx="27">
                  <c:v>352.86026135582068</c:v>
                </c:pt>
                <c:pt idx="28">
                  <c:v>403.26213325668493</c:v>
                </c:pt>
                <c:pt idx="29">
                  <c:v>366.97319262777762</c:v>
                </c:pt>
                <c:pt idx="30">
                  <c:v>378.52371719158782</c:v>
                </c:pt>
                <c:pt idx="31">
                  <c:v>341.56046524570093</c:v>
                </c:pt>
                <c:pt idx="32">
                  <c:v>326.21111570508549</c:v>
                </c:pt>
                <c:pt idx="33">
                  <c:v>369.11625636801807</c:v>
                </c:pt>
                <c:pt idx="34">
                  <c:v>371.02313276004151</c:v>
                </c:pt>
                <c:pt idx="35">
                  <c:v>329.71134704711341</c:v>
                </c:pt>
                <c:pt idx="36">
                  <c:v>390.31090860359154</c:v>
                </c:pt>
                <c:pt idx="37">
                  <c:v>377.72876123314279</c:v>
                </c:pt>
                <c:pt idx="38">
                  <c:v>339.2229089925288</c:v>
                </c:pt>
                <c:pt idx="39">
                  <c:v>376.71493368456032</c:v>
                </c:pt>
                <c:pt idx="40">
                  <c:v>379.97397874532993</c:v>
                </c:pt>
                <c:pt idx="41">
                  <c:v>346.89851050452052</c:v>
                </c:pt>
                <c:pt idx="42">
                  <c:v>384.3188515832606</c:v>
                </c:pt>
                <c:pt idx="43">
                  <c:v>414.40774226834156</c:v>
                </c:pt>
              </c:numCache>
            </c:numRef>
          </c:xVal>
          <c:yVal>
            <c:numRef>
              <c:f>'Ms SEM+ICP Tidy'!$U$2:$U$45</c:f>
              <c:numCache>
                <c:formatCode>General</c:formatCode>
                <c:ptCount val="44"/>
                <c:pt idx="0">
                  <c:v>5.1735300000000004</c:v>
                </c:pt>
                <c:pt idx="1">
                  <c:v>4.86022</c:v>
                </c:pt>
                <c:pt idx="2">
                  <c:v>24.2485</c:v>
                </c:pt>
                <c:pt idx="3">
                  <c:v>26.8201</c:v>
                </c:pt>
                <c:pt idx="4">
                  <c:v>31.678899999999999</c:v>
                </c:pt>
                <c:pt idx="5">
                  <c:v>39.028700000000001</c:v>
                </c:pt>
                <c:pt idx="6">
                  <c:v>29.3813</c:v>
                </c:pt>
                <c:pt idx="7">
                  <c:v>26.9011</c:v>
                </c:pt>
                <c:pt idx="8">
                  <c:v>29.873799999999999</c:v>
                </c:pt>
                <c:pt idx="9">
                  <c:v>30.3597</c:v>
                </c:pt>
                <c:pt idx="10">
                  <c:v>17.057099999999998</c:v>
                </c:pt>
                <c:pt idx="11">
                  <c:v>4.3070500000000003</c:v>
                </c:pt>
                <c:pt idx="12">
                  <c:v>3.9057400000000002</c:v>
                </c:pt>
                <c:pt idx="13">
                  <c:v>5.4135299999999997</c:v>
                </c:pt>
                <c:pt idx="14">
                  <c:v>3.56257</c:v>
                </c:pt>
                <c:pt idx="15">
                  <c:v>25.552</c:v>
                </c:pt>
                <c:pt idx="16">
                  <c:v>25.110600000000002</c:v>
                </c:pt>
                <c:pt idx="17">
                  <c:v>26.8657</c:v>
                </c:pt>
                <c:pt idx="18">
                  <c:v>30.763300000000001</c:v>
                </c:pt>
                <c:pt idx="19">
                  <c:v>28.196100000000001</c:v>
                </c:pt>
                <c:pt idx="20">
                  <c:v>24.608499999999999</c:v>
                </c:pt>
                <c:pt idx="21">
                  <c:v>35.1004</c:v>
                </c:pt>
                <c:pt idx="22">
                  <c:v>27.270399999999999</c:v>
                </c:pt>
                <c:pt idx="23">
                  <c:v>32.731900000000003</c:v>
                </c:pt>
                <c:pt idx="24">
                  <c:v>20.675699999999999</c:v>
                </c:pt>
                <c:pt idx="25">
                  <c:v>28.418600000000001</c:v>
                </c:pt>
                <c:pt idx="26">
                  <c:v>25.036999999999999</c:v>
                </c:pt>
                <c:pt idx="27">
                  <c:v>35.169800000000002</c:v>
                </c:pt>
                <c:pt idx="28">
                  <c:v>27.181899999999999</c:v>
                </c:pt>
                <c:pt idx="29">
                  <c:v>37.1541</c:v>
                </c:pt>
                <c:pt idx="30">
                  <c:v>28.364699999999999</c:v>
                </c:pt>
                <c:pt idx="31">
                  <c:v>36.089100000000002</c:v>
                </c:pt>
                <c:pt idx="32">
                  <c:v>27.071100000000001</c:v>
                </c:pt>
                <c:pt idx="33">
                  <c:v>34.621000000000002</c:v>
                </c:pt>
                <c:pt idx="34">
                  <c:v>28.8841</c:v>
                </c:pt>
                <c:pt idx="35">
                  <c:v>40.308599999999998</c:v>
                </c:pt>
                <c:pt idx="36">
                  <c:v>36.228000000000002</c:v>
                </c:pt>
                <c:pt idx="37">
                  <c:v>49.919600000000003</c:v>
                </c:pt>
                <c:pt idx="38">
                  <c:v>61.331400000000002</c:v>
                </c:pt>
                <c:pt idx="39">
                  <c:v>37.681899999999999</c:v>
                </c:pt>
                <c:pt idx="40">
                  <c:v>50.9574</c:v>
                </c:pt>
                <c:pt idx="41">
                  <c:v>29.569600000000001</c:v>
                </c:pt>
                <c:pt idx="42">
                  <c:v>23.259799999999998</c:v>
                </c:pt>
                <c:pt idx="43">
                  <c:v>26.779699999999998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95E-4018-9DEF-BC2BE89D0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3562319"/>
        <c:axId val="1695554911"/>
      </c:scatterChart>
      <c:valAx>
        <c:axId val="13735623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K/Rb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5554911"/>
        <c:crosses val="autoZero"/>
        <c:crossBetween val="midCat"/>
      </c:valAx>
      <c:valAx>
        <c:axId val="16955549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Nb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356231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1(B)MP Ms K/Rb vs Nb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SEM+ICP Tidy'!$V$238:$V$267,'Ms SEM+ICP Tidy'!$V$285:$V$299)</c:f>
                <c:numCache>
                  <c:formatCode>General</c:formatCode>
                  <c:ptCount val="45"/>
                  <c:pt idx="0">
                    <c:v>3.5855100000000002</c:v>
                  </c:pt>
                  <c:pt idx="1">
                    <c:v>4.0034700000000001</c:v>
                  </c:pt>
                  <c:pt idx="2">
                    <c:v>2.97492</c:v>
                  </c:pt>
                  <c:pt idx="3">
                    <c:v>3.7197100000000001</c:v>
                  </c:pt>
                  <c:pt idx="4">
                    <c:v>2.12907</c:v>
                  </c:pt>
                  <c:pt idx="5">
                    <c:v>3.1362399999999999</c:v>
                  </c:pt>
                  <c:pt idx="6">
                    <c:v>3.0075500000000002</c:v>
                  </c:pt>
                  <c:pt idx="7">
                    <c:v>3.2829700000000002</c:v>
                  </c:pt>
                  <c:pt idx="8">
                    <c:v>6.4885299999999999</c:v>
                  </c:pt>
                  <c:pt idx="9">
                    <c:v>2.5502099999999999</c:v>
                  </c:pt>
                  <c:pt idx="10">
                    <c:v>1.78643</c:v>
                  </c:pt>
                  <c:pt idx="11">
                    <c:v>2.66431</c:v>
                  </c:pt>
                  <c:pt idx="12">
                    <c:v>3.82016</c:v>
                  </c:pt>
                  <c:pt idx="13">
                    <c:v>2.0188799999999998</c:v>
                  </c:pt>
                  <c:pt idx="14">
                    <c:v>2.4353099999999999</c:v>
                  </c:pt>
                  <c:pt idx="15">
                    <c:v>4.1373199999999999</c:v>
                  </c:pt>
                  <c:pt idx="16">
                    <c:v>2.5728800000000001</c:v>
                  </c:pt>
                  <c:pt idx="17">
                    <c:v>4.1779299999999999</c:v>
                  </c:pt>
                  <c:pt idx="18">
                    <c:v>2.5301499999999999</c:v>
                  </c:pt>
                  <c:pt idx="19">
                    <c:v>3.452</c:v>
                  </c:pt>
                  <c:pt idx="20">
                    <c:v>3.9078900000000001</c:v>
                  </c:pt>
                  <c:pt idx="21">
                    <c:v>2.4072800000000001</c:v>
                  </c:pt>
                  <c:pt idx="22">
                    <c:v>3.7978499999999999</c:v>
                  </c:pt>
                  <c:pt idx="23">
                    <c:v>3.23983</c:v>
                  </c:pt>
                  <c:pt idx="24">
                    <c:v>2.5976300000000001</c:v>
                  </c:pt>
                  <c:pt idx="25">
                    <c:v>2.2582</c:v>
                  </c:pt>
                  <c:pt idx="26">
                    <c:v>2.96516</c:v>
                  </c:pt>
                  <c:pt idx="27">
                    <c:v>1.3016799999999999</c:v>
                  </c:pt>
                  <c:pt idx="28">
                    <c:v>3.6179100000000002</c:v>
                  </c:pt>
                  <c:pt idx="29">
                    <c:v>4.1995800000000001</c:v>
                  </c:pt>
                  <c:pt idx="30">
                    <c:v>2.0141</c:v>
                  </c:pt>
                  <c:pt idx="31">
                    <c:v>3.2022499999999998</c:v>
                  </c:pt>
                  <c:pt idx="32">
                    <c:v>2.3958699999999999</c:v>
                  </c:pt>
                  <c:pt idx="33">
                    <c:v>2.5123199999999999</c:v>
                  </c:pt>
                  <c:pt idx="34">
                    <c:v>3.2018200000000001</c:v>
                  </c:pt>
                  <c:pt idx="35">
                    <c:v>3.2004700000000001</c:v>
                  </c:pt>
                  <c:pt idx="36">
                    <c:v>2.2784300000000002</c:v>
                  </c:pt>
                  <c:pt idx="37">
                    <c:v>2.4977100000000001</c:v>
                  </c:pt>
                  <c:pt idx="38">
                    <c:v>0.87405900000000003</c:v>
                  </c:pt>
                  <c:pt idx="39">
                    <c:v>0.74042699999999995</c:v>
                  </c:pt>
                  <c:pt idx="40">
                    <c:v>1.30664</c:v>
                  </c:pt>
                  <c:pt idx="41">
                    <c:v>1.7982</c:v>
                  </c:pt>
                  <c:pt idx="42">
                    <c:v>2.0758800000000002</c:v>
                  </c:pt>
                  <c:pt idx="43">
                    <c:v>0.45893200000000001</c:v>
                  </c:pt>
                  <c:pt idx="44">
                    <c:v>0.56480600000000003</c:v>
                  </c:pt>
                </c:numCache>
              </c:numRef>
            </c:plus>
            <c:minus>
              <c:numRef>
                <c:f>('Ms SEM+ICP Tidy'!$V$238:$V$267,'Ms SEM+ICP Tidy'!$V$285:$V$299)</c:f>
                <c:numCache>
                  <c:formatCode>General</c:formatCode>
                  <c:ptCount val="45"/>
                  <c:pt idx="0">
                    <c:v>3.5855100000000002</c:v>
                  </c:pt>
                  <c:pt idx="1">
                    <c:v>4.0034700000000001</c:v>
                  </c:pt>
                  <c:pt idx="2">
                    <c:v>2.97492</c:v>
                  </c:pt>
                  <c:pt idx="3">
                    <c:v>3.7197100000000001</c:v>
                  </c:pt>
                  <c:pt idx="4">
                    <c:v>2.12907</c:v>
                  </c:pt>
                  <c:pt idx="5">
                    <c:v>3.1362399999999999</c:v>
                  </c:pt>
                  <c:pt idx="6">
                    <c:v>3.0075500000000002</c:v>
                  </c:pt>
                  <c:pt idx="7">
                    <c:v>3.2829700000000002</c:v>
                  </c:pt>
                  <c:pt idx="8">
                    <c:v>6.4885299999999999</c:v>
                  </c:pt>
                  <c:pt idx="9">
                    <c:v>2.5502099999999999</c:v>
                  </c:pt>
                  <c:pt idx="10">
                    <c:v>1.78643</c:v>
                  </c:pt>
                  <c:pt idx="11">
                    <c:v>2.66431</c:v>
                  </c:pt>
                  <c:pt idx="12">
                    <c:v>3.82016</c:v>
                  </c:pt>
                  <c:pt idx="13">
                    <c:v>2.0188799999999998</c:v>
                  </c:pt>
                  <c:pt idx="14">
                    <c:v>2.4353099999999999</c:v>
                  </c:pt>
                  <c:pt idx="15">
                    <c:v>4.1373199999999999</c:v>
                  </c:pt>
                  <c:pt idx="16">
                    <c:v>2.5728800000000001</c:v>
                  </c:pt>
                  <c:pt idx="17">
                    <c:v>4.1779299999999999</c:v>
                  </c:pt>
                  <c:pt idx="18">
                    <c:v>2.5301499999999999</c:v>
                  </c:pt>
                  <c:pt idx="19">
                    <c:v>3.452</c:v>
                  </c:pt>
                  <c:pt idx="20">
                    <c:v>3.9078900000000001</c:v>
                  </c:pt>
                  <c:pt idx="21">
                    <c:v>2.4072800000000001</c:v>
                  </c:pt>
                  <c:pt idx="22">
                    <c:v>3.7978499999999999</c:v>
                  </c:pt>
                  <c:pt idx="23">
                    <c:v>3.23983</c:v>
                  </c:pt>
                  <c:pt idx="24">
                    <c:v>2.5976300000000001</c:v>
                  </c:pt>
                  <c:pt idx="25">
                    <c:v>2.2582</c:v>
                  </c:pt>
                  <c:pt idx="26">
                    <c:v>2.96516</c:v>
                  </c:pt>
                  <c:pt idx="27">
                    <c:v>1.3016799999999999</c:v>
                  </c:pt>
                  <c:pt idx="28">
                    <c:v>3.6179100000000002</c:v>
                  </c:pt>
                  <c:pt idx="29">
                    <c:v>4.1995800000000001</c:v>
                  </c:pt>
                  <c:pt idx="30">
                    <c:v>2.0141</c:v>
                  </c:pt>
                  <c:pt idx="31">
                    <c:v>3.2022499999999998</c:v>
                  </c:pt>
                  <c:pt idx="32">
                    <c:v>2.3958699999999999</c:v>
                  </c:pt>
                  <c:pt idx="33">
                    <c:v>2.5123199999999999</c:v>
                  </c:pt>
                  <c:pt idx="34">
                    <c:v>3.2018200000000001</c:v>
                  </c:pt>
                  <c:pt idx="35">
                    <c:v>3.2004700000000001</c:v>
                  </c:pt>
                  <c:pt idx="36">
                    <c:v>2.2784300000000002</c:v>
                  </c:pt>
                  <c:pt idx="37">
                    <c:v>2.4977100000000001</c:v>
                  </c:pt>
                  <c:pt idx="38">
                    <c:v>0.87405900000000003</c:v>
                  </c:pt>
                  <c:pt idx="39">
                    <c:v>0.74042699999999995</c:v>
                  </c:pt>
                  <c:pt idx="40">
                    <c:v>1.30664</c:v>
                  </c:pt>
                  <c:pt idx="41">
                    <c:v>1.7982</c:v>
                  </c:pt>
                  <c:pt idx="42">
                    <c:v>2.0758800000000002</c:v>
                  </c:pt>
                  <c:pt idx="43">
                    <c:v>0.45893200000000001</c:v>
                  </c:pt>
                  <c:pt idx="44">
                    <c:v>0.56480600000000003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'Ms SEM+ICP Tidy'!$AL$47:$AL$91</c:f>
              <c:numCache>
                <c:formatCode>General</c:formatCode>
                <c:ptCount val="45"/>
                <c:pt idx="0">
                  <c:v>343.47419285589876</c:v>
                </c:pt>
                <c:pt idx="1">
                  <c:v>361.5658484234196</c:v>
                </c:pt>
                <c:pt idx="2">
                  <c:v>335.31235728192672</c:v>
                </c:pt>
                <c:pt idx="3">
                  <c:v>345.99097307911467</c:v>
                </c:pt>
                <c:pt idx="4">
                  <c:v>312.15685698441791</c:v>
                </c:pt>
                <c:pt idx="5">
                  <c:v>406.17422122738304</c:v>
                </c:pt>
                <c:pt idx="6">
                  <c:v>352.01096062264259</c:v>
                </c:pt>
                <c:pt idx="7">
                  <c:v>325.6880733944954</c:v>
                </c:pt>
                <c:pt idx="8">
                  <c:v>337.00173766520982</c:v>
                </c:pt>
                <c:pt idx="9">
                  <c:v>395.44299030223146</c:v>
                </c:pt>
                <c:pt idx="10">
                  <c:v>394.07783495470397</c:v>
                </c:pt>
                <c:pt idx="11">
                  <c:v>368.33610995418576</c:v>
                </c:pt>
                <c:pt idx="12">
                  <c:v>381.1823863098752</c:v>
                </c:pt>
                <c:pt idx="13">
                  <c:v>437.34540556872815</c:v>
                </c:pt>
                <c:pt idx="14">
                  <c:v>393.66208720481194</c:v>
                </c:pt>
                <c:pt idx="15">
                  <c:v>405.29573388350553</c:v>
                </c:pt>
                <c:pt idx="16">
                  <c:v>308.29808638836903</c:v>
                </c:pt>
                <c:pt idx="17">
                  <c:v>356.17567408454022</c:v>
                </c:pt>
                <c:pt idx="18">
                  <c:v>444.37207494445357</c:v>
                </c:pt>
                <c:pt idx="19">
                  <c:v>389.19316718323216</c:v>
                </c:pt>
                <c:pt idx="20">
                  <c:v>284.77568489720699</c:v>
                </c:pt>
                <c:pt idx="21">
                  <c:v>394.15089294769547</c:v>
                </c:pt>
                <c:pt idx="22">
                  <c:v>364.88709436219528</c:v>
                </c:pt>
                <c:pt idx="23">
                  <c:v>388.95280861192759</c:v>
                </c:pt>
                <c:pt idx="24">
                  <c:v>364.32100437272572</c:v>
                </c:pt>
                <c:pt idx="25">
                  <c:v>389.51583545686202</c:v>
                </c:pt>
                <c:pt idx="26">
                  <c:v>437.5213486306738</c:v>
                </c:pt>
                <c:pt idx="27">
                  <c:v>354.57823068442536</c:v>
                </c:pt>
                <c:pt idx="28">
                  <c:v>332.78403919634661</c:v>
                </c:pt>
                <c:pt idx="29">
                  <c:v>379.06850958806979</c:v>
                </c:pt>
                <c:pt idx="30">
                  <c:v>414.80693249780774</c:v>
                </c:pt>
                <c:pt idx="31">
                  <c:v>335.93347415790441</c:v>
                </c:pt>
                <c:pt idx="32">
                  <c:v>356.73066834539924</c:v>
                </c:pt>
                <c:pt idx="33">
                  <c:v>335.79690875188163</c:v>
                </c:pt>
                <c:pt idx="34">
                  <c:v>333.45668999944883</c:v>
                </c:pt>
                <c:pt idx="35">
                  <c:v>366.73118820904983</c:v>
                </c:pt>
                <c:pt idx="36">
                  <c:v>371.26827506060857</c:v>
                </c:pt>
                <c:pt idx="37">
                  <c:v>366.02504803244858</c:v>
                </c:pt>
                <c:pt idx="38">
                  <c:v>489.82055389186809</c:v>
                </c:pt>
                <c:pt idx="39">
                  <c:v>433.21602584610866</c:v>
                </c:pt>
                <c:pt idx="40">
                  <c:v>438.03303047657374</c:v>
                </c:pt>
                <c:pt idx="41">
                  <c:v>369.52095356811742</c:v>
                </c:pt>
                <c:pt idx="42">
                  <c:v>359.77577567226365</c:v>
                </c:pt>
                <c:pt idx="43">
                  <c:v>377.41859837440103</c:v>
                </c:pt>
                <c:pt idx="44">
                  <c:v>481.15992867374086</c:v>
                </c:pt>
              </c:numCache>
            </c:numRef>
          </c:xVal>
          <c:yVal>
            <c:numRef>
              <c:f>'Ms SEM+ICP Tidy'!$U$47:$U$91</c:f>
              <c:numCache>
                <c:formatCode>General</c:formatCode>
                <c:ptCount val="45"/>
                <c:pt idx="0">
                  <c:v>28.7409</c:v>
                </c:pt>
                <c:pt idx="1">
                  <c:v>24.696300000000001</c:v>
                </c:pt>
                <c:pt idx="2">
                  <c:v>37.781700000000001</c:v>
                </c:pt>
                <c:pt idx="3">
                  <c:v>29.600100000000001</c:v>
                </c:pt>
                <c:pt idx="4">
                  <c:v>32.3919</c:v>
                </c:pt>
                <c:pt idx="5">
                  <c:v>27.855499999999999</c:v>
                </c:pt>
                <c:pt idx="6">
                  <c:v>32.328499999999998</c:v>
                </c:pt>
                <c:pt idx="7">
                  <c:v>29.031300000000002</c:v>
                </c:pt>
                <c:pt idx="8">
                  <c:v>42.453099999999999</c:v>
                </c:pt>
                <c:pt idx="9">
                  <c:v>20.594899999999999</c:v>
                </c:pt>
                <c:pt idx="10">
                  <c:v>32.602899999999998</c:v>
                </c:pt>
                <c:pt idx="11">
                  <c:v>31.9937</c:v>
                </c:pt>
                <c:pt idx="12">
                  <c:v>34.036000000000001</c:v>
                </c:pt>
                <c:pt idx="13">
                  <c:v>24.564399999999999</c:v>
                </c:pt>
                <c:pt idx="14">
                  <c:v>14.1861</c:v>
                </c:pt>
                <c:pt idx="15">
                  <c:v>27.911899999999999</c:v>
                </c:pt>
                <c:pt idx="16">
                  <c:v>34.025199999999998</c:v>
                </c:pt>
                <c:pt idx="17">
                  <c:v>34.706400000000002</c:v>
                </c:pt>
                <c:pt idx="18">
                  <c:v>27.593699999999998</c:v>
                </c:pt>
                <c:pt idx="19">
                  <c:v>26.926400000000001</c:v>
                </c:pt>
                <c:pt idx="20">
                  <c:v>33.620899999999999</c:v>
                </c:pt>
                <c:pt idx="21">
                  <c:v>28.689499999999999</c:v>
                </c:pt>
                <c:pt idx="22">
                  <c:v>37.649299999999997</c:v>
                </c:pt>
                <c:pt idx="23">
                  <c:v>30.1295</c:v>
                </c:pt>
                <c:pt idx="24">
                  <c:v>25.3249</c:v>
                </c:pt>
                <c:pt idx="25">
                  <c:v>19.242699999999999</c:v>
                </c:pt>
                <c:pt idx="26">
                  <c:v>27.401399999999999</c:v>
                </c:pt>
                <c:pt idx="27">
                  <c:v>31.433299999999999</c:v>
                </c:pt>
                <c:pt idx="28">
                  <c:v>36.353900000000003</c:v>
                </c:pt>
                <c:pt idx="29">
                  <c:v>37.7729</c:v>
                </c:pt>
                <c:pt idx="30">
                  <c:v>26.235299999999999</c:v>
                </c:pt>
                <c:pt idx="31">
                  <c:v>32.637700000000002</c:v>
                </c:pt>
                <c:pt idx="32">
                  <c:v>25.807700000000001</c:v>
                </c:pt>
                <c:pt idx="33">
                  <c:v>30.654499999999999</c:v>
                </c:pt>
                <c:pt idx="34">
                  <c:v>30.7302</c:v>
                </c:pt>
                <c:pt idx="35">
                  <c:v>26.873699999999999</c:v>
                </c:pt>
                <c:pt idx="36">
                  <c:v>28.157800000000002</c:v>
                </c:pt>
                <c:pt idx="37">
                  <c:v>32.006</c:v>
                </c:pt>
                <c:pt idx="38">
                  <c:v>7.5032500000000004</c:v>
                </c:pt>
                <c:pt idx="39">
                  <c:v>8.3208500000000001</c:v>
                </c:pt>
                <c:pt idx="40">
                  <c:v>10.2752</c:v>
                </c:pt>
                <c:pt idx="41">
                  <c:v>20.590299999999999</c:v>
                </c:pt>
                <c:pt idx="42">
                  <c:v>22.507999999999999</c:v>
                </c:pt>
                <c:pt idx="43">
                  <c:v>3.1580499999999998</c:v>
                </c:pt>
                <c:pt idx="44">
                  <c:v>4.0076599999999996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0DE-4CF7-83D0-BC2704A06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4694575"/>
        <c:axId val="1610819327"/>
      </c:scatterChart>
      <c:valAx>
        <c:axId val="16246945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K/Rb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819327"/>
        <c:crosses val="autoZero"/>
        <c:crossBetween val="midCat"/>
      </c:valAx>
      <c:valAx>
        <c:axId val="16108193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Nb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469457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1.AS vs 1(B)MP Ms K/Rb vs</a:t>
            </a:r>
            <a:r>
              <a:rPr lang="en-GB" baseline="0"/>
              <a:t> Nb</a:t>
            </a:r>
            <a:endParaRPr lang="en-GB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1(B)MP Ms K/Rb vs Nb</c:v>
          </c:tx>
          <c:spPr>
            <a:ln>
              <a:noFill/>
            </a:ln>
          </c:spPr>
          <c:xVal>
            <c:numRef>
              <c:f>'Ms SEM+ICP Tidy'!$AL$47:$AL$91</c:f>
              <c:numCache>
                <c:formatCode>General</c:formatCode>
                <c:ptCount val="45"/>
                <c:pt idx="0">
                  <c:v>343.47419285589876</c:v>
                </c:pt>
                <c:pt idx="1">
                  <c:v>361.5658484234196</c:v>
                </c:pt>
                <c:pt idx="2">
                  <c:v>335.31235728192672</c:v>
                </c:pt>
                <c:pt idx="3">
                  <c:v>345.99097307911467</c:v>
                </c:pt>
                <c:pt idx="4">
                  <c:v>312.15685698441791</c:v>
                </c:pt>
                <c:pt idx="5">
                  <c:v>406.17422122738304</c:v>
                </c:pt>
                <c:pt idx="6">
                  <c:v>352.01096062264259</c:v>
                </c:pt>
                <c:pt idx="7">
                  <c:v>325.6880733944954</c:v>
                </c:pt>
                <c:pt idx="8">
                  <c:v>337.00173766520982</c:v>
                </c:pt>
                <c:pt idx="9">
                  <c:v>395.44299030223146</c:v>
                </c:pt>
                <c:pt idx="10">
                  <c:v>394.07783495470397</c:v>
                </c:pt>
                <c:pt idx="11">
                  <c:v>368.33610995418576</c:v>
                </c:pt>
                <c:pt idx="12">
                  <c:v>381.1823863098752</c:v>
                </c:pt>
                <c:pt idx="13">
                  <c:v>437.34540556872815</c:v>
                </c:pt>
                <c:pt idx="14">
                  <c:v>393.66208720481194</c:v>
                </c:pt>
                <c:pt idx="15">
                  <c:v>405.29573388350553</c:v>
                </c:pt>
                <c:pt idx="16">
                  <c:v>308.29808638836903</c:v>
                </c:pt>
                <c:pt idx="17">
                  <c:v>356.17567408454022</c:v>
                </c:pt>
                <c:pt idx="18">
                  <c:v>444.37207494445357</c:v>
                </c:pt>
                <c:pt idx="19">
                  <c:v>389.19316718323216</c:v>
                </c:pt>
                <c:pt idx="20">
                  <c:v>284.77568489720699</c:v>
                </c:pt>
                <c:pt idx="21">
                  <c:v>394.15089294769547</c:v>
                </c:pt>
                <c:pt idx="22">
                  <c:v>364.88709436219528</c:v>
                </c:pt>
                <c:pt idx="23">
                  <c:v>388.95280861192759</c:v>
                </c:pt>
                <c:pt idx="24">
                  <c:v>364.32100437272572</c:v>
                </c:pt>
                <c:pt idx="25">
                  <c:v>389.51583545686202</c:v>
                </c:pt>
                <c:pt idx="26">
                  <c:v>437.5213486306738</c:v>
                </c:pt>
                <c:pt idx="27">
                  <c:v>354.57823068442536</c:v>
                </c:pt>
                <c:pt idx="28">
                  <c:v>332.78403919634661</c:v>
                </c:pt>
                <c:pt idx="29">
                  <c:v>379.06850958806979</c:v>
                </c:pt>
                <c:pt idx="30">
                  <c:v>414.80693249780774</c:v>
                </c:pt>
                <c:pt idx="31">
                  <c:v>335.93347415790441</c:v>
                </c:pt>
                <c:pt idx="32">
                  <c:v>356.73066834539924</c:v>
                </c:pt>
                <c:pt idx="33">
                  <c:v>335.79690875188163</c:v>
                </c:pt>
                <c:pt idx="34">
                  <c:v>333.45668999944883</c:v>
                </c:pt>
                <c:pt idx="35">
                  <c:v>366.73118820904983</c:v>
                </c:pt>
                <c:pt idx="36">
                  <c:v>371.26827506060857</c:v>
                </c:pt>
                <c:pt idx="37">
                  <c:v>366.02504803244858</c:v>
                </c:pt>
                <c:pt idx="38">
                  <c:v>489.82055389186809</c:v>
                </c:pt>
                <c:pt idx="39">
                  <c:v>433.21602584610866</c:v>
                </c:pt>
                <c:pt idx="40">
                  <c:v>438.03303047657374</c:v>
                </c:pt>
                <c:pt idx="41">
                  <c:v>369.52095356811742</c:v>
                </c:pt>
                <c:pt idx="42">
                  <c:v>359.77577567226365</c:v>
                </c:pt>
                <c:pt idx="43">
                  <c:v>377.41859837440103</c:v>
                </c:pt>
                <c:pt idx="44">
                  <c:v>481.15992867374086</c:v>
                </c:pt>
              </c:numCache>
            </c:numRef>
          </c:xVal>
          <c:yVal>
            <c:numRef>
              <c:f>'Ms SEM+ICP Tidy'!$U$47:$U$91</c:f>
              <c:numCache>
                <c:formatCode>General</c:formatCode>
                <c:ptCount val="45"/>
                <c:pt idx="0">
                  <c:v>28.7409</c:v>
                </c:pt>
                <c:pt idx="1">
                  <c:v>24.696300000000001</c:v>
                </c:pt>
                <c:pt idx="2">
                  <c:v>37.781700000000001</c:v>
                </c:pt>
                <c:pt idx="3">
                  <c:v>29.600100000000001</c:v>
                </c:pt>
                <c:pt idx="4">
                  <c:v>32.3919</c:v>
                </c:pt>
                <c:pt idx="5">
                  <c:v>27.855499999999999</c:v>
                </c:pt>
                <c:pt idx="6">
                  <c:v>32.328499999999998</c:v>
                </c:pt>
                <c:pt idx="7">
                  <c:v>29.031300000000002</c:v>
                </c:pt>
                <c:pt idx="8">
                  <c:v>42.453099999999999</c:v>
                </c:pt>
                <c:pt idx="9">
                  <c:v>20.594899999999999</c:v>
                </c:pt>
                <c:pt idx="10">
                  <c:v>32.602899999999998</c:v>
                </c:pt>
                <c:pt idx="11">
                  <c:v>31.9937</c:v>
                </c:pt>
                <c:pt idx="12">
                  <c:v>34.036000000000001</c:v>
                </c:pt>
                <c:pt idx="13">
                  <c:v>24.564399999999999</c:v>
                </c:pt>
                <c:pt idx="14">
                  <c:v>14.1861</c:v>
                </c:pt>
                <c:pt idx="15">
                  <c:v>27.911899999999999</c:v>
                </c:pt>
                <c:pt idx="16">
                  <c:v>34.025199999999998</c:v>
                </c:pt>
                <c:pt idx="17">
                  <c:v>34.706400000000002</c:v>
                </c:pt>
                <c:pt idx="18">
                  <c:v>27.593699999999998</c:v>
                </c:pt>
                <c:pt idx="19">
                  <c:v>26.926400000000001</c:v>
                </c:pt>
                <c:pt idx="20">
                  <c:v>33.620899999999999</c:v>
                </c:pt>
                <c:pt idx="21">
                  <c:v>28.689499999999999</c:v>
                </c:pt>
                <c:pt idx="22">
                  <c:v>37.649299999999997</c:v>
                </c:pt>
                <c:pt idx="23">
                  <c:v>30.1295</c:v>
                </c:pt>
                <c:pt idx="24">
                  <c:v>25.3249</c:v>
                </c:pt>
                <c:pt idx="25">
                  <c:v>19.242699999999999</c:v>
                </c:pt>
                <c:pt idx="26">
                  <c:v>27.401399999999999</c:v>
                </c:pt>
                <c:pt idx="27">
                  <c:v>31.433299999999999</c:v>
                </c:pt>
                <c:pt idx="28">
                  <c:v>36.353900000000003</c:v>
                </c:pt>
                <c:pt idx="29">
                  <c:v>37.7729</c:v>
                </c:pt>
                <c:pt idx="30">
                  <c:v>26.235299999999999</c:v>
                </c:pt>
                <c:pt idx="31">
                  <c:v>32.637700000000002</c:v>
                </c:pt>
                <c:pt idx="32">
                  <c:v>25.807700000000001</c:v>
                </c:pt>
                <c:pt idx="33">
                  <c:v>30.654499999999999</c:v>
                </c:pt>
                <c:pt idx="34">
                  <c:v>30.7302</c:v>
                </c:pt>
                <c:pt idx="35">
                  <c:v>26.873699999999999</c:v>
                </c:pt>
                <c:pt idx="36">
                  <c:v>28.157800000000002</c:v>
                </c:pt>
                <c:pt idx="37">
                  <c:v>32.006</c:v>
                </c:pt>
                <c:pt idx="38">
                  <c:v>7.5032500000000004</c:v>
                </c:pt>
                <c:pt idx="39">
                  <c:v>8.3208500000000001</c:v>
                </c:pt>
                <c:pt idx="40">
                  <c:v>10.2752</c:v>
                </c:pt>
                <c:pt idx="41">
                  <c:v>20.590299999999999</c:v>
                </c:pt>
                <c:pt idx="42">
                  <c:v>22.507999999999999</c:v>
                </c:pt>
                <c:pt idx="43">
                  <c:v>3.1580499999999998</c:v>
                </c:pt>
                <c:pt idx="44">
                  <c:v>4.0076599999999996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120-4119-B89F-6CABF5D7725B}"/>
            </c:ext>
          </c:extLst>
        </c:ser>
        <c:ser>
          <c:idx val="0"/>
          <c:order val="1"/>
          <c:tx>
            <c:v>1.AS Ms K/Rb vs Nb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'Ms SEM+ICP Tidy'!$AL$2:$AL$45</c:f>
              <c:numCache>
                <c:formatCode>General</c:formatCode>
                <c:ptCount val="44"/>
                <c:pt idx="0">
                  <c:v>427.5906371702734</c:v>
                </c:pt>
                <c:pt idx="1">
                  <c:v>404.83526902109497</c:v>
                </c:pt>
                <c:pt idx="2">
                  <c:v>389.52651886730757</c:v>
                </c:pt>
                <c:pt idx="3">
                  <c:v>405.2732298532851</c:v>
                </c:pt>
                <c:pt idx="4">
                  <c:v>346.9497485976691</c:v>
                </c:pt>
                <c:pt idx="5">
                  <c:v>360.14583866504961</c:v>
                </c:pt>
                <c:pt idx="6">
                  <c:v>378.98738688790769</c:v>
                </c:pt>
                <c:pt idx="7">
                  <c:v>368.6232252012698</c:v>
                </c:pt>
                <c:pt idx="8">
                  <c:v>353.25440266539744</c:v>
                </c:pt>
                <c:pt idx="9">
                  <c:v>388.74821451759516</c:v>
                </c:pt>
                <c:pt idx="10">
                  <c:v>401.81646554583261</c:v>
                </c:pt>
                <c:pt idx="11">
                  <c:v>455.32496582577357</c:v>
                </c:pt>
                <c:pt idx="12">
                  <c:v>445.37143786566145</c:v>
                </c:pt>
                <c:pt idx="13">
                  <c:v>437.10630897981753</c:v>
                </c:pt>
                <c:pt idx="14">
                  <c:v>449.95544995544992</c:v>
                </c:pt>
                <c:pt idx="15">
                  <c:v>331.46574220329666</c:v>
                </c:pt>
                <c:pt idx="16">
                  <c:v>350.36315012640836</c:v>
                </c:pt>
                <c:pt idx="17">
                  <c:v>391.58141183647564</c:v>
                </c:pt>
                <c:pt idx="18">
                  <c:v>382.98196576020916</c:v>
                </c:pt>
                <c:pt idx="19">
                  <c:v>367.99578083981754</c:v>
                </c:pt>
                <c:pt idx="20">
                  <c:v>411.32960490708996</c:v>
                </c:pt>
                <c:pt idx="21">
                  <c:v>340.34084558836781</c:v>
                </c:pt>
                <c:pt idx="22">
                  <c:v>434.8154031138107</c:v>
                </c:pt>
                <c:pt idx="23">
                  <c:v>368.83703424915319</c:v>
                </c:pt>
                <c:pt idx="24">
                  <c:v>311.55859097045345</c:v>
                </c:pt>
                <c:pt idx="25">
                  <c:v>411.16997333887332</c:v>
                </c:pt>
                <c:pt idx="26">
                  <c:v>368.54017798950076</c:v>
                </c:pt>
                <c:pt idx="27">
                  <c:v>352.86026135582068</c:v>
                </c:pt>
                <c:pt idx="28">
                  <c:v>403.26213325668493</c:v>
                </c:pt>
                <c:pt idx="29">
                  <c:v>366.97319262777762</c:v>
                </c:pt>
                <c:pt idx="30">
                  <c:v>378.52371719158782</c:v>
                </c:pt>
                <c:pt idx="31">
                  <c:v>341.56046524570093</c:v>
                </c:pt>
                <c:pt idx="32">
                  <c:v>326.21111570508549</c:v>
                </c:pt>
                <c:pt idx="33">
                  <c:v>369.11625636801807</c:v>
                </c:pt>
                <c:pt idx="34">
                  <c:v>371.02313276004151</c:v>
                </c:pt>
                <c:pt idx="35">
                  <c:v>329.71134704711341</c:v>
                </c:pt>
                <c:pt idx="36">
                  <c:v>390.31090860359154</c:v>
                </c:pt>
                <c:pt idx="37">
                  <c:v>377.72876123314279</c:v>
                </c:pt>
                <c:pt idx="38">
                  <c:v>339.2229089925288</c:v>
                </c:pt>
                <c:pt idx="39">
                  <c:v>376.71493368456032</c:v>
                </c:pt>
                <c:pt idx="40">
                  <c:v>379.97397874532993</c:v>
                </c:pt>
                <c:pt idx="41">
                  <c:v>346.89851050452052</c:v>
                </c:pt>
                <c:pt idx="42">
                  <c:v>384.3188515832606</c:v>
                </c:pt>
                <c:pt idx="43">
                  <c:v>414.40774226834156</c:v>
                </c:pt>
              </c:numCache>
            </c:numRef>
          </c:xVal>
          <c:yVal>
            <c:numRef>
              <c:f>'Ms SEM+ICP Tidy'!$U$2:$U$45</c:f>
              <c:numCache>
                <c:formatCode>General</c:formatCode>
                <c:ptCount val="44"/>
                <c:pt idx="0">
                  <c:v>5.1735300000000004</c:v>
                </c:pt>
                <c:pt idx="1">
                  <c:v>4.86022</c:v>
                </c:pt>
                <c:pt idx="2">
                  <c:v>24.2485</c:v>
                </c:pt>
                <c:pt idx="3">
                  <c:v>26.8201</c:v>
                </c:pt>
                <c:pt idx="4">
                  <c:v>31.678899999999999</c:v>
                </c:pt>
                <c:pt idx="5">
                  <c:v>39.028700000000001</c:v>
                </c:pt>
                <c:pt idx="6">
                  <c:v>29.3813</c:v>
                </c:pt>
                <c:pt idx="7">
                  <c:v>26.9011</c:v>
                </c:pt>
                <c:pt idx="8">
                  <c:v>29.873799999999999</c:v>
                </c:pt>
                <c:pt idx="9">
                  <c:v>30.3597</c:v>
                </c:pt>
                <c:pt idx="10">
                  <c:v>17.057099999999998</c:v>
                </c:pt>
                <c:pt idx="11">
                  <c:v>4.3070500000000003</c:v>
                </c:pt>
                <c:pt idx="12">
                  <c:v>3.9057400000000002</c:v>
                </c:pt>
                <c:pt idx="13">
                  <c:v>5.4135299999999997</c:v>
                </c:pt>
                <c:pt idx="14">
                  <c:v>3.56257</c:v>
                </c:pt>
                <c:pt idx="15">
                  <c:v>25.552</c:v>
                </c:pt>
                <c:pt idx="16">
                  <c:v>25.110600000000002</c:v>
                </c:pt>
                <c:pt idx="17">
                  <c:v>26.8657</c:v>
                </c:pt>
                <c:pt idx="18">
                  <c:v>30.763300000000001</c:v>
                </c:pt>
                <c:pt idx="19">
                  <c:v>28.196100000000001</c:v>
                </c:pt>
                <c:pt idx="20">
                  <c:v>24.608499999999999</c:v>
                </c:pt>
                <c:pt idx="21">
                  <c:v>35.1004</c:v>
                </c:pt>
                <c:pt idx="22">
                  <c:v>27.270399999999999</c:v>
                </c:pt>
                <c:pt idx="23">
                  <c:v>32.731900000000003</c:v>
                </c:pt>
                <c:pt idx="24">
                  <c:v>20.675699999999999</c:v>
                </c:pt>
                <c:pt idx="25">
                  <c:v>28.418600000000001</c:v>
                </c:pt>
                <c:pt idx="26">
                  <c:v>25.036999999999999</c:v>
                </c:pt>
                <c:pt idx="27">
                  <c:v>35.169800000000002</c:v>
                </c:pt>
                <c:pt idx="28">
                  <c:v>27.181899999999999</c:v>
                </c:pt>
                <c:pt idx="29">
                  <c:v>37.1541</c:v>
                </c:pt>
                <c:pt idx="30">
                  <c:v>28.364699999999999</c:v>
                </c:pt>
                <c:pt idx="31">
                  <c:v>36.089100000000002</c:v>
                </c:pt>
                <c:pt idx="32">
                  <c:v>27.071100000000001</c:v>
                </c:pt>
                <c:pt idx="33">
                  <c:v>34.621000000000002</c:v>
                </c:pt>
                <c:pt idx="34">
                  <c:v>28.8841</c:v>
                </c:pt>
                <c:pt idx="35">
                  <c:v>40.308599999999998</c:v>
                </c:pt>
                <c:pt idx="36">
                  <c:v>36.228000000000002</c:v>
                </c:pt>
                <c:pt idx="37">
                  <c:v>49.919600000000003</c:v>
                </c:pt>
                <c:pt idx="38">
                  <c:v>61.331400000000002</c:v>
                </c:pt>
                <c:pt idx="39">
                  <c:v>37.681899999999999</c:v>
                </c:pt>
                <c:pt idx="40">
                  <c:v>50.9574</c:v>
                </c:pt>
                <c:pt idx="41">
                  <c:v>29.569600000000001</c:v>
                </c:pt>
                <c:pt idx="42">
                  <c:v>23.259799999999998</c:v>
                </c:pt>
                <c:pt idx="43">
                  <c:v>26.779699999999998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120-4119-B89F-6CABF5D77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3562319"/>
        <c:axId val="1695554911"/>
      </c:scatterChart>
      <c:valAx>
        <c:axId val="13735623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K/Rb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5554911"/>
        <c:crosses val="autoZero"/>
        <c:crossBetween val="midCat"/>
      </c:valAx>
      <c:valAx>
        <c:axId val="16955549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Nb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3562319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1.AS Ms K v Rb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SEM+ICP Tidy'!$Q$145:$Q$168,'Ms SEM+ICP Tidy'!$Q$189:$Q$208)</c:f>
                <c:numCache>
                  <c:formatCode>General</c:formatCode>
                  <c:ptCount val="44"/>
                  <c:pt idx="0">
                    <c:v>31.279800000000002</c:v>
                  </c:pt>
                  <c:pt idx="1">
                    <c:v>28.128399999999999</c:v>
                  </c:pt>
                  <c:pt idx="2">
                    <c:v>29.8307</c:v>
                  </c:pt>
                  <c:pt idx="3">
                    <c:v>34.205100000000002</c:v>
                  </c:pt>
                  <c:pt idx="4">
                    <c:v>33.987699999999997</c:v>
                  </c:pt>
                  <c:pt idx="5">
                    <c:v>35.587699999999998</c:v>
                  </c:pt>
                  <c:pt idx="6">
                    <c:v>32.067900000000002</c:v>
                  </c:pt>
                  <c:pt idx="7">
                    <c:v>28.601900000000001</c:v>
                  </c:pt>
                  <c:pt idx="8">
                    <c:v>27.252800000000001</c:v>
                  </c:pt>
                  <c:pt idx="9">
                    <c:v>34.284300000000002</c:v>
                  </c:pt>
                  <c:pt idx="10">
                    <c:v>31.5443</c:v>
                  </c:pt>
                  <c:pt idx="11">
                    <c:v>24.179300000000001</c:v>
                  </c:pt>
                  <c:pt idx="12">
                    <c:v>28.482700000000001</c:v>
                  </c:pt>
                  <c:pt idx="13">
                    <c:v>24.8657</c:v>
                  </c:pt>
                  <c:pt idx="14">
                    <c:v>17.833400000000001</c:v>
                  </c:pt>
                  <c:pt idx="15">
                    <c:v>35.081499999999998</c:v>
                  </c:pt>
                  <c:pt idx="16">
                    <c:v>26.1891</c:v>
                  </c:pt>
                  <c:pt idx="17">
                    <c:v>18.6342</c:v>
                  </c:pt>
                  <c:pt idx="18">
                    <c:v>17.278099999999998</c:v>
                  </c:pt>
                  <c:pt idx="19">
                    <c:v>33.732399999999998</c:v>
                  </c:pt>
                  <c:pt idx="20">
                    <c:v>23.595800000000001</c:v>
                  </c:pt>
                  <c:pt idx="21">
                    <c:v>38.614899999999999</c:v>
                  </c:pt>
                  <c:pt idx="22">
                    <c:v>21.409199999999998</c:v>
                  </c:pt>
                  <c:pt idx="23">
                    <c:v>21.7864</c:v>
                  </c:pt>
                  <c:pt idx="24">
                    <c:v>30.7485</c:v>
                  </c:pt>
                  <c:pt idx="25">
                    <c:v>23.881399999999999</c:v>
                  </c:pt>
                  <c:pt idx="26">
                    <c:v>31.1387</c:v>
                  </c:pt>
                  <c:pt idx="27">
                    <c:v>22.8598</c:v>
                  </c:pt>
                  <c:pt idx="28">
                    <c:v>30.545100000000001</c:v>
                  </c:pt>
                  <c:pt idx="29">
                    <c:v>19.119700000000002</c:v>
                  </c:pt>
                  <c:pt idx="30">
                    <c:v>32.692700000000002</c:v>
                  </c:pt>
                  <c:pt idx="31">
                    <c:v>33.208100000000002</c:v>
                  </c:pt>
                  <c:pt idx="32">
                    <c:v>32.415700000000001</c:v>
                  </c:pt>
                  <c:pt idx="33">
                    <c:v>42.706000000000003</c:v>
                  </c:pt>
                  <c:pt idx="34">
                    <c:v>29.668399999999998</c:v>
                  </c:pt>
                  <c:pt idx="35">
                    <c:v>38.060400000000001</c:v>
                  </c:pt>
                  <c:pt idx="36">
                    <c:v>34.068899999999999</c:v>
                  </c:pt>
                  <c:pt idx="37">
                    <c:v>36.183300000000003</c:v>
                  </c:pt>
                  <c:pt idx="38">
                    <c:v>44.6753</c:v>
                  </c:pt>
                  <c:pt idx="39">
                    <c:v>31.198799999999999</c:v>
                  </c:pt>
                  <c:pt idx="40">
                    <c:v>31.849599999999999</c:v>
                  </c:pt>
                  <c:pt idx="41">
                    <c:v>34.1875</c:v>
                  </c:pt>
                  <c:pt idx="42">
                    <c:v>34.654499999999999</c:v>
                  </c:pt>
                  <c:pt idx="43">
                    <c:v>25.880400000000002</c:v>
                  </c:pt>
                </c:numCache>
              </c:numRef>
            </c:plus>
            <c:minus>
              <c:numRef>
                <c:f>('Ms SEM+ICP Tidy'!$Q$145:$Q$168,'Ms SEM+ICP Tidy'!$Q$189:$Q$208)</c:f>
                <c:numCache>
                  <c:formatCode>General</c:formatCode>
                  <c:ptCount val="44"/>
                  <c:pt idx="0">
                    <c:v>31.279800000000002</c:v>
                  </c:pt>
                  <c:pt idx="1">
                    <c:v>28.128399999999999</c:v>
                  </c:pt>
                  <c:pt idx="2">
                    <c:v>29.8307</c:v>
                  </c:pt>
                  <c:pt idx="3">
                    <c:v>34.205100000000002</c:v>
                  </c:pt>
                  <c:pt idx="4">
                    <c:v>33.987699999999997</c:v>
                  </c:pt>
                  <c:pt idx="5">
                    <c:v>35.587699999999998</c:v>
                  </c:pt>
                  <c:pt idx="6">
                    <c:v>32.067900000000002</c:v>
                  </c:pt>
                  <c:pt idx="7">
                    <c:v>28.601900000000001</c:v>
                  </c:pt>
                  <c:pt idx="8">
                    <c:v>27.252800000000001</c:v>
                  </c:pt>
                  <c:pt idx="9">
                    <c:v>34.284300000000002</c:v>
                  </c:pt>
                  <c:pt idx="10">
                    <c:v>31.5443</c:v>
                  </c:pt>
                  <c:pt idx="11">
                    <c:v>24.179300000000001</c:v>
                  </c:pt>
                  <c:pt idx="12">
                    <c:v>28.482700000000001</c:v>
                  </c:pt>
                  <c:pt idx="13">
                    <c:v>24.8657</c:v>
                  </c:pt>
                  <c:pt idx="14">
                    <c:v>17.833400000000001</c:v>
                  </c:pt>
                  <c:pt idx="15">
                    <c:v>35.081499999999998</c:v>
                  </c:pt>
                  <c:pt idx="16">
                    <c:v>26.1891</c:v>
                  </c:pt>
                  <c:pt idx="17">
                    <c:v>18.6342</c:v>
                  </c:pt>
                  <c:pt idx="18">
                    <c:v>17.278099999999998</c:v>
                  </c:pt>
                  <c:pt idx="19">
                    <c:v>33.732399999999998</c:v>
                  </c:pt>
                  <c:pt idx="20">
                    <c:v>23.595800000000001</c:v>
                  </c:pt>
                  <c:pt idx="21">
                    <c:v>38.614899999999999</c:v>
                  </c:pt>
                  <c:pt idx="22">
                    <c:v>21.409199999999998</c:v>
                  </c:pt>
                  <c:pt idx="23">
                    <c:v>21.7864</c:v>
                  </c:pt>
                  <c:pt idx="24">
                    <c:v>30.7485</c:v>
                  </c:pt>
                  <c:pt idx="25">
                    <c:v>23.881399999999999</c:v>
                  </c:pt>
                  <c:pt idx="26">
                    <c:v>31.1387</c:v>
                  </c:pt>
                  <c:pt idx="27">
                    <c:v>22.8598</c:v>
                  </c:pt>
                  <c:pt idx="28">
                    <c:v>30.545100000000001</c:v>
                  </c:pt>
                  <c:pt idx="29">
                    <c:v>19.119700000000002</c:v>
                  </c:pt>
                  <c:pt idx="30">
                    <c:v>32.692700000000002</c:v>
                  </c:pt>
                  <c:pt idx="31">
                    <c:v>33.208100000000002</c:v>
                  </c:pt>
                  <c:pt idx="32">
                    <c:v>32.415700000000001</c:v>
                  </c:pt>
                  <c:pt idx="33">
                    <c:v>42.706000000000003</c:v>
                  </c:pt>
                  <c:pt idx="34">
                    <c:v>29.668399999999998</c:v>
                  </c:pt>
                  <c:pt idx="35">
                    <c:v>38.060400000000001</c:v>
                  </c:pt>
                  <c:pt idx="36">
                    <c:v>34.068899999999999</c:v>
                  </c:pt>
                  <c:pt idx="37">
                    <c:v>36.183300000000003</c:v>
                  </c:pt>
                  <c:pt idx="38">
                    <c:v>44.6753</c:v>
                  </c:pt>
                  <c:pt idx="39">
                    <c:v>31.198799999999999</c:v>
                  </c:pt>
                  <c:pt idx="40">
                    <c:v>31.849599999999999</c:v>
                  </c:pt>
                  <c:pt idx="41">
                    <c:v>34.1875</c:v>
                  </c:pt>
                  <c:pt idx="42">
                    <c:v>34.654499999999999</c:v>
                  </c:pt>
                  <c:pt idx="43">
                    <c:v>25.880400000000002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SEM+ICP Tidy'!$AH$145:$AH$168,'Ms SEM+ICP Tidy'!$AH$189:$AH$208)</c:f>
                <c:numCache>
                  <c:formatCode>General</c:formatCode>
                  <c:ptCount val="44"/>
                  <c:pt idx="0">
                    <c:v>1600</c:v>
                  </c:pt>
                  <c:pt idx="1">
                    <c:v>1600</c:v>
                  </c:pt>
                  <c:pt idx="2">
                    <c:v>1600</c:v>
                  </c:pt>
                  <c:pt idx="3">
                    <c:v>1600</c:v>
                  </c:pt>
                  <c:pt idx="4">
                    <c:v>1600</c:v>
                  </c:pt>
                  <c:pt idx="5">
                    <c:v>1600</c:v>
                  </c:pt>
                  <c:pt idx="6">
                    <c:v>1600</c:v>
                  </c:pt>
                  <c:pt idx="7">
                    <c:v>1600</c:v>
                  </c:pt>
                  <c:pt idx="8">
                    <c:v>1600</c:v>
                  </c:pt>
                  <c:pt idx="9">
                    <c:v>1600</c:v>
                  </c:pt>
                  <c:pt idx="10">
                    <c:v>1600</c:v>
                  </c:pt>
                  <c:pt idx="11">
                    <c:v>1600</c:v>
                  </c:pt>
                  <c:pt idx="12">
                    <c:v>1600</c:v>
                  </c:pt>
                  <c:pt idx="13">
                    <c:v>1600</c:v>
                  </c:pt>
                  <c:pt idx="14">
                    <c:v>1600</c:v>
                  </c:pt>
                  <c:pt idx="15">
                    <c:v>1600</c:v>
                  </c:pt>
                  <c:pt idx="16">
                    <c:v>1600</c:v>
                  </c:pt>
                  <c:pt idx="17">
                    <c:v>1600</c:v>
                  </c:pt>
                  <c:pt idx="18">
                    <c:v>1600</c:v>
                  </c:pt>
                  <c:pt idx="19">
                    <c:v>1600</c:v>
                  </c:pt>
                  <c:pt idx="20">
                    <c:v>1600</c:v>
                  </c:pt>
                  <c:pt idx="21">
                    <c:v>1600</c:v>
                  </c:pt>
                  <c:pt idx="22">
                    <c:v>1600</c:v>
                  </c:pt>
                  <c:pt idx="23">
                    <c:v>1600</c:v>
                  </c:pt>
                  <c:pt idx="24">
                    <c:v>1600</c:v>
                  </c:pt>
                  <c:pt idx="25">
                    <c:v>1600</c:v>
                  </c:pt>
                  <c:pt idx="26">
                    <c:v>1600</c:v>
                  </c:pt>
                  <c:pt idx="27">
                    <c:v>1600</c:v>
                  </c:pt>
                  <c:pt idx="28">
                    <c:v>1600</c:v>
                  </c:pt>
                  <c:pt idx="29">
                    <c:v>1600</c:v>
                  </c:pt>
                  <c:pt idx="30">
                    <c:v>1600</c:v>
                  </c:pt>
                  <c:pt idx="31">
                    <c:v>1600</c:v>
                  </c:pt>
                  <c:pt idx="32">
                    <c:v>1600</c:v>
                  </c:pt>
                  <c:pt idx="33">
                    <c:v>1600</c:v>
                  </c:pt>
                  <c:pt idx="34">
                    <c:v>1600</c:v>
                  </c:pt>
                  <c:pt idx="35">
                    <c:v>1600</c:v>
                  </c:pt>
                  <c:pt idx="36">
                    <c:v>1600</c:v>
                  </c:pt>
                  <c:pt idx="37">
                    <c:v>1600</c:v>
                  </c:pt>
                  <c:pt idx="38">
                    <c:v>1600</c:v>
                  </c:pt>
                  <c:pt idx="39">
                    <c:v>1600</c:v>
                  </c:pt>
                  <c:pt idx="40">
                    <c:v>1600</c:v>
                  </c:pt>
                  <c:pt idx="41">
                    <c:v>1600</c:v>
                  </c:pt>
                  <c:pt idx="42">
                    <c:v>1600</c:v>
                  </c:pt>
                  <c:pt idx="43">
                    <c:v>1600</c:v>
                  </c:pt>
                </c:numCache>
              </c:numRef>
            </c:plus>
            <c:minus>
              <c:numRef>
                <c:f>('Ms SEM+ICP Tidy'!$AH$145:$AH$168,'Ms SEM+ICP Tidy'!$AH$189:$AH$208)</c:f>
                <c:numCache>
                  <c:formatCode>General</c:formatCode>
                  <c:ptCount val="44"/>
                  <c:pt idx="0">
                    <c:v>1600</c:v>
                  </c:pt>
                  <c:pt idx="1">
                    <c:v>1600</c:v>
                  </c:pt>
                  <c:pt idx="2">
                    <c:v>1600</c:v>
                  </c:pt>
                  <c:pt idx="3">
                    <c:v>1600</c:v>
                  </c:pt>
                  <c:pt idx="4">
                    <c:v>1600</c:v>
                  </c:pt>
                  <c:pt idx="5">
                    <c:v>1600</c:v>
                  </c:pt>
                  <c:pt idx="6">
                    <c:v>1600</c:v>
                  </c:pt>
                  <c:pt idx="7">
                    <c:v>1600</c:v>
                  </c:pt>
                  <c:pt idx="8">
                    <c:v>1600</c:v>
                  </c:pt>
                  <c:pt idx="9">
                    <c:v>1600</c:v>
                  </c:pt>
                  <c:pt idx="10">
                    <c:v>1600</c:v>
                  </c:pt>
                  <c:pt idx="11">
                    <c:v>1600</c:v>
                  </c:pt>
                  <c:pt idx="12">
                    <c:v>1600</c:v>
                  </c:pt>
                  <c:pt idx="13">
                    <c:v>1600</c:v>
                  </c:pt>
                  <c:pt idx="14">
                    <c:v>1600</c:v>
                  </c:pt>
                  <c:pt idx="15">
                    <c:v>1600</c:v>
                  </c:pt>
                  <c:pt idx="16">
                    <c:v>1600</c:v>
                  </c:pt>
                  <c:pt idx="17">
                    <c:v>1600</c:v>
                  </c:pt>
                  <c:pt idx="18">
                    <c:v>1600</c:v>
                  </c:pt>
                  <c:pt idx="19">
                    <c:v>1600</c:v>
                  </c:pt>
                  <c:pt idx="20">
                    <c:v>1600</c:v>
                  </c:pt>
                  <c:pt idx="21">
                    <c:v>1600</c:v>
                  </c:pt>
                  <c:pt idx="22">
                    <c:v>1600</c:v>
                  </c:pt>
                  <c:pt idx="23">
                    <c:v>1600</c:v>
                  </c:pt>
                  <c:pt idx="24">
                    <c:v>1600</c:v>
                  </c:pt>
                  <c:pt idx="25">
                    <c:v>1600</c:v>
                  </c:pt>
                  <c:pt idx="26">
                    <c:v>1600</c:v>
                  </c:pt>
                  <c:pt idx="27">
                    <c:v>1600</c:v>
                  </c:pt>
                  <c:pt idx="28">
                    <c:v>1600</c:v>
                  </c:pt>
                  <c:pt idx="29">
                    <c:v>1600</c:v>
                  </c:pt>
                  <c:pt idx="30">
                    <c:v>1600</c:v>
                  </c:pt>
                  <c:pt idx="31">
                    <c:v>1600</c:v>
                  </c:pt>
                  <c:pt idx="32">
                    <c:v>1600</c:v>
                  </c:pt>
                  <c:pt idx="33">
                    <c:v>1600</c:v>
                  </c:pt>
                  <c:pt idx="34">
                    <c:v>1600</c:v>
                  </c:pt>
                  <c:pt idx="35">
                    <c:v>1600</c:v>
                  </c:pt>
                  <c:pt idx="36">
                    <c:v>1600</c:v>
                  </c:pt>
                  <c:pt idx="37">
                    <c:v>1600</c:v>
                  </c:pt>
                  <c:pt idx="38">
                    <c:v>1600</c:v>
                  </c:pt>
                  <c:pt idx="39">
                    <c:v>1600</c:v>
                  </c:pt>
                  <c:pt idx="40">
                    <c:v>1600</c:v>
                  </c:pt>
                  <c:pt idx="41">
                    <c:v>1600</c:v>
                  </c:pt>
                  <c:pt idx="42">
                    <c:v>1600</c:v>
                  </c:pt>
                  <c:pt idx="43">
                    <c:v>1600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'Ms SEM+ICP Tidy'!$AH$2:$AH$45</c:f>
              <c:numCache>
                <c:formatCode>General</c:formatCode>
                <c:ptCount val="44"/>
                <c:pt idx="0">
                  <c:v>85200</c:v>
                </c:pt>
                <c:pt idx="1">
                  <c:v>85399.999999999985</c:v>
                </c:pt>
                <c:pt idx="2">
                  <c:v>95300</c:v>
                </c:pt>
                <c:pt idx="3">
                  <c:v>95300</c:v>
                </c:pt>
                <c:pt idx="4">
                  <c:v>95500</c:v>
                </c:pt>
                <c:pt idx="5">
                  <c:v>97100.000000000015</c:v>
                </c:pt>
                <c:pt idx="6">
                  <c:v>95700</c:v>
                </c:pt>
                <c:pt idx="7">
                  <c:v>95100</c:v>
                </c:pt>
                <c:pt idx="8">
                  <c:v>95000</c:v>
                </c:pt>
                <c:pt idx="9">
                  <c:v>95800</c:v>
                </c:pt>
                <c:pt idx="10">
                  <c:v>94500</c:v>
                </c:pt>
                <c:pt idx="11">
                  <c:v>91600</c:v>
                </c:pt>
                <c:pt idx="12">
                  <c:v>93100</c:v>
                </c:pt>
                <c:pt idx="13">
                  <c:v>92500</c:v>
                </c:pt>
                <c:pt idx="14">
                  <c:v>90900</c:v>
                </c:pt>
                <c:pt idx="15">
                  <c:v>95900</c:v>
                </c:pt>
                <c:pt idx="16">
                  <c:v>95900</c:v>
                </c:pt>
                <c:pt idx="17">
                  <c:v>95000</c:v>
                </c:pt>
                <c:pt idx="18">
                  <c:v>95500</c:v>
                </c:pt>
                <c:pt idx="19">
                  <c:v>93500</c:v>
                </c:pt>
                <c:pt idx="20">
                  <c:v>91199.999999999985</c:v>
                </c:pt>
                <c:pt idx="21">
                  <c:v>94400</c:v>
                </c:pt>
                <c:pt idx="22">
                  <c:v>98000</c:v>
                </c:pt>
                <c:pt idx="23">
                  <c:v>98000</c:v>
                </c:pt>
                <c:pt idx="24">
                  <c:v>93699.999999999985</c:v>
                </c:pt>
                <c:pt idx="25">
                  <c:v>95000</c:v>
                </c:pt>
                <c:pt idx="26">
                  <c:v>93300</c:v>
                </c:pt>
                <c:pt idx="27">
                  <c:v>94400</c:v>
                </c:pt>
                <c:pt idx="28">
                  <c:v>94000</c:v>
                </c:pt>
                <c:pt idx="29">
                  <c:v>94100</c:v>
                </c:pt>
                <c:pt idx="30">
                  <c:v>93900</c:v>
                </c:pt>
                <c:pt idx="31">
                  <c:v>98200</c:v>
                </c:pt>
                <c:pt idx="32">
                  <c:v>93100</c:v>
                </c:pt>
                <c:pt idx="33">
                  <c:v>96800</c:v>
                </c:pt>
                <c:pt idx="34">
                  <c:v>94100</c:v>
                </c:pt>
                <c:pt idx="35">
                  <c:v>95399.999999999985</c:v>
                </c:pt>
                <c:pt idx="36">
                  <c:v>93200</c:v>
                </c:pt>
                <c:pt idx="37">
                  <c:v>94700</c:v>
                </c:pt>
                <c:pt idx="38">
                  <c:v>97800</c:v>
                </c:pt>
                <c:pt idx="39">
                  <c:v>94100</c:v>
                </c:pt>
                <c:pt idx="40">
                  <c:v>95500</c:v>
                </c:pt>
                <c:pt idx="41">
                  <c:v>96000</c:v>
                </c:pt>
                <c:pt idx="42">
                  <c:v>98200</c:v>
                </c:pt>
                <c:pt idx="43">
                  <c:v>99600.000000000015</c:v>
                </c:pt>
              </c:numCache>
            </c:numRef>
          </c:xVal>
          <c:yVal>
            <c:numRef>
              <c:f>'Ms SEM+ICP Tidy'!$P$2:$P$45</c:f>
              <c:numCache>
                <c:formatCode>General</c:formatCode>
                <c:ptCount val="44"/>
                <c:pt idx="0">
                  <c:v>199.256</c:v>
                </c:pt>
                <c:pt idx="1">
                  <c:v>210.95</c:v>
                </c:pt>
                <c:pt idx="2">
                  <c:v>244.65600000000001</c:v>
                </c:pt>
                <c:pt idx="3">
                  <c:v>235.15</c:v>
                </c:pt>
                <c:pt idx="4">
                  <c:v>275.25599999999997</c:v>
                </c:pt>
                <c:pt idx="5">
                  <c:v>269.613</c:v>
                </c:pt>
                <c:pt idx="6">
                  <c:v>252.51499999999999</c:v>
                </c:pt>
                <c:pt idx="7">
                  <c:v>257.98700000000002</c:v>
                </c:pt>
                <c:pt idx="8">
                  <c:v>268.928</c:v>
                </c:pt>
                <c:pt idx="9">
                  <c:v>246.43199999999999</c:v>
                </c:pt>
                <c:pt idx="10">
                  <c:v>235.18199999999999</c:v>
                </c:pt>
                <c:pt idx="11">
                  <c:v>201.17500000000001</c:v>
                </c:pt>
                <c:pt idx="12">
                  <c:v>209.03899999999999</c:v>
                </c:pt>
                <c:pt idx="13">
                  <c:v>211.619</c:v>
                </c:pt>
                <c:pt idx="14">
                  <c:v>202.02</c:v>
                </c:pt>
                <c:pt idx="15">
                  <c:v>289.32100000000003</c:v>
                </c:pt>
                <c:pt idx="16">
                  <c:v>273.71600000000001</c:v>
                </c:pt>
                <c:pt idx="17">
                  <c:v>242.60599999999999</c:v>
                </c:pt>
                <c:pt idx="18">
                  <c:v>249.35900000000001</c:v>
                </c:pt>
                <c:pt idx="19">
                  <c:v>254.07900000000001</c:v>
                </c:pt>
                <c:pt idx="20">
                  <c:v>221.72</c:v>
                </c:pt>
                <c:pt idx="21">
                  <c:v>277.36900000000003</c:v>
                </c:pt>
                <c:pt idx="22">
                  <c:v>225.38300000000001</c:v>
                </c:pt>
                <c:pt idx="23">
                  <c:v>265.7</c:v>
                </c:pt>
                <c:pt idx="24">
                  <c:v>300.74599999999998</c:v>
                </c:pt>
                <c:pt idx="25">
                  <c:v>231.048</c:v>
                </c:pt>
                <c:pt idx="26">
                  <c:v>253.161</c:v>
                </c:pt>
                <c:pt idx="27">
                  <c:v>267.52800000000002</c:v>
                </c:pt>
                <c:pt idx="28">
                  <c:v>233.09899999999999</c:v>
                </c:pt>
                <c:pt idx="29">
                  <c:v>256.42200000000003</c:v>
                </c:pt>
                <c:pt idx="30">
                  <c:v>248.06899999999999</c:v>
                </c:pt>
                <c:pt idx="31">
                  <c:v>287.50400000000002</c:v>
                </c:pt>
                <c:pt idx="32">
                  <c:v>285.39800000000002</c:v>
                </c:pt>
                <c:pt idx="33">
                  <c:v>262.24799999999999</c:v>
                </c:pt>
                <c:pt idx="34">
                  <c:v>253.62299999999999</c:v>
                </c:pt>
                <c:pt idx="35">
                  <c:v>289.34399999999999</c:v>
                </c:pt>
                <c:pt idx="36">
                  <c:v>238.78399999999999</c:v>
                </c:pt>
                <c:pt idx="37">
                  <c:v>250.709</c:v>
                </c:pt>
                <c:pt idx="38">
                  <c:v>288.30599999999998</c:v>
                </c:pt>
                <c:pt idx="39">
                  <c:v>249.791</c:v>
                </c:pt>
                <c:pt idx="40">
                  <c:v>251.333</c:v>
                </c:pt>
                <c:pt idx="41">
                  <c:v>276.738</c:v>
                </c:pt>
                <c:pt idx="42">
                  <c:v>255.517</c:v>
                </c:pt>
                <c:pt idx="43">
                  <c:v>240.34299999999999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D2-45CA-A273-B6C09090F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3382847"/>
        <c:axId val="1317657375"/>
      </c:scatterChart>
      <c:valAx>
        <c:axId val="16233828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7657375"/>
        <c:crosses val="autoZero"/>
        <c:crossBetween val="midCat"/>
      </c:valAx>
      <c:valAx>
        <c:axId val="1317657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3828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1(B)MP Ms K vs Rb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SEM+ICP Tidy'!$Q$238:$Q$267,'Ms SEM+ICP Tidy'!$Q$285:$Q$299)</c:f>
                <c:numCache>
                  <c:formatCode>General</c:formatCode>
                  <c:ptCount val="45"/>
                  <c:pt idx="0">
                    <c:v>28.743300000000001</c:v>
                  </c:pt>
                  <c:pt idx="1">
                    <c:v>36.864100000000001</c:v>
                  </c:pt>
                  <c:pt idx="2">
                    <c:v>22.394300000000001</c:v>
                  </c:pt>
                  <c:pt idx="3">
                    <c:v>31.598400000000002</c:v>
                  </c:pt>
                  <c:pt idx="4">
                    <c:v>36.945</c:v>
                  </c:pt>
                  <c:pt idx="5">
                    <c:v>31.191800000000001</c:v>
                  </c:pt>
                  <c:pt idx="6">
                    <c:v>28.328900000000001</c:v>
                  </c:pt>
                  <c:pt idx="7">
                    <c:v>26.882899999999999</c:v>
                  </c:pt>
                  <c:pt idx="8">
                    <c:v>44.460999999999999</c:v>
                  </c:pt>
                  <c:pt idx="9">
                    <c:v>29.797699999999999</c:v>
                  </c:pt>
                  <c:pt idx="10">
                    <c:v>16.357099999999999</c:v>
                  </c:pt>
                  <c:pt idx="11">
                    <c:v>29.131699999999999</c:v>
                  </c:pt>
                  <c:pt idx="12">
                    <c:v>36.222099999999998</c:v>
                  </c:pt>
                  <c:pt idx="13">
                    <c:v>16.3828</c:v>
                  </c:pt>
                  <c:pt idx="14">
                    <c:v>39.872599999999998</c:v>
                  </c:pt>
                  <c:pt idx="15">
                    <c:v>25.3429</c:v>
                  </c:pt>
                  <c:pt idx="16">
                    <c:v>26.247</c:v>
                  </c:pt>
                  <c:pt idx="17">
                    <c:v>32.958799999999997</c:v>
                  </c:pt>
                  <c:pt idx="18">
                    <c:v>19.304099999999998</c:v>
                  </c:pt>
                  <c:pt idx="19">
                    <c:v>17.696400000000001</c:v>
                  </c:pt>
                  <c:pt idx="20">
                    <c:v>35.5122</c:v>
                  </c:pt>
                  <c:pt idx="21">
                    <c:v>17.583600000000001</c:v>
                  </c:pt>
                  <c:pt idx="22">
                    <c:v>23.278300000000002</c:v>
                  </c:pt>
                  <c:pt idx="23">
                    <c:v>40.634099999999997</c:v>
                  </c:pt>
                  <c:pt idx="24">
                    <c:v>30.182400000000001</c:v>
                  </c:pt>
                  <c:pt idx="25">
                    <c:v>20.726800000000001</c:v>
                  </c:pt>
                  <c:pt idx="26">
                    <c:v>18.138000000000002</c:v>
                  </c:pt>
                  <c:pt idx="27">
                    <c:v>13.256</c:v>
                  </c:pt>
                  <c:pt idx="28">
                    <c:v>35.081899999999997</c:v>
                  </c:pt>
                  <c:pt idx="29">
                    <c:v>28.245899999999999</c:v>
                  </c:pt>
                  <c:pt idx="30">
                    <c:v>17.5458</c:v>
                  </c:pt>
                  <c:pt idx="31">
                    <c:v>24.4434</c:v>
                  </c:pt>
                  <c:pt idx="32">
                    <c:v>29.065100000000001</c:v>
                  </c:pt>
                  <c:pt idx="33">
                    <c:v>37.134799999999998</c:v>
                  </c:pt>
                  <c:pt idx="34">
                    <c:v>35.852499999999999</c:v>
                  </c:pt>
                  <c:pt idx="35">
                    <c:v>21.668700000000001</c:v>
                  </c:pt>
                  <c:pt idx="36">
                    <c:v>21.696200000000001</c:v>
                  </c:pt>
                  <c:pt idx="37">
                    <c:v>19.278500000000001</c:v>
                  </c:pt>
                  <c:pt idx="38">
                    <c:v>16.482900000000001</c:v>
                  </c:pt>
                  <c:pt idx="39">
                    <c:v>22.117000000000001</c:v>
                  </c:pt>
                  <c:pt idx="40">
                    <c:v>30.4542</c:v>
                  </c:pt>
                  <c:pt idx="41">
                    <c:v>20.8294</c:v>
                  </c:pt>
                  <c:pt idx="42">
                    <c:v>28.819800000000001</c:v>
                  </c:pt>
                  <c:pt idx="43">
                    <c:v>37.944600000000001</c:v>
                  </c:pt>
                  <c:pt idx="44">
                    <c:v>22.627199999999998</c:v>
                  </c:pt>
                </c:numCache>
              </c:numRef>
            </c:plus>
            <c:minus>
              <c:numRef>
                <c:f>('Ms SEM+ICP Tidy'!$Q$238:$Q$267,'Ms SEM+ICP Tidy'!$Q$285:$Q$299)</c:f>
                <c:numCache>
                  <c:formatCode>General</c:formatCode>
                  <c:ptCount val="45"/>
                  <c:pt idx="0">
                    <c:v>28.743300000000001</c:v>
                  </c:pt>
                  <c:pt idx="1">
                    <c:v>36.864100000000001</c:v>
                  </c:pt>
                  <c:pt idx="2">
                    <c:v>22.394300000000001</c:v>
                  </c:pt>
                  <c:pt idx="3">
                    <c:v>31.598400000000002</c:v>
                  </c:pt>
                  <c:pt idx="4">
                    <c:v>36.945</c:v>
                  </c:pt>
                  <c:pt idx="5">
                    <c:v>31.191800000000001</c:v>
                  </c:pt>
                  <c:pt idx="6">
                    <c:v>28.328900000000001</c:v>
                  </c:pt>
                  <c:pt idx="7">
                    <c:v>26.882899999999999</c:v>
                  </c:pt>
                  <c:pt idx="8">
                    <c:v>44.460999999999999</c:v>
                  </c:pt>
                  <c:pt idx="9">
                    <c:v>29.797699999999999</c:v>
                  </c:pt>
                  <c:pt idx="10">
                    <c:v>16.357099999999999</c:v>
                  </c:pt>
                  <c:pt idx="11">
                    <c:v>29.131699999999999</c:v>
                  </c:pt>
                  <c:pt idx="12">
                    <c:v>36.222099999999998</c:v>
                  </c:pt>
                  <c:pt idx="13">
                    <c:v>16.3828</c:v>
                  </c:pt>
                  <c:pt idx="14">
                    <c:v>39.872599999999998</c:v>
                  </c:pt>
                  <c:pt idx="15">
                    <c:v>25.3429</c:v>
                  </c:pt>
                  <c:pt idx="16">
                    <c:v>26.247</c:v>
                  </c:pt>
                  <c:pt idx="17">
                    <c:v>32.958799999999997</c:v>
                  </c:pt>
                  <c:pt idx="18">
                    <c:v>19.304099999999998</c:v>
                  </c:pt>
                  <c:pt idx="19">
                    <c:v>17.696400000000001</c:v>
                  </c:pt>
                  <c:pt idx="20">
                    <c:v>35.5122</c:v>
                  </c:pt>
                  <c:pt idx="21">
                    <c:v>17.583600000000001</c:v>
                  </c:pt>
                  <c:pt idx="22">
                    <c:v>23.278300000000002</c:v>
                  </c:pt>
                  <c:pt idx="23">
                    <c:v>40.634099999999997</c:v>
                  </c:pt>
                  <c:pt idx="24">
                    <c:v>30.182400000000001</c:v>
                  </c:pt>
                  <c:pt idx="25">
                    <c:v>20.726800000000001</c:v>
                  </c:pt>
                  <c:pt idx="26">
                    <c:v>18.138000000000002</c:v>
                  </c:pt>
                  <c:pt idx="27">
                    <c:v>13.256</c:v>
                  </c:pt>
                  <c:pt idx="28">
                    <c:v>35.081899999999997</c:v>
                  </c:pt>
                  <c:pt idx="29">
                    <c:v>28.245899999999999</c:v>
                  </c:pt>
                  <c:pt idx="30">
                    <c:v>17.5458</c:v>
                  </c:pt>
                  <c:pt idx="31">
                    <c:v>24.4434</c:v>
                  </c:pt>
                  <c:pt idx="32">
                    <c:v>29.065100000000001</c:v>
                  </c:pt>
                  <c:pt idx="33">
                    <c:v>37.134799999999998</c:v>
                  </c:pt>
                  <c:pt idx="34">
                    <c:v>35.852499999999999</c:v>
                  </c:pt>
                  <c:pt idx="35">
                    <c:v>21.668700000000001</c:v>
                  </c:pt>
                  <c:pt idx="36">
                    <c:v>21.696200000000001</c:v>
                  </c:pt>
                  <c:pt idx="37">
                    <c:v>19.278500000000001</c:v>
                  </c:pt>
                  <c:pt idx="38">
                    <c:v>16.482900000000001</c:v>
                  </c:pt>
                  <c:pt idx="39">
                    <c:v>22.117000000000001</c:v>
                  </c:pt>
                  <c:pt idx="40">
                    <c:v>30.4542</c:v>
                  </c:pt>
                  <c:pt idx="41">
                    <c:v>20.8294</c:v>
                  </c:pt>
                  <c:pt idx="42">
                    <c:v>28.819800000000001</c:v>
                  </c:pt>
                  <c:pt idx="43">
                    <c:v>37.944600000000001</c:v>
                  </c:pt>
                  <c:pt idx="44">
                    <c:v>22.627199999999998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SEM+ICP Tidy'!$AH$238:$AH$267,'Ms SEM+ICP Tidy'!$AH$285:$AH$299)</c:f>
                <c:numCache>
                  <c:formatCode>General</c:formatCode>
                  <c:ptCount val="45"/>
                  <c:pt idx="0">
                    <c:v>1391.6666666666665</c:v>
                  </c:pt>
                  <c:pt idx="1">
                    <c:v>1391.6666666666665</c:v>
                  </c:pt>
                  <c:pt idx="2">
                    <c:v>1391.6666666666665</c:v>
                  </c:pt>
                  <c:pt idx="3">
                    <c:v>1391.6666666666665</c:v>
                  </c:pt>
                  <c:pt idx="4">
                    <c:v>1391.6666666666665</c:v>
                  </c:pt>
                  <c:pt idx="5">
                    <c:v>1391.6666666666665</c:v>
                  </c:pt>
                  <c:pt idx="6">
                    <c:v>1391.6666666666665</c:v>
                  </c:pt>
                  <c:pt idx="7">
                    <c:v>1391.6666666666665</c:v>
                  </c:pt>
                  <c:pt idx="8">
                    <c:v>1391.6666666666665</c:v>
                  </c:pt>
                  <c:pt idx="9">
                    <c:v>1391.6666666666665</c:v>
                  </c:pt>
                  <c:pt idx="10">
                    <c:v>1391.6666666666665</c:v>
                  </c:pt>
                  <c:pt idx="11">
                    <c:v>1391.6666666666665</c:v>
                  </c:pt>
                  <c:pt idx="12">
                    <c:v>1391.6666666666665</c:v>
                  </c:pt>
                  <c:pt idx="13">
                    <c:v>1391.6666666666665</c:v>
                  </c:pt>
                  <c:pt idx="14">
                    <c:v>1391.6666666666665</c:v>
                  </c:pt>
                  <c:pt idx="15">
                    <c:v>1391.6666666666665</c:v>
                  </c:pt>
                  <c:pt idx="16">
                    <c:v>1391.6666666666665</c:v>
                  </c:pt>
                  <c:pt idx="17">
                    <c:v>1391.6666666666665</c:v>
                  </c:pt>
                  <c:pt idx="18">
                    <c:v>1391.6666666666665</c:v>
                  </c:pt>
                  <c:pt idx="19">
                    <c:v>1391.6666666666665</c:v>
                  </c:pt>
                  <c:pt idx="20">
                    <c:v>1391.6666666666665</c:v>
                  </c:pt>
                  <c:pt idx="21">
                    <c:v>1391.6666666666665</c:v>
                  </c:pt>
                  <c:pt idx="22">
                    <c:v>1391.6666666666665</c:v>
                  </c:pt>
                  <c:pt idx="23">
                    <c:v>1391.6666666666665</c:v>
                  </c:pt>
                  <c:pt idx="24">
                    <c:v>1391.6666666666665</c:v>
                  </c:pt>
                  <c:pt idx="25">
                    <c:v>1391.6666666666665</c:v>
                  </c:pt>
                  <c:pt idx="26">
                    <c:v>1391.6666666666665</c:v>
                  </c:pt>
                  <c:pt idx="27">
                    <c:v>1391.6666666666665</c:v>
                  </c:pt>
                  <c:pt idx="28">
                    <c:v>1391.6666666666665</c:v>
                  </c:pt>
                  <c:pt idx="29">
                    <c:v>1391.6666666666665</c:v>
                  </c:pt>
                  <c:pt idx="30">
                    <c:v>1391.6666666666665</c:v>
                  </c:pt>
                  <c:pt idx="31">
                    <c:v>1391.6666666666665</c:v>
                  </c:pt>
                  <c:pt idx="32">
                    <c:v>1391.6666666666665</c:v>
                  </c:pt>
                  <c:pt idx="33">
                    <c:v>1391.6666666666665</c:v>
                  </c:pt>
                  <c:pt idx="34">
                    <c:v>1391.6666666666665</c:v>
                  </c:pt>
                  <c:pt idx="35">
                    <c:v>1391.6666666666665</c:v>
                  </c:pt>
                  <c:pt idx="36">
                    <c:v>1391.6666666666665</c:v>
                  </c:pt>
                  <c:pt idx="37">
                    <c:v>1391.6666666666665</c:v>
                  </c:pt>
                  <c:pt idx="38">
                    <c:v>1391.6666666666665</c:v>
                  </c:pt>
                  <c:pt idx="39">
                    <c:v>1391.6666666666665</c:v>
                  </c:pt>
                  <c:pt idx="40">
                    <c:v>1391.6666666666665</c:v>
                  </c:pt>
                  <c:pt idx="41">
                    <c:v>1391.6666666666665</c:v>
                  </c:pt>
                  <c:pt idx="42">
                    <c:v>1391.6666666666665</c:v>
                  </c:pt>
                  <c:pt idx="43">
                    <c:v>1391.6666666666665</c:v>
                  </c:pt>
                  <c:pt idx="44">
                    <c:v>1391.6666666666665</c:v>
                  </c:pt>
                </c:numCache>
              </c:numRef>
            </c:plus>
            <c:minus>
              <c:numRef>
                <c:f>('Ms SEM+ICP Tidy'!$AH$238:$AH$267,'Ms SEM+ICP Tidy'!$AH$285:$AH$299)</c:f>
                <c:numCache>
                  <c:formatCode>General</c:formatCode>
                  <c:ptCount val="45"/>
                  <c:pt idx="0">
                    <c:v>1391.6666666666665</c:v>
                  </c:pt>
                  <c:pt idx="1">
                    <c:v>1391.6666666666665</c:v>
                  </c:pt>
                  <c:pt idx="2">
                    <c:v>1391.6666666666665</c:v>
                  </c:pt>
                  <c:pt idx="3">
                    <c:v>1391.6666666666665</c:v>
                  </c:pt>
                  <c:pt idx="4">
                    <c:v>1391.6666666666665</c:v>
                  </c:pt>
                  <c:pt idx="5">
                    <c:v>1391.6666666666665</c:v>
                  </c:pt>
                  <c:pt idx="6">
                    <c:v>1391.6666666666665</c:v>
                  </c:pt>
                  <c:pt idx="7">
                    <c:v>1391.6666666666665</c:v>
                  </c:pt>
                  <c:pt idx="8">
                    <c:v>1391.6666666666665</c:v>
                  </c:pt>
                  <c:pt idx="9">
                    <c:v>1391.6666666666665</c:v>
                  </c:pt>
                  <c:pt idx="10">
                    <c:v>1391.6666666666665</c:v>
                  </c:pt>
                  <c:pt idx="11">
                    <c:v>1391.6666666666665</c:v>
                  </c:pt>
                  <c:pt idx="12">
                    <c:v>1391.6666666666665</c:v>
                  </c:pt>
                  <c:pt idx="13">
                    <c:v>1391.6666666666665</c:v>
                  </c:pt>
                  <c:pt idx="14">
                    <c:v>1391.6666666666665</c:v>
                  </c:pt>
                  <c:pt idx="15">
                    <c:v>1391.6666666666665</c:v>
                  </c:pt>
                  <c:pt idx="16">
                    <c:v>1391.6666666666665</c:v>
                  </c:pt>
                  <c:pt idx="17">
                    <c:v>1391.6666666666665</c:v>
                  </c:pt>
                  <c:pt idx="18">
                    <c:v>1391.6666666666665</c:v>
                  </c:pt>
                  <c:pt idx="19">
                    <c:v>1391.6666666666665</c:v>
                  </c:pt>
                  <c:pt idx="20">
                    <c:v>1391.6666666666665</c:v>
                  </c:pt>
                  <c:pt idx="21">
                    <c:v>1391.6666666666665</c:v>
                  </c:pt>
                  <c:pt idx="22">
                    <c:v>1391.6666666666665</c:v>
                  </c:pt>
                  <c:pt idx="23">
                    <c:v>1391.6666666666665</c:v>
                  </c:pt>
                  <c:pt idx="24">
                    <c:v>1391.6666666666665</c:v>
                  </c:pt>
                  <c:pt idx="25">
                    <c:v>1391.6666666666665</c:v>
                  </c:pt>
                  <c:pt idx="26">
                    <c:v>1391.6666666666665</c:v>
                  </c:pt>
                  <c:pt idx="27">
                    <c:v>1391.6666666666665</c:v>
                  </c:pt>
                  <c:pt idx="28">
                    <c:v>1391.6666666666665</c:v>
                  </c:pt>
                  <c:pt idx="29">
                    <c:v>1391.6666666666665</c:v>
                  </c:pt>
                  <c:pt idx="30">
                    <c:v>1391.6666666666665</c:v>
                  </c:pt>
                  <c:pt idx="31">
                    <c:v>1391.6666666666665</c:v>
                  </c:pt>
                  <c:pt idx="32">
                    <c:v>1391.6666666666665</c:v>
                  </c:pt>
                  <c:pt idx="33">
                    <c:v>1391.6666666666665</c:v>
                  </c:pt>
                  <c:pt idx="34">
                    <c:v>1391.6666666666665</c:v>
                  </c:pt>
                  <c:pt idx="35">
                    <c:v>1391.6666666666665</c:v>
                  </c:pt>
                  <c:pt idx="36">
                    <c:v>1391.6666666666665</c:v>
                  </c:pt>
                  <c:pt idx="37">
                    <c:v>1391.6666666666665</c:v>
                  </c:pt>
                  <c:pt idx="38">
                    <c:v>1391.6666666666665</c:v>
                  </c:pt>
                  <c:pt idx="39">
                    <c:v>1391.6666666666665</c:v>
                  </c:pt>
                  <c:pt idx="40">
                    <c:v>1391.6666666666665</c:v>
                  </c:pt>
                  <c:pt idx="41">
                    <c:v>1391.6666666666665</c:v>
                  </c:pt>
                  <c:pt idx="42">
                    <c:v>1391.6666666666665</c:v>
                  </c:pt>
                  <c:pt idx="43">
                    <c:v>1391.6666666666665</c:v>
                  </c:pt>
                  <c:pt idx="44">
                    <c:v>1391.6666666666665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'Ms SEM+ICP Tidy'!$AH$47:$AH$91</c:f>
              <c:numCache>
                <c:formatCode>General</c:formatCode>
                <c:ptCount val="45"/>
                <c:pt idx="0">
                  <c:v>84800</c:v>
                </c:pt>
                <c:pt idx="1">
                  <c:v>84900</c:v>
                </c:pt>
                <c:pt idx="2">
                  <c:v>83699.999999999985</c:v>
                </c:pt>
                <c:pt idx="3">
                  <c:v>84400</c:v>
                </c:pt>
                <c:pt idx="4">
                  <c:v>85000</c:v>
                </c:pt>
                <c:pt idx="5">
                  <c:v>87100.000000000015</c:v>
                </c:pt>
                <c:pt idx="6">
                  <c:v>85300</c:v>
                </c:pt>
                <c:pt idx="7">
                  <c:v>85200</c:v>
                </c:pt>
                <c:pt idx="8">
                  <c:v>83200</c:v>
                </c:pt>
                <c:pt idx="9">
                  <c:v>84000</c:v>
                </c:pt>
                <c:pt idx="10">
                  <c:v>86000</c:v>
                </c:pt>
                <c:pt idx="11">
                  <c:v>84900</c:v>
                </c:pt>
                <c:pt idx="12">
                  <c:v>84600.000000000015</c:v>
                </c:pt>
                <c:pt idx="13">
                  <c:v>85399.999999999985</c:v>
                </c:pt>
                <c:pt idx="14">
                  <c:v>84100</c:v>
                </c:pt>
                <c:pt idx="15">
                  <c:v>82899.999999999985</c:v>
                </c:pt>
                <c:pt idx="16">
                  <c:v>85500</c:v>
                </c:pt>
                <c:pt idx="17">
                  <c:v>84700</c:v>
                </c:pt>
                <c:pt idx="18">
                  <c:v>84600.000000000015</c:v>
                </c:pt>
                <c:pt idx="19">
                  <c:v>82500</c:v>
                </c:pt>
                <c:pt idx="20">
                  <c:v>85300</c:v>
                </c:pt>
                <c:pt idx="21">
                  <c:v>85500</c:v>
                </c:pt>
                <c:pt idx="22">
                  <c:v>85399.999999999985</c:v>
                </c:pt>
                <c:pt idx="23">
                  <c:v>83500</c:v>
                </c:pt>
                <c:pt idx="24">
                  <c:v>83400</c:v>
                </c:pt>
                <c:pt idx="25">
                  <c:v>85600</c:v>
                </c:pt>
                <c:pt idx="26">
                  <c:v>87100.000000000015</c:v>
                </c:pt>
                <c:pt idx="27">
                  <c:v>83300</c:v>
                </c:pt>
                <c:pt idx="28">
                  <c:v>83000</c:v>
                </c:pt>
                <c:pt idx="29">
                  <c:v>83400</c:v>
                </c:pt>
                <c:pt idx="30">
                  <c:v>84200</c:v>
                </c:pt>
                <c:pt idx="31">
                  <c:v>85399.999999999985</c:v>
                </c:pt>
                <c:pt idx="32">
                  <c:v>85000</c:v>
                </c:pt>
                <c:pt idx="33">
                  <c:v>84100</c:v>
                </c:pt>
                <c:pt idx="34">
                  <c:v>84700</c:v>
                </c:pt>
                <c:pt idx="35">
                  <c:v>84500</c:v>
                </c:pt>
                <c:pt idx="36">
                  <c:v>85300</c:v>
                </c:pt>
                <c:pt idx="37">
                  <c:v>82300</c:v>
                </c:pt>
                <c:pt idx="38">
                  <c:v>84400</c:v>
                </c:pt>
                <c:pt idx="39">
                  <c:v>82600</c:v>
                </c:pt>
                <c:pt idx="40">
                  <c:v>84900</c:v>
                </c:pt>
                <c:pt idx="41">
                  <c:v>83300</c:v>
                </c:pt>
                <c:pt idx="42">
                  <c:v>83500</c:v>
                </c:pt>
                <c:pt idx="43">
                  <c:v>85300</c:v>
                </c:pt>
                <c:pt idx="44">
                  <c:v>82300</c:v>
                </c:pt>
              </c:numCache>
            </c:numRef>
          </c:xVal>
          <c:yVal>
            <c:numRef>
              <c:f>'Ms SEM+ICP Tidy'!$P$47:$P$91</c:f>
              <c:numCache>
                <c:formatCode>General</c:formatCode>
                <c:ptCount val="45"/>
                <c:pt idx="0">
                  <c:v>246.88900000000001</c:v>
                </c:pt>
                <c:pt idx="1">
                  <c:v>234.81200000000001</c:v>
                </c:pt>
                <c:pt idx="2">
                  <c:v>249.61799999999999</c:v>
                </c:pt>
                <c:pt idx="3">
                  <c:v>243.93700000000001</c:v>
                </c:pt>
                <c:pt idx="4">
                  <c:v>272.29899999999998</c:v>
                </c:pt>
                <c:pt idx="5">
                  <c:v>214.44</c:v>
                </c:pt>
                <c:pt idx="6">
                  <c:v>242.322</c:v>
                </c:pt>
                <c:pt idx="7">
                  <c:v>261.60000000000002</c:v>
                </c:pt>
                <c:pt idx="8">
                  <c:v>246.88300000000001</c:v>
                </c:pt>
                <c:pt idx="9">
                  <c:v>212.42</c:v>
                </c:pt>
                <c:pt idx="10">
                  <c:v>218.23099999999999</c:v>
                </c:pt>
                <c:pt idx="11">
                  <c:v>230.49600000000001</c:v>
                </c:pt>
                <c:pt idx="12">
                  <c:v>221.941</c:v>
                </c:pt>
                <c:pt idx="13">
                  <c:v>195.26900000000001</c:v>
                </c:pt>
                <c:pt idx="14">
                  <c:v>213.63499999999999</c:v>
                </c:pt>
                <c:pt idx="15">
                  <c:v>204.542</c:v>
                </c:pt>
                <c:pt idx="16">
                  <c:v>277.32900000000001</c:v>
                </c:pt>
                <c:pt idx="17">
                  <c:v>237.804</c:v>
                </c:pt>
                <c:pt idx="18">
                  <c:v>190.381</c:v>
                </c:pt>
                <c:pt idx="19">
                  <c:v>211.977</c:v>
                </c:pt>
                <c:pt idx="20">
                  <c:v>299.53399999999999</c:v>
                </c:pt>
                <c:pt idx="21">
                  <c:v>216.922</c:v>
                </c:pt>
                <c:pt idx="22">
                  <c:v>234.04499999999999</c:v>
                </c:pt>
                <c:pt idx="23">
                  <c:v>214.679</c:v>
                </c:pt>
                <c:pt idx="24">
                  <c:v>228.91900000000001</c:v>
                </c:pt>
                <c:pt idx="25">
                  <c:v>219.76</c:v>
                </c:pt>
                <c:pt idx="26">
                  <c:v>199.07599999999999</c:v>
                </c:pt>
                <c:pt idx="27">
                  <c:v>234.92699999999999</c:v>
                </c:pt>
                <c:pt idx="28">
                  <c:v>249.411</c:v>
                </c:pt>
                <c:pt idx="29">
                  <c:v>220.01300000000001</c:v>
                </c:pt>
                <c:pt idx="30">
                  <c:v>202.98599999999999</c:v>
                </c:pt>
                <c:pt idx="31">
                  <c:v>254.21700000000001</c:v>
                </c:pt>
                <c:pt idx="32">
                  <c:v>238.27500000000001</c:v>
                </c:pt>
                <c:pt idx="33">
                  <c:v>250.44900000000001</c:v>
                </c:pt>
                <c:pt idx="34">
                  <c:v>254.006</c:v>
                </c:pt>
                <c:pt idx="35">
                  <c:v>230.41399999999999</c:v>
                </c:pt>
                <c:pt idx="36">
                  <c:v>229.75299999999999</c:v>
                </c:pt>
                <c:pt idx="37">
                  <c:v>224.84800000000001</c:v>
                </c:pt>
                <c:pt idx="38">
                  <c:v>172.30799999999999</c:v>
                </c:pt>
                <c:pt idx="39">
                  <c:v>190.667</c:v>
                </c:pt>
                <c:pt idx="40">
                  <c:v>193.821</c:v>
                </c:pt>
                <c:pt idx="41">
                  <c:v>225.42699999999999</c:v>
                </c:pt>
                <c:pt idx="42">
                  <c:v>232.089</c:v>
                </c:pt>
                <c:pt idx="43">
                  <c:v>226.00899999999999</c:v>
                </c:pt>
                <c:pt idx="44">
                  <c:v>171.04499999999999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810-4546-BCA1-AF89DD0B3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8691311"/>
        <c:axId val="1230055615"/>
      </c:scatterChart>
      <c:valAx>
        <c:axId val="14186913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055615"/>
        <c:crosses val="autoZero"/>
        <c:crossBetween val="midCat"/>
      </c:valAx>
      <c:valAx>
        <c:axId val="12300556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869131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1.AS vs 1(B)MP Ms K vs Rb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1(B)MP Ms K vs Rb</c:v>
          </c:tx>
          <c:spPr>
            <a:ln>
              <a:noFill/>
            </a:ln>
          </c:spPr>
          <c:xVal>
            <c:numRef>
              <c:f>'Ms SEM+ICP Tidy'!$AH$47:$AH$91</c:f>
              <c:numCache>
                <c:formatCode>General</c:formatCode>
                <c:ptCount val="45"/>
                <c:pt idx="0">
                  <c:v>84800</c:v>
                </c:pt>
                <c:pt idx="1">
                  <c:v>84900</c:v>
                </c:pt>
                <c:pt idx="2">
                  <c:v>83699.999999999985</c:v>
                </c:pt>
                <c:pt idx="3">
                  <c:v>84400</c:v>
                </c:pt>
                <c:pt idx="4">
                  <c:v>85000</c:v>
                </c:pt>
                <c:pt idx="5">
                  <c:v>87100.000000000015</c:v>
                </c:pt>
                <c:pt idx="6">
                  <c:v>85300</c:v>
                </c:pt>
                <c:pt idx="7">
                  <c:v>85200</c:v>
                </c:pt>
                <c:pt idx="8">
                  <c:v>83200</c:v>
                </c:pt>
                <c:pt idx="9">
                  <c:v>84000</c:v>
                </c:pt>
                <c:pt idx="10">
                  <c:v>86000</c:v>
                </c:pt>
                <c:pt idx="11">
                  <c:v>84900</c:v>
                </c:pt>
                <c:pt idx="12">
                  <c:v>84600.000000000015</c:v>
                </c:pt>
                <c:pt idx="13">
                  <c:v>85399.999999999985</c:v>
                </c:pt>
                <c:pt idx="14">
                  <c:v>84100</c:v>
                </c:pt>
                <c:pt idx="15">
                  <c:v>82899.999999999985</c:v>
                </c:pt>
                <c:pt idx="16">
                  <c:v>85500</c:v>
                </c:pt>
                <c:pt idx="17">
                  <c:v>84700</c:v>
                </c:pt>
                <c:pt idx="18">
                  <c:v>84600.000000000015</c:v>
                </c:pt>
                <c:pt idx="19">
                  <c:v>82500</c:v>
                </c:pt>
                <c:pt idx="20">
                  <c:v>85300</c:v>
                </c:pt>
                <c:pt idx="21">
                  <c:v>85500</c:v>
                </c:pt>
                <c:pt idx="22">
                  <c:v>85399.999999999985</c:v>
                </c:pt>
                <c:pt idx="23">
                  <c:v>83500</c:v>
                </c:pt>
                <c:pt idx="24">
                  <c:v>83400</c:v>
                </c:pt>
                <c:pt idx="25">
                  <c:v>85600</c:v>
                </c:pt>
                <c:pt idx="26">
                  <c:v>87100.000000000015</c:v>
                </c:pt>
                <c:pt idx="27">
                  <c:v>83300</c:v>
                </c:pt>
                <c:pt idx="28">
                  <c:v>83000</c:v>
                </c:pt>
                <c:pt idx="29">
                  <c:v>83400</c:v>
                </c:pt>
                <c:pt idx="30">
                  <c:v>84200</c:v>
                </c:pt>
                <c:pt idx="31">
                  <c:v>85399.999999999985</c:v>
                </c:pt>
                <c:pt idx="32">
                  <c:v>85000</c:v>
                </c:pt>
                <c:pt idx="33">
                  <c:v>84100</c:v>
                </c:pt>
                <c:pt idx="34">
                  <c:v>84700</c:v>
                </c:pt>
                <c:pt idx="35">
                  <c:v>84500</c:v>
                </c:pt>
                <c:pt idx="36">
                  <c:v>85300</c:v>
                </c:pt>
                <c:pt idx="37">
                  <c:v>82300</c:v>
                </c:pt>
                <c:pt idx="38">
                  <c:v>84400</c:v>
                </c:pt>
                <c:pt idx="39">
                  <c:v>82600</c:v>
                </c:pt>
                <c:pt idx="40">
                  <c:v>84900</c:v>
                </c:pt>
                <c:pt idx="41">
                  <c:v>83300</c:v>
                </c:pt>
                <c:pt idx="42">
                  <c:v>83500</c:v>
                </c:pt>
                <c:pt idx="43">
                  <c:v>85300</c:v>
                </c:pt>
                <c:pt idx="44">
                  <c:v>82300</c:v>
                </c:pt>
              </c:numCache>
            </c:numRef>
          </c:xVal>
          <c:yVal>
            <c:numRef>
              <c:f>'Ms SEM+ICP Tidy'!$P$47:$P$91</c:f>
              <c:numCache>
                <c:formatCode>General</c:formatCode>
                <c:ptCount val="45"/>
                <c:pt idx="0">
                  <c:v>246.88900000000001</c:v>
                </c:pt>
                <c:pt idx="1">
                  <c:v>234.81200000000001</c:v>
                </c:pt>
                <c:pt idx="2">
                  <c:v>249.61799999999999</c:v>
                </c:pt>
                <c:pt idx="3">
                  <c:v>243.93700000000001</c:v>
                </c:pt>
                <c:pt idx="4">
                  <c:v>272.29899999999998</c:v>
                </c:pt>
                <c:pt idx="5">
                  <c:v>214.44</c:v>
                </c:pt>
                <c:pt idx="6">
                  <c:v>242.322</c:v>
                </c:pt>
                <c:pt idx="7">
                  <c:v>261.60000000000002</c:v>
                </c:pt>
                <c:pt idx="8">
                  <c:v>246.88300000000001</c:v>
                </c:pt>
                <c:pt idx="9">
                  <c:v>212.42</c:v>
                </c:pt>
                <c:pt idx="10">
                  <c:v>218.23099999999999</c:v>
                </c:pt>
                <c:pt idx="11">
                  <c:v>230.49600000000001</c:v>
                </c:pt>
                <c:pt idx="12">
                  <c:v>221.941</c:v>
                </c:pt>
                <c:pt idx="13">
                  <c:v>195.26900000000001</c:v>
                </c:pt>
                <c:pt idx="14">
                  <c:v>213.63499999999999</c:v>
                </c:pt>
                <c:pt idx="15">
                  <c:v>204.542</c:v>
                </c:pt>
                <c:pt idx="16">
                  <c:v>277.32900000000001</c:v>
                </c:pt>
                <c:pt idx="17">
                  <c:v>237.804</c:v>
                </c:pt>
                <c:pt idx="18">
                  <c:v>190.381</c:v>
                </c:pt>
                <c:pt idx="19">
                  <c:v>211.977</c:v>
                </c:pt>
                <c:pt idx="20">
                  <c:v>299.53399999999999</c:v>
                </c:pt>
                <c:pt idx="21">
                  <c:v>216.922</c:v>
                </c:pt>
                <c:pt idx="22">
                  <c:v>234.04499999999999</c:v>
                </c:pt>
                <c:pt idx="23">
                  <c:v>214.679</c:v>
                </c:pt>
                <c:pt idx="24">
                  <c:v>228.91900000000001</c:v>
                </c:pt>
                <c:pt idx="25">
                  <c:v>219.76</c:v>
                </c:pt>
                <c:pt idx="26">
                  <c:v>199.07599999999999</c:v>
                </c:pt>
                <c:pt idx="27">
                  <c:v>234.92699999999999</c:v>
                </c:pt>
                <c:pt idx="28">
                  <c:v>249.411</c:v>
                </c:pt>
                <c:pt idx="29">
                  <c:v>220.01300000000001</c:v>
                </c:pt>
                <c:pt idx="30">
                  <c:v>202.98599999999999</c:v>
                </c:pt>
                <c:pt idx="31">
                  <c:v>254.21700000000001</c:v>
                </c:pt>
                <c:pt idx="32">
                  <c:v>238.27500000000001</c:v>
                </c:pt>
                <c:pt idx="33">
                  <c:v>250.44900000000001</c:v>
                </c:pt>
                <c:pt idx="34">
                  <c:v>254.006</c:v>
                </c:pt>
                <c:pt idx="35">
                  <c:v>230.41399999999999</c:v>
                </c:pt>
                <c:pt idx="36">
                  <c:v>229.75299999999999</c:v>
                </c:pt>
                <c:pt idx="37">
                  <c:v>224.84800000000001</c:v>
                </c:pt>
                <c:pt idx="38">
                  <c:v>172.30799999999999</c:v>
                </c:pt>
                <c:pt idx="39">
                  <c:v>190.667</c:v>
                </c:pt>
                <c:pt idx="40">
                  <c:v>193.821</c:v>
                </c:pt>
                <c:pt idx="41">
                  <c:v>225.42699999999999</c:v>
                </c:pt>
                <c:pt idx="42">
                  <c:v>232.089</c:v>
                </c:pt>
                <c:pt idx="43">
                  <c:v>226.00899999999999</c:v>
                </c:pt>
                <c:pt idx="44">
                  <c:v>171.04499999999999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822-4800-838D-05EEFAA949E8}"/>
            </c:ext>
          </c:extLst>
        </c:ser>
        <c:ser>
          <c:idx val="0"/>
          <c:order val="1"/>
          <c:tx>
            <c:v>1.AS Ms K v Rb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'Ms SEM+ICP Tidy'!$AH$2:$AH$45</c:f>
              <c:numCache>
                <c:formatCode>General</c:formatCode>
                <c:ptCount val="44"/>
                <c:pt idx="0">
                  <c:v>85200</c:v>
                </c:pt>
                <c:pt idx="1">
                  <c:v>85399.999999999985</c:v>
                </c:pt>
                <c:pt idx="2">
                  <c:v>95300</c:v>
                </c:pt>
                <c:pt idx="3">
                  <c:v>95300</c:v>
                </c:pt>
                <c:pt idx="4">
                  <c:v>95500</c:v>
                </c:pt>
                <c:pt idx="5">
                  <c:v>97100.000000000015</c:v>
                </c:pt>
                <c:pt idx="6">
                  <c:v>95700</c:v>
                </c:pt>
                <c:pt idx="7">
                  <c:v>95100</c:v>
                </c:pt>
                <c:pt idx="8">
                  <c:v>95000</c:v>
                </c:pt>
                <c:pt idx="9">
                  <c:v>95800</c:v>
                </c:pt>
                <c:pt idx="10">
                  <c:v>94500</c:v>
                </c:pt>
                <c:pt idx="11">
                  <c:v>91600</c:v>
                </c:pt>
                <c:pt idx="12">
                  <c:v>93100</c:v>
                </c:pt>
                <c:pt idx="13">
                  <c:v>92500</c:v>
                </c:pt>
                <c:pt idx="14">
                  <c:v>90900</c:v>
                </c:pt>
                <c:pt idx="15">
                  <c:v>95900</c:v>
                </c:pt>
                <c:pt idx="16">
                  <c:v>95900</c:v>
                </c:pt>
                <c:pt idx="17">
                  <c:v>95000</c:v>
                </c:pt>
                <c:pt idx="18">
                  <c:v>95500</c:v>
                </c:pt>
                <c:pt idx="19">
                  <c:v>93500</c:v>
                </c:pt>
                <c:pt idx="20">
                  <c:v>91199.999999999985</c:v>
                </c:pt>
                <c:pt idx="21">
                  <c:v>94400</c:v>
                </c:pt>
                <c:pt idx="22">
                  <c:v>98000</c:v>
                </c:pt>
                <c:pt idx="23">
                  <c:v>98000</c:v>
                </c:pt>
                <c:pt idx="24">
                  <c:v>93699.999999999985</c:v>
                </c:pt>
                <c:pt idx="25">
                  <c:v>95000</c:v>
                </c:pt>
                <c:pt idx="26">
                  <c:v>93300</c:v>
                </c:pt>
                <c:pt idx="27">
                  <c:v>94400</c:v>
                </c:pt>
                <c:pt idx="28">
                  <c:v>94000</c:v>
                </c:pt>
                <c:pt idx="29">
                  <c:v>94100</c:v>
                </c:pt>
                <c:pt idx="30">
                  <c:v>93900</c:v>
                </c:pt>
                <c:pt idx="31">
                  <c:v>98200</c:v>
                </c:pt>
                <c:pt idx="32">
                  <c:v>93100</c:v>
                </c:pt>
                <c:pt idx="33">
                  <c:v>96800</c:v>
                </c:pt>
                <c:pt idx="34">
                  <c:v>94100</c:v>
                </c:pt>
                <c:pt idx="35">
                  <c:v>95399.999999999985</c:v>
                </c:pt>
                <c:pt idx="36">
                  <c:v>93200</c:v>
                </c:pt>
                <c:pt idx="37">
                  <c:v>94700</c:v>
                </c:pt>
                <c:pt idx="38">
                  <c:v>97800</c:v>
                </c:pt>
                <c:pt idx="39">
                  <c:v>94100</c:v>
                </c:pt>
                <c:pt idx="40">
                  <c:v>95500</c:v>
                </c:pt>
                <c:pt idx="41">
                  <c:v>96000</c:v>
                </c:pt>
                <c:pt idx="42">
                  <c:v>98200</c:v>
                </c:pt>
                <c:pt idx="43">
                  <c:v>99600.000000000015</c:v>
                </c:pt>
              </c:numCache>
            </c:numRef>
          </c:xVal>
          <c:yVal>
            <c:numRef>
              <c:f>'Ms SEM+ICP Tidy'!$P$2:$P$45</c:f>
              <c:numCache>
                <c:formatCode>General</c:formatCode>
                <c:ptCount val="44"/>
                <c:pt idx="0">
                  <c:v>199.256</c:v>
                </c:pt>
                <c:pt idx="1">
                  <c:v>210.95</c:v>
                </c:pt>
                <c:pt idx="2">
                  <c:v>244.65600000000001</c:v>
                </c:pt>
                <c:pt idx="3">
                  <c:v>235.15</c:v>
                </c:pt>
                <c:pt idx="4">
                  <c:v>275.25599999999997</c:v>
                </c:pt>
                <c:pt idx="5">
                  <c:v>269.613</c:v>
                </c:pt>
                <c:pt idx="6">
                  <c:v>252.51499999999999</c:v>
                </c:pt>
                <c:pt idx="7">
                  <c:v>257.98700000000002</c:v>
                </c:pt>
                <c:pt idx="8">
                  <c:v>268.928</c:v>
                </c:pt>
                <c:pt idx="9">
                  <c:v>246.43199999999999</c:v>
                </c:pt>
                <c:pt idx="10">
                  <c:v>235.18199999999999</c:v>
                </c:pt>
                <c:pt idx="11">
                  <c:v>201.17500000000001</c:v>
                </c:pt>
                <c:pt idx="12">
                  <c:v>209.03899999999999</c:v>
                </c:pt>
                <c:pt idx="13">
                  <c:v>211.619</c:v>
                </c:pt>
                <c:pt idx="14">
                  <c:v>202.02</c:v>
                </c:pt>
                <c:pt idx="15">
                  <c:v>289.32100000000003</c:v>
                </c:pt>
                <c:pt idx="16">
                  <c:v>273.71600000000001</c:v>
                </c:pt>
                <c:pt idx="17">
                  <c:v>242.60599999999999</c:v>
                </c:pt>
                <c:pt idx="18">
                  <c:v>249.35900000000001</c:v>
                </c:pt>
                <c:pt idx="19">
                  <c:v>254.07900000000001</c:v>
                </c:pt>
                <c:pt idx="20">
                  <c:v>221.72</c:v>
                </c:pt>
                <c:pt idx="21">
                  <c:v>277.36900000000003</c:v>
                </c:pt>
                <c:pt idx="22">
                  <c:v>225.38300000000001</c:v>
                </c:pt>
                <c:pt idx="23">
                  <c:v>265.7</c:v>
                </c:pt>
                <c:pt idx="24">
                  <c:v>300.74599999999998</c:v>
                </c:pt>
                <c:pt idx="25">
                  <c:v>231.048</c:v>
                </c:pt>
                <c:pt idx="26">
                  <c:v>253.161</c:v>
                </c:pt>
                <c:pt idx="27">
                  <c:v>267.52800000000002</c:v>
                </c:pt>
                <c:pt idx="28">
                  <c:v>233.09899999999999</c:v>
                </c:pt>
                <c:pt idx="29">
                  <c:v>256.42200000000003</c:v>
                </c:pt>
                <c:pt idx="30">
                  <c:v>248.06899999999999</c:v>
                </c:pt>
                <c:pt idx="31">
                  <c:v>287.50400000000002</c:v>
                </c:pt>
                <c:pt idx="32">
                  <c:v>285.39800000000002</c:v>
                </c:pt>
                <c:pt idx="33">
                  <c:v>262.24799999999999</c:v>
                </c:pt>
                <c:pt idx="34">
                  <c:v>253.62299999999999</c:v>
                </c:pt>
                <c:pt idx="35">
                  <c:v>289.34399999999999</c:v>
                </c:pt>
                <c:pt idx="36">
                  <c:v>238.78399999999999</c:v>
                </c:pt>
                <c:pt idx="37">
                  <c:v>250.709</c:v>
                </c:pt>
                <c:pt idx="38">
                  <c:v>288.30599999999998</c:v>
                </c:pt>
                <c:pt idx="39">
                  <c:v>249.791</c:v>
                </c:pt>
                <c:pt idx="40">
                  <c:v>251.333</c:v>
                </c:pt>
                <c:pt idx="41">
                  <c:v>276.738</c:v>
                </c:pt>
                <c:pt idx="42">
                  <c:v>255.517</c:v>
                </c:pt>
                <c:pt idx="43">
                  <c:v>240.34299999999999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822-4800-838D-05EEFAA94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3382847"/>
        <c:axId val="1317657375"/>
      </c:scatterChart>
      <c:valAx>
        <c:axId val="16233828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7657375"/>
        <c:crosses val="autoZero"/>
        <c:crossBetween val="midCat"/>
      </c:valAx>
      <c:valAx>
        <c:axId val="1317657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382847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1.AS Ms K vs Cs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SEM+ICP Tidy'!$W$145:$W$168,'Ms SEM+ICP Tidy'!$W$189:$W$208)</c:f>
                <c:numCache>
                  <c:formatCode>General</c:formatCode>
                  <c:ptCount val="44"/>
                  <c:pt idx="0">
                    <c:v>0.44609799999999999</c:v>
                  </c:pt>
                  <c:pt idx="1">
                    <c:v>0.59373699999999996</c:v>
                  </c:pt>
                  <c:pt idx="2">
                    <c:v>0.63346000000000002</c:v>
                  </c:pt>
                  <c:pt idx="3">
                    <c:v>0.39917599999999998</c:v>
                  </c:pt>
                  <c:pt idx="4">
                    <c:v>0.68264800000000003</c:v>
                  </c:pt>
                  <c:pt idx="5">
                    <c:v>0.52306200000000003</c:v>
                  </c:pt>
                  <c:pt idx="6">
                    <c:v>0.48620400000000003</c:v>
                  </c:pt>
                  <c:pt idx="7">
                    <c:v>0.53634700000000002</c:v>
                  </c:pt>
                  <c:pt idx="8">
                    <c:v>0.64535100000000001</c:v>
                  </c:pt>
                  <c:pt idx="9">
                    <c:v>0.48100900000000002</c:v>
                  </c:pt>
                  <c:pt idx="10">
                    <c:v>0.50942900000000002</c:v>
                  </c:pt>
                  <c:pt idx="11">
                    <c:v>0.52185999999999999</c:v>
                  </c:pt>
                  <c:pt idx="12">
                    <c:v>0.48082399999999997</c:v>
                  </c:pt>
                  <c:pt idx="13">
                    <c:v>0.52903</c:v>
                  </c:pt>
                  <c:pt idx="14">
                    <c:v>0.66817400000000005</c:v>
                  </c:pt>
                  <c:pt idx="15">
                    <c:v>0.68153699999999995</c:v>
                  </c:pt>
                  <c:pt idx="16">
                    <c:v>0.50746800000000003</c:v>
                  </c:pt>
                  <c:pt idx="17">
                    <c:v>0.68862000000000001</c:v>
                  </c:pt>
                  <c:pt idx="18">
                    <c:v>0.43587500000000001</c:v>
                  </c:pt>
                  <c:pt idx="19">
                    <c:v>0.73666500000000001</c:v>
                  </c:pt>
                  <c:pt idx="20">
                    <c:v>0.483657</c:v>
                  </c:pt>
                  <c:pt idx="21">
                    <c:v>0.497363</c:v>
                  </c:pt>
                  <c:pt idx="22">
                    <c:v>0.39285300000000001</c:v>
                  </c:pt>
                  <c:pt idx="23">
                    <c:v>0.76605699999999999</c:v>
                  </c:pt>
                  <c:pt idx="24">
                    <c:v>0.68322899999999998</c:v>
                  </c:pt>
                  <c:pt idx="25">
                    <c:v>0.55833999999999995</c:v>
                  </c:pt>
                  <c:pt idx="26">
                    <c:v>0.48084100000000002</c:v>
                  </c:pt>
                  <c:pt idx="27">
                    <c:v>0.83305600000000002</c:v>
                  </c:pt>
                  <c:pt idx="28">
                    <c:v>0.730626</c:v>
                  </c:pt>
                  <c:pt idx="29">
                    <c:v>0.98185800000000001</c:v>
                  </c:pt>
                  <c:pt idx="30">
                    <c:v>0.75699300000000003</c:v>
                  </c:pt>
                  <c:pt idx="31">
                    <c:v>0.72365100000000004</c:v>
                  </c:pt>
                  <c:pt idx="32">
                    <c:v>0.60722500000000001</c:v>
                  </c:pt>
                  <c:pt idx="33">
                    <c:v>0.70405799999999996</c:v>
                  </c:pt>
                  <c:pt idx="34">
                    <c:v>1.1013999999999999</c:v>
                  </c:pt>
                  <c:pt idx="35">
                    <c:v>0.39629999999999999</c:v>
                  </c:pt>
                  <c:pt idx="36">
                    <c:v>0.47007700000000002</c:v>
                  </c:pt>
                  <c:pt idx="37">
                    <c:v>0.43789099999999997</c:v>
                  </c:pt>
                  <c:pt idx="38">
                    <c:v>0.69642999999999999</c:v>
                  </c:pt>
                  <c:pt idx="39">
                    <c:v>0.69202399999999997</c:v>
                  </c:pt>
                  <c:pt idx="40">
                    <c:v>0.625444</c:v>
                  </c:pt>
                  <c:pt idx="41">
                    <c:v>0.71144200000000002</c:v>
                  </c:pt>
                  <c:pt idx="42">
                    <c:v>0.69397900000000001</c:v>
                  </c:pt>
                  <c:pt idx="43">
                    <c:v>0.80135900000000004</c:v>
                  </c:pt>
                </c:numCache>
              </c:numRef>
            </c:plus>
            <c:minus>
              <c:numRef>
                <c:f>('Ms SEM+ICP Tidy'!$W$145:$W$168,'Ms SEM+ICP Tidy'!$W$189:$W$208)</c:f>
                <c:numCache>
                  <c:formatCode>General</c:formatCode>
                  <c:ptCount val="44"/>
                  <c:pt idx="0">
                    <c:v>0.44609799999999999</c:v>
                  </c:pt>
                  <c:pt idx="1">
                    <c:v>0.59373699999999996</c:v>
                  </c:pt>
                  <c:pt idx="2">
                    <c:v>0.63346000000000002</c:v>
                  </c:pt>
                  <c:pt idx="3">
                    <c:v>0.39917599999999998</c:v>
                  </c:pt>
                  <c:pt idx="4">
                    <c:v>0.68264800000000003</c:v>
                  </c:pt>
                  <c:pt idx="5">
                    <c:v>0.52306200000000003</c:v>
                  </c:pt>
                  <c:pt idx="6">
                    <c:v>0.48620400000000003</c:v>
                  </c:pt>
                  <c:pt idx="7">
                    <c:v>0.53634700000000002</c:v>
                  </c:pt>
                  <c:pt idx="8">
                    <c:v>0.64535100000000001</c:v>
                  </c:pt>
                  <c:pt idx="9">
                    <c:v>0.48100900000000002</c:v>
                  </c:pt>
                  <c:pt idx="10">
                    <c:v>0.50942900000000002</c:v>
                  </c:pt>
                  <c:pt idx="11">
                    <c:v>0.52185999999999999</c:v>
                  </c:pt>
                  <c:pt idx="12">
                    <c:v>0.48082399999999997</c:v>
                  </c:pt>
                  <c:pt idx="13">
                    <c:v>0.52903</c:v>
                  </c:pt>
                  <c:pt idx="14">
                    <c:v>0.66817400000000005</c:v>
                  </c:pt>
                  <c:pt idx="15">
                    <c:v>0.68153699999999995</c:v>
                  </c:pt>
                  <c:pt idx="16">
                    <c:v>0.50746800000000003</c:v>
                  </c:pt>
                  <c:pt idx="17">
                    <c:v>0.68862000000000001</c:v>
                  </c:pt>
                  <c:pt idx="18">
                    <c:v>0.43587500000000001</c:v>
                  </c:pt>
                  <c:pt idx="19">
                    <c:v>0.73666500000000001</c:v>
                  </c:pt>
                  <c:pt idx="20">
                    <c:v>0.483657</c:v>
                  </c:pt>
                  <c:pt idx="21">
                    <c:v>0.497363</c:v>
                  </c:pt>
                  <c:pt idx="22">
                    <c:v>0.39285300000000001</c:v>
                  </c:pt>
                  <c:pt idx="23">
                    <c:v>0.76605699999999999</c:v>
                  </c:pt>
                  <c:pt idx="24">
                    <c:v>0.68322899999999998</c:v>
                  </c:pt>
                  <c:pt idx="25">
                    <c:v>0.55833999999999995</c:v>
                  </c:pt>
                  <c:pt idx="26">
                    <c:v>0.48084100000000002</c:v>
                  </c:pt>
                  <c:pt idx="27">
                    <c:v>0.83305600000000002</c:v>
                  </c:pt>
                  <c:pt idx="28">
                    <c:v>0.730626</c:v>
                  </c:pt>
                  <c:pt idx="29">
                    <c:v>0.98185800000000001</c:v>
                  </c:pt>
                  <c:pt idx="30">
                    <c:v>0.75699300000000003</c:v>
                  </c:pt>
                  <c:pt idx="31">
                    <c:v>0.72365100000000004</c:v>
                  </c:pt>
                  <c:pt idx="32">
                    <c:v>0.60722500000000001</c:v>
                  </c:pt>
                  <c:pt idx="33">
                    <c:v>0.70405799999999996</c:v>
                  </c:pt>
                  <c:pt idx="34">
                    <c:v>1.1013999999999999</c:v>
                  </c:pt>
                  <c:pt idx="35">
                    <c:v>0.39629999999999999</c:v>
                  </c:pt>
                  <c:pt idx="36">
                    <c:v>0.47007700000000002</c:v>
                  </c:pt>
                  <c:pt idx="37">
                    <c:v>0.43789099999999997</c:v>
                  </c:pt>
                  <c:pt idx="38">
                    <c:v>0.69642999999999999</c:v>
                  </c:pt>
                  <c:pt idx="39">
                    <c:v>0.69202399999999997</c:v>
                  </c:pt>
                  <c:pt idx="40">
                    <c:v>0.625444</c:v>
                  </c:pt>
                  <c:pt idx="41">
                    <c:v>0.71144200000000002</c:v>
                  </c:pt>
                  <c:pt idx="42">
                    <c:v>0.69397900000000001</c:v>
                  </c:pt>
                  <c:pt idx="43">
                    <c:v>0.80135900000000004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SEM+ICP Tidy'!$AH$145:$AH$168,'Ms SEM+ICP Tidy'!$AH$189:$AH$208)</c:f>
                <c:numCache>
                  <c:formatCode>General</c:formatCode>
                  <c:ptCount val="44"/>
                  <c:pt idx="0">
                    <c:v>1600</c:v>
                  </c:pt>
                  <c:pt idx="1">
                    <c:v>1600</c:v>
                  </c:pt>
                  <c:pt idx="2">
                    <c:v>1600</c:v>
                  </c:pt>
                  <c:pt idx="3">
                    <c:v>1600</c:v>
                  </c:pt>
                  <c:pt idx="4">
                    <c:v>1600</c:v>
                  </c:pt>
                  <c:pt idx="5">
                    <c:v>1600</c:v>
                  </c:pt>
                  <c:pt idx="6">
                    <c:v>1600</c:v>
                  </c:pt>
                  <c:pt idx="7">
                    <c:v>1600</c:v>
                  </c:pt>
                  <c:pt idx="8">
                    <c:v>1600</c:v>
                  </c:pt>
                  <c:pt idx="9">
                    <c:v>1600</c:v>
                  </c:pt>
                  <c:pt idx="10">
                    <c:v>1600</c:v>
                  </c:pt>
                  <c:pt idx="11">
                    <c:v>1600</c:v>
                  </c:pt>
                  <c:pt idx="12">
                    <c:v>1600</c:v>
                  </c:pt>
                  <c:pt idx="13">
                    <c:v>1600</c:v>
                  </c:pt>
                  <c:pt idx="14">
                    <c:v>1600</c:v>
                  </c:pt>
                  <c:pt idx="15">
                    <c:v>1600</c:v>
                  </c:pt>
                  <c:pt idx="16">
                    <c:v>1600</c:v>
                  </c:pt>
                  <c:pt idx="17">
                    <c:v>1600</c:v>
                  </c:pt>
                  <c:pt idx="18">
                    <c:v>1600</c:v>
                  </c:pt>
                  <c:pt idx="19">
                    <c:v>1600</c:v>
                  </c:pt>
                  <c:pt idx="20">
                    <c:v>1600</c:v>
                  </c:pt>
                  <c:pt idx="21">
                    <c:v>1600</c:v>
                  </c:pt>
                  <c:pt idx="22">
                    <c:v>1600</c:v>
                  </c:pt>
                  <c:pt idx="23">
                    <c:v>1600</c:v>
                  </c:pt>
                  <c:pt idx="24">
                    <c:v>1600</c:v>
                  </c:pt>
                  <c:pt idx="25">
                    <c:v>1600</c:v>
                  </c:pt>
                  <c:pt idx="26">
                    <c:v>1600</c:v>
                  </c:pt>
                  <c:pt idx="27">
                    <c:v>1600</c:v>
                  </c:pt>
                  <c:pt idx="28">
                    <c:v>1600</c:v>
                  </c:pt>
                  <c:pt idx="29">
                    <c:v>1600</c:v>
                  </c:pt>
                  <c:pt idx="30">
                    <c:v>1600</c:v>
                  </c:pt>
                  <c:pt idx="31">
                    <c:v>1600</c:v>
                  </c:pt>
                  <c:pt idx="32">
                    <c:v>1600</c:v>
                  </c:pt>
                  <c:pt idx="33">
                    <c:v>1600</c:v>
                  </c:pt>
                  <c:pt idx="34">
                    <c:v>1600</c:v>
                  </c:pt>
                  <c:pt idx="35">
                    <c:v>1600</c:v>
                  </c:pt>
                  <c:pt idx="36">
                    <c:v>1600</c:v>
                  </c:pt>
                  <c:pt idx="37">
                    <c:v>1600</c:v>
                  </c:pt>
                  <c:pt idx="38">
                    <c:v>1600</c:v>
                  </c:pt>
                  <c:pt idx="39">
                    <c:v>1600</c:v>
                  </c:pt>
                  <c:pt idx="40">
                    <c:v>1600</c:v>
                  </c:pt>
                  <c:pt idx="41">
                    <c:v>1600</c:v>
                  </c:pt>
                  <c:pt idx="42">
                    <c:v>1600</c:v>
                  </c:pt>
                  <c:pt idx="43">
                    <c:v>1600</c:v>
                  </c:pt>
                </c:numCache>
              </c:numRef>
            </c:plus>
            <c:minus>
              <c:numRef>
                <c:f>('Ms SEM+ICP Tidy'!$AH$145:$AH$168,'Ms SEM+ICP Tidy'!$AH$189:$AH$208)</c:f>
                <c:numCache>
                  <c:formatCode>General</c:formatCode>
                  <c:ptCount val="44"/>
                  <c:pt idx="0">
                    <c:v>1600</c:v>
                  </c:pt>
                  <c:pt idx="1">
                    <c:v>1600</c:v>
                  </c:pt>
                  <c:pt idx="2">
                    <c:v>1600</c:v>
                  </c:pt>
                  <c:pt idx="3">
                    <c:v>1600</c:v>
                  </c:pt>
                  <c:pt idx="4">
                    <c:v>1600</c:v>
                  </c:pt>
                  <c:pt idx="5">
                    <c:v>1600</c:v>
                  </c:pt>
                  <c:pt idx="6">
                    <c:v>1600</c:v>
                  </c:pt>
                  <c:pt idx="7">
                    <c:v>1600</c:v>
                  </c:pt>
                  <c:pt idx="8">
                    <c:v>1600</c:v>
                  </c:pt>
                  <c:pt idx="9">
                    <c:v>1600</c:v>
                  </c:pt>
                  <c:pt idx="10">
                    <c:v>1600</c:v>
                  </c:pt>
                  <c:pt idx="11">
                    <c:v>1600</c:v>
                  </c:pt>
                  <c:pt idx="12">
                    <c:v>1600</c:v>
                  </c:pt>
                  <c:pt idx="13">
                    <c:v>1600</c:v>
                  </c:pt>
                  <c:pt idx="14">
                    <c:v>1600</c:v>
                  </c:pt>
                  <c:pt idx="15">
                    <c:v>1600</c:v>
                  </c:pt>
                  <c:pt idx="16">
                    <c:v>1600</c:v>
                  </c:pt>
                  <c:pt idx="17">
                    <c:v>1600</c:v>
                  </c:pt>
                  <c:pt idx="18">
                    <c:v>1600</c:v>
                  </c:pt>
                  <c:pt idx="19">
                    <c:v>1600</c:v>
                  </c:pt>
                  <c:pt idx="20">
                    <c:v>1600</c:v>
                  </c:pt>
                  <c:pt idx="21">
                    <c:v>1600</c:v>
                  </c:pt>
                  <c:pt idx="22">
                    <c:v>1600</c:v>
                  </c:pt>
                  <c:pt idx="23">
                    <c:v>1600</c:v>
                  </c:pt>
                  <c:pt idx="24">
                    <c:v>1600</c:v>
                  </c:pt>
                  <c:pt idx="25">
                    <c:v>1600</c:v>
                  </c:pt>
                  <c:pt idx="26">
                    <c:v>1600</c:v>
                  </c:pt>
                  <c:pt idx="27">
                    <c:v>1600</c:v>
                  </c:pt>
                  <c:pt idx="28">
                    <c:v>1600</c:v>
                  </c:pt>
                  <c:pt idx="29">
                    <c:v>1600</c:v>
                  </c:pt>
                  <c:pt idx="30">
                    <c:v>1600</c:v>
                  </c:pt>
                  <c:pt idx="31">
                    <c:v>1600</c:v>
                  </c:pt>
                  <c:pt idx="32">
                    <c:v>1600</c:v>
                  </c:pt>
                  <c:pt idx="33">
                    <c:v>1600</c:v>
                  </c:pt>
                  <c:pt idx="34">
                    <c:v>1600</c:v>
                  </c:pt>
                  <c:pt idx="35">
                    <c:v>1600</c:v>
                  </c:pt>
                  <c:pt idx="36">
                    <c:v>1600</c:v>
                  </c:pt>
                  <c:pt idx="37">
                    <c:v>1600</c:v>
                  </c:pt>
                  <c:pt idx="38">
                    <c:v>1600</c:v>
                  </c:pt>
                  <c:pt idx="39">
                    <c:v>1600</c:v>
                  </c:pt>
                  <c:pt idx="40">
                    <c:v>1600</c:v>
                  </c:pt>
                  <c:pt idx="41">
                    <c:v>1600</c:v>
                  </c:pt>
                  <c:pt idx="42">
                    <c:v>1600</c:v>
                  </c:pt>
                  <c:pt idx="43">
                    <c:v>1600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'Ms SEM+ICP Tidy'!$AH$2:$AH$45</c:f>
              <c:numCache>
                <c:formatCode>General</c:formatCode>
                <c:ptCount val="44"/>
                <c:pt idx="0">
                  <c:v>85200</c:v>
                </c:pt>
                <c:pt idx="1">
                  <c:v>85399.999999999985</c:v>
                </c:pt>
                <c:pt idx="2">
                  <c:v>95300</c:v>
                </c:pt>
                <c:pt idx="3">
                  <c:v>95300</c:v>
                </c:pt>
                <c:pt idx="4">
                  <c:v>95500</c:v>
                </c:pt>
                <c:pt idx="5">
                  <c:v>97100.000000000015</c:v>
                </c:pt>
                <c:pt idx="6">
                  <c:v>95700</c:v>
                </c:pt>
                <c:pt idx="7">
                  <c:v>95100</c:v>
                </c:pt>
                <c:pt idx="8">
                  <c:v>95000</c:v>
                </c:pt>
                <c:pt idx="9">
                  <c:v>95800</c:v>
                </c:pt>
                <c:pt idx="10">
                  <c:v>94500</c:v>
                </c:pt>
                <c:pt idx="11">
                  <c:v>91600</c:v>
                </c:pt>
                <c:pt idx="12">
                  <c:v>93100</c:v>
                </c:pt>
                <c:pt idx="13">
                  <c:v>92500</c:v>
                </c:pt>
                <c:pt idx="14">
                  <c:v>90900</c:v>
                </c:pt>
                <c:pt idx="15">
                  <c:v>95900</c:v>
                </c:pt>
                <c:pt idx="16">
                  <c:v>95900</c:v>
                </c:pt>
                <c:pt idx="17">
                  <c:v>95000</c:v>
                </c:pt>
                <c:pt idx="18">
                  <c:v>95500</c:v>
                </c:pt>
                <c:pt idx="19">
                  <c:v>93500</c:v>
                </c:pt>
                <c:pt idx="20">
                  <c:v>91199.999999999985</c:v>
                </c:pt>
                <c:pt idx="21">
                  <c:v>94400</c:v>
                </c:pt>
                <c:pt idx="22">
                  <c:v>98000</c:v>
                </c:pt>
                <c:pt idx="23">
                  <c:v>98000</c:v>
                </c:pt>
                <c:pt idx="24">
                  <c:v>93699.999999999985</c:v>
                </c:pt>
                <c:pt idx="25">
                  <c:v>95000</c:v>
                </c:pt>
                <c:pt idx="26">
                  <c:v>93300</c:v>
                </c:pt>
                <c:pt idx="27">
                  <c:v>94400</c:v>
                </c:pt>
                <c:pt idx="28">
                  <c:v>94000</c:v>
                </c:pt>
                <c:pt idx="29">
                  <c:v>94100</c:v>
                </c:pt>
                <c:pt idx="30">
                  <c:v>93900</c:v>
                </c:pt>
                <c:pt idx="31">
                  <c:v>98200</c:v>
                </c:pt>
                <c:pt idx="32">
                  <c:v>93100</c:v>
                </c:pt>
                <c:pt idx="33">
                  <c:v>96800</c:v>
                </c:pt>
                <c:pt idx="34">
                  <c:v>94100</c:v>
                </c:pt>
                <c:pt idx="35">
                  <c:v>95399.999999999985</c:v>
                </c:pt>
                <c:pt idx="36">
                  <c:v>93200</c:v>
                </c:pt>
                <c:pt idx="37">
                  <c:v>94700</c:v>
                </c:pt>
                <c:pt idx="38">
                  <c:v>97800</c:v>
                </c:pt>
                <c:pt idx="39">
                  <c:v>94100</c:v>
                </c:pt>
                <c:pt idx="40">
                  <c:v>95500</c:v>
                </c:pt>
                <c:pt idx="41">
                  <c:v>96000</c:v>
                </c:pt>
                <c:pt idx="42">
                  <c:v>98200</c:v>
                </c:pt>
                <c:pt idx="43">
                  <c:v>99600.000000000015</c:v>
                </c:pt>
              </c:numCache>
            </c:numRef>
          </c:xVal>
          <c:yVal>
            <c:numRef>
              <c:f>'Ms SEM+ICP Tidy'!$V$2:$V$45</c:f>
              <c:numCache>
                <c:formatCode>General</c:formatCode>
                <c:ptCount val="44"/>
                <c:pt idx="0">
                  <c:v>1.2665299999999999</c:v>
                </c:pt>
                <c:pt idx="1">
                  <c:v>2.2708699999999999</c:v>
                </c:pt>
                <c:pt idx="2">
                  <c:v>2.7129400000000001</c:v>
                </c:pt>
                <c:pt idx="3">
                  <c:v>2.3996300000000002</c:v>
                </c:pt>
                <c:pt idx="4">
                  <c:v>3.0369999999999999</c:v>
                </c:pt>
                <c:pt idx="5">
                  <c:v>2.5349599999999999</c:v>
                </c:pt>
                <c:pt idx="6">
                  <c:v>2.8065500000000001</c:v>
                </c:pt>
                <c:pt idx="7">
                  <c:v>3.04026</c:v>
                </c:pt>
                <c:pt idx="8">
                  <c:v>3.50644</c:v>
                </c:pt>
                <c:pt idx="9">
                  <c:v>2.8797999999999999</c:v>
                </c:pt>
                <c:pt idx="10">
                  <c:v>2.5438200000000002</c:v>
                </c:pt>
                <c:pt idx="11">
                  <c:v>1.77485</c:v>
                </c:pt>
                <c:pt idx="12">
                  <c:v>2.50542</c:v>
                </c:pt>
                <c:pt idx="13">
                  <c:v>2.2385100000000002</c:v>
                </c:pt>
                <c:pt idx="14">
                  <c:v>1.66143</c:v>
                </c:pt>
                <c:pt idx="15">
                  <c:v>3.96618</c:v>
                </c:pt>
                <c:pt idx="16">
                  <c:v>3.52074</c:v>
                </c:pt>
                <c:pt idx="17">
                  <c:v>6.0541999999999998</c:v>
                </c:pt>
                <c:pt idx="18">
                  <c:v>2.2876099999999999</c:v>
                </c:pt>
                <c:pt idx="19">
                  <c:v>5.6083400000000001</c:v>
                </c:pt>
                <c:pt idx="20">
                  <c:v>2.3410700000000002</c:v>
                </c:pt>
                <c:pt idx="21">
                  <c:v>3.22356</c:v>
                </c:pt>
                <c:pt idx="22">
                  <c:v>2.6304099999999999</c:v>
                </c:pt>
                <c:pt idx="23">
                  <c:v>2.70181</c:v>
                </c:pt>
                <c:pt idx="24">
                  <c:v>2.8197899999999998</c:v>
                </c:pt>
                <c:pt idx="25">
                  <c:v>1.8132999999999999</c:v>
                </c:pt>
                <c:pt idx="26">
                  <c:v>2.5273300000000001</c:v>
                </c:pt>
                <c:pt idx="27">
                  <c:v>3.7111999999999998</c:v>
                </c:pt>
                <c:pt idx="28">
                  <c:v>2.5824799999999999</c:v>
                </c:pt>
                <c:pt idx="29">
                  <c:v>3.4697100000000001</c:v>
                </c:pt>
                <c:pt idx="30">
                  <c:v>2.1489199999999999</c:v>
                </c:pt>
                <c:pt idx="31">
                  <c:v>2.8308900000000001</c:v>
                </c:pt>
                <c:pt idx="32">
                  <c:v>2.5255899999999998</c:v>
                </c:pt>
                <c:pt idx="33">
                  <c:v>2.1676600000000001</c:v>
                </c:pt>
                <c:pt idx="34">
                  <c:v>2.32735</c:v>
                </c:pt>
                <c:pt idx="35">
                  <c:v>3.4162699999999999</c:v>
                </c:pt>
                <c:pt idx="36">
                  <c:v>2.1769699999999998</c:v>
                </c:pt>
                <c:pt idx="37">
                  <c:v>3.0425800000000001</c:v>
                </c:pt>
                <c:pt idx="38">
                  <c:v>3.4960800000000001</c:v>
                </c:pt>
                <c:pt idx="39">
                  <c:v>3.0587200000000001</c:v>
                </c:pt>
                <c:pt idx="40">
                  <c:v>2.7154500000000001</c:v>
                </c:pt>
                <c:pt idx="41">
                  <c:v>3.3026800000000001</c:v>
                </c:pt>
                <c:pt idx="42">
                  <c:v>3.16995</c:v>
                </c:pt>
                <c:pt idx="43">
                  <c:v>2.6040899999999998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6C8-44C3-B002-9A77EB743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49286687"/>
        <c:axId val="1746135023"/>
      </c:scatterChart>
      <c:valAx>
        <c:axId val="14492866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6135023"/>
        <c:crosses val="autoZero"/>
        <c:crossBetween val="midCat"/>
      </c:valAx>
      <c:valAx>
        <c:axId val="17461350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Cs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928668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1(B)MP Ms K vs Cs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SEM+ICP Tidy'!$W$238:$W$267,'Ms SEM+ICP Tidy'!$W$285:$W$299)</c:f>
                <c:numCache>
                  <c:formatCode>General</c:formatCode>
                  <c:ptCount val="45"/>
                  <c:pt idx="0">
                    <c:v>0.22995599999999999</c:v>
                  </c:pt>
                  <c:pt idx="1">
                    <c:v>0.43356299999999998</c:v>
                  </c:pt>
                  <c:pt idx="2">
                    <c:v>0.34096700000000002</c:v>
                  </c:pt>
                  <c:pt idx="3">
                    <c:v>0.64871000000000001</c:v>
                  </c:pt>
                  <c:pt idx="4">
                    <c:v>0.65969100000000003</c:v>
                  </c:pt>
                  <c:pt idx="5">
                    <c:v>0.44824799999999998</c:v>
                  </c:pt>
                  <c:pt idx="6">
                    <c:v>0.53977699999999995</c:v>
                  </c:pt>
                  <c:pt idx="7">
                    <c:v>0.67462699999999998</c:v>
                  </c:pt>
                  <c:pt idx="8">
                    <c:v>0.58316100000000004</c:v>
                  </c:pt>
                  <c:pt idx="9">
                    <c:v>0.62701700000000005</c:v>
                  </c:pt>
                  <c:pt idx="10">
                    <c:v>0.29897899999999999</c:v>
                  </c:pt>
                  <c:pt idx="11">
                    <c:v>0.49520599999999998</c:v>
                  </c:pt>
                  <c:pt idx="12">
                    <c:v>0.33030100000000001</c:v>
                  </c:pt>
                  <c:pt idx="13">
                    <c:v>0.26132</c:v>
                  </c:pt>
                  <c:pt idx="14">
                    <c:v>0.785802</c:v>
                  </c:pt>
                  <c:pt idx="15">
                    <c:v>0.488483</c:v>
                  </c:pt>
                  <c:pt idx="16">
                    <c:v>0.49370199999999997</c:v>
                  </c:pt>
                  <c:pt idx="17">
                    <c:v>0.37507499999999999</c:v>
                  </c:pt>
                  <c:pt idx="18">
                    <c:v>0.208264</c:v>
                  </c:pt>
                  <c:pt idx="19">
                    <c:v>0.44275700000000001</c:v>
                  </c:pt>
                  <c:pt idx="20">
                    <c:v>0.48885600000000001</c:v>
                  </c:pt>
                  <c:pt idx="21">
                    <c:v>0.26526499999999997</c:v>
                  </c:pt>
                  <c:pt idx="22">
                    <c:v>0.52786100000000002</c:v>
                  </c:pt>
                  <c:pt idx="23">
                    <c:v>0.33546500000000001</c:v>
                  </c:pt>
                  <c:pt idx="24">
                    <c:v>0.713758</c:v>
                  </c:pt>
                  <c:pt idx="25">
                    <c:v>0.37296099999999999</c:v>
                  </c:pt>
                  <c:pt idx="26">
                    <c:v>0.473244</c:v>
                  </c:pt>
                  <c:pt idx="27">
                    <c:v>0.48767100000000002</c:v>
                  </c:pt>
                  <c:pt idx="28">
                    <c:v>0.56920300000000001</c:v>
                  </c:pt>
                  <c:pt idx="29">
                    <c:v>0.57527200000000001</c:v>
                  </c:pt>
                  <c:pt idx="30">
                    <c:v>0.35075899999999999</c:v>
                  </c:pt>
                  <c:pt idx="31">
                    <c:v>0.413408</c:v>
                  </c:pt>
                  <c:pt idx="32">
                    <c:v>0.29012399999999999</c:v>
                  </c:pt>
                  <c:pt idx="33">
                    <c:v>0.32195800000000002</c:v>
                  </c:pt>
                  <c:pt idx="34">
                    <c:v>0.51122500000000004</c:v>
                  </c:pt>
                  <c:pt idx="35">
                    <c:v>0.35633199999999998</c:v>
                  </c:pt>
                  <c:pt idx="36">
                    <c:v>0.451685</c:v>
                  </c:pt>
                  <c:pt idx="37">
                    <c:v>0.52317000000000002</c:v>
                  </c:pt>
                  <c:pt idx="38">
                    <c:v>0.40245599999999998</c:v>
                  </c:pt>
                  <c:pt idx="39">
                    <c:v>0.37921500000000002</c:v>
                  </c:pt>
                  <c:pt idx="40">
                    <c:v>0.37744299999999997</c:v>
                  </c:pt>
                  <c:pt idx="41">
                    <c:v>0.42016999999999999</c:v>
                  </c:pt>
                  <c:pt idx="42">
                    <c:v>0.34587200000000001</c:v>
                  </c:pt>
                  <c:pt idx="43">
                    <c:v>0.61138400000000004</c:v>
                  </c:pt>
                  <c:pt idx="44">
                    <c:v>0.38968199999999997</c:v>
                  </c:pt>
                </c:numCache>
              </c:numRef>
            </c:plus>
            <c:minus>
              <c:numRef>
                <c:f>('Ms SEM+ICP Tidy'!$W$238:$W$267,'Ms SEM+ICP Tidy'!$W$285:$W$299)</c:f>
                <c:numCache>
                  <c:formatCode>General</c:formatCode>
                  <c:ptCount val="45"/>
                  <c:pt idx="0">
                    <c:v>0.22995599999999999</c:v>
                  </c:pt>
                  <c:pt idx="1">
                    <c:v>0.43356299999999998</c:v>
                  </c:pt>
                  <c:pt idx="2">
                    <c:v>0.34096700000000002</c:v>
                  </c:pt>
                  <c:pt idx="3">
                    <c:v>0.64871000000000001</c:v>
                  </c:pt>
                  <c:pt idx="4">
                    <c:v>0.65969100000000003</c:v>
                  </c:pt>
                  <c:pt idx="5">
                    <c:v>0.44824799999999998</c:v>
                  </c:pt>
                  <c:pt idx="6">
                    <c:v>0.53977699999999995</c:v>
                  </c:pt>
                  <c:pt idx="7">
                    <c:v>0.67462699999999998</c:v>
                  </c:pt>
                  <c:pt idx="8">
                    <c:v>0.58316100000000004</c:v>
                  </c:pt>
                  <c:pt idx="9">
                    <c:v>0.62701700000000005</c:v>
                  </c:pt>
                  <c:pt idx="10">
                    <c:v>0.29897899999999999</c:v>
                  </c:pt>
                  <c:pt idx="11">
                    <c:v>0.49520599999999998</c:v>
                  </c:pt>
                  <c:pt idx="12">
                    <c:v>0.33030100000000001</c:v>
                  </c:pt>
                  <c:pt idx="13">
                    <c:v>0.26132</c:v>
                  </c:pt>
                  <c:pt idx="14">
                    <c:v>0.785802</c:v>
                  </c:pt>
                  <c:pt idx="15">
                    <c:v>0.488483</c:v>
                  </c:pt>
                  <c:pt idx="16">
                    <c:v>0.49370199999999997</c:v>
                  </c:pt>
                  <c:pt idx="17">
                    <c:v>0.37507499999999999</c:v>
                  </c:pt>
                  <c:pt idx="18">
                    <c:v>0.208264</c:v>
                  </c:pt>
                  <c:pt idx="19">
                    <c:v>0.44275700000000001</c:v>
                  </c:pt>
                  <c:pt idx="20">
                    <c:v>0.48885600000000001</c:v>
                  </c:pt>
                  <c:pt idx="21">
                    <c:v>0.26526499999999997</c:v>
                  </c:pt>
                  <c:pt idx="22">
                    <c:v>0.52786100000000002</c:v>
                  </c:pt>
                  <c:pt idx="23">
                    <c:v>0.33546500000000001</c:v>
                  </c:pt>
                  <c:pt idx="24">
                    <c:v>0.713758</c:v>
                  </c:pt>
                  <c:pt idx="25">
                    <c:v>0.37296099999999999</c:v>
                  </c:pt>
                  <c:pt idx="26">
                    <c:v>0.473244</c:v>
                  </c:pt>
                  <c:pt idx="27">
                    <c:v>0.48767100000000002</c:v>
                  </c:pt>
                  <c:pt idx="28">
                    <c:v>0.56920300000000001</c:v>
                  </c:pt>
                  <c:pt idx="29">
                    <c:v>0.57527200000000001</c:v>
                  </c:pt>
                  <c:pt idx="30">
                    <c:v>0.35075899999999999</c:v>
                  </c:pt>
                  <c:pt idx="31">
                    <c:v>0.413408</c:v>
                  </c:pt>
                  <c:pt idx="32">
                    <c:v>0.29012399999999999</c:v>
                  </c:pt>
                  <c:pt idx="33">
                    <c:v>0.32195800000000002</c:v>
                  </c:pt>
                  <c:pt idx="34">
                    <c:v>0.51122500000000004</c:v>
                  </c:pt>
                  <c:pt idx="35">
                    <c:v>0.35633199999999998</c:v>
                  </c:pt>
                  <c:pt idx="36">
                    <c:v>0.451685</c:v>
                  </c:pt>
                  <c:pt idx="37">
                    <c:v>0.52317000000000002</c:v>
                  </c:pt>
                  <c:pt idx="38">
                    <c:v>0.40245599999999998</c:v>
                  </c:pt>
                  <c:pt idx="39">
                    <c:v>0.37921500000000002</c:v>
                  </c:pt>
                  <c:pt idx="40">
                    <c:v>0.37744299999999997</c:v>
                  </c:pt>
                  <c:pt idx="41">
                    <c:v>0.42016999999999999</c:v>
                  </c:pt>
                  <c:pt idx="42">
                    <c:v>0.34587200000000001</c:v>
                  </c:pt>
                  <c:pt idx="43">
                    <c:v>0.61138400000000004</c:v>
                  </c:pt>
                  <c:pt idx="44">
                    <c:v>0.38968199999999997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SEM+ICP Tidy'!$AH$238:$AH$267,'Ms SEM+ICP Tidy'!$AH$285:$AH$299)</c:f>
                <c:numCache>
                  <c:formatCode>General</c:formatCode>
                  <c:ptCount val="45"/>
                  <c:pt idx="0">
                    <c:v>1391.6666666666665</c:v>
                  </c:pt>
                  <c:pt idx="1">
                    <c:v>1391.6666666666665</c:v>
                  </c:pt>
                  <c:pt idx="2">
                    <c:v>1391.6666666666665</c:v>
                  </c:pt>
                  <c:pt idx="3">
                    <c:v>1391.6666666666665</c:v>
                  </c:pt>
                  <c:pt idx="4">
                    <c:v>1391.6666666666665</c:v>
                  </c:pt>
                  <c:pt idx="5">
                    <c:v>1391.6666666666665</c:v>
                  </c:pt>
                  <c:pt idx="6">
                    <c:v>1391.6666666666665</c:v>
                  </c:pt>
                  <c:pt idx="7">
                    <c:v>1391.6666666666665</c:v>
                  </c:pt>
                  <c:pt idx="8">
                    <c:v>1391.6666666666665</c:v>
                  </c:pt>
                  <c:pt idx="9">
                    <c:v>1391.6666666666665</c:v>
                  </c:pt>
                  <c:pt idx="10">
                    <c:v>1391.6666666666665</c:v>
                  </c:pt>
                  <c:pt idx="11">
                    <c:v>1391.6666666666665</c:v>
                  </c:pt>
                  <c:pt idx="12">
                    <c:v>1391.6666666666665</c:v>
                  </c:pt>
                  <c:pt idx="13">
                    <c:v>1391.6666666666665</c:v>
                  </c:pt>
                  <c:pt idx="14">
                    <c:v>1391.6666666666665</c:v>
                  </c:pt>
                  <c:pt idx="15">
                    <c:v>1391.6666666666665</c:v>
                  </c:pt>
                  <c:pt idx="16">
                    <c:v>1391.6666666666665</c:v>
                  </c:pt>
                  <c:pt idx="17">
                    <c:v>1391.6666666666665</c:v>
                  </c:pt>
                  <c:pt idx="18">
                    <c:v>1391.6666666666665</c:v>
                  </c:pt>
                  <c:pt idx="19">
                    <c:v>1391.6666666666665</c:v>
                  </c:pt>
                  <c:pt idx="20">
                    <c:v>1391.6666666666665</c:v>
                  </c:pt>
                  <c:pt idx="21">
                    <c:v>1391.6666666666665</c:v>
                  </c:pt>
                  <c:pt idx="22">
                    <c:v>1391.6666666666665</c:v>
                  </c:pt>
                  <c:pt idx="23">
                    <c:v>1391.6666666666665</c:v>
                  </c:pt>
                  <c:pt idx="24">
                    <c:v>1391.6666666666665</c:v>
                  </c:pt>
                  <c:pt idx="25">
                    <c:v>1391.6666666666665</c:v>
                  </c:pt>
                  <c:pt idx="26">
                    <c:v>1391.6666666666665</c:v>
                  </c:pt>
                  <c:pt idx="27">
                    <c:v>1391.6666666666665</c:v>
                  </c:pt>
                  <c:pt idx="28">
                    <c:v>1391.6666666666665</c:v>
                  </c:pt>
                  <c:pt idx="29">
                    <c:v>1391.6666666666665</c:v>
                  </c:pt>
                  <c:pt idx="30">
                    <c:v>1391.6666666666665</c:v>
                  </c:pt>
                  <c:pt idx="31">
                    <c:v>1391.6666666666665</c:v>
                  </c:pt>
                  <c:pt idx="32">
                    <c:v>1391.6666666666665</c:v>
                  </c:pt>
                  <c:pt idx="33">
                    <c:v>1391.6666666666665</c:v>
                  </c:pt>
                  <c:pt idx="34">
                    <c:v>1391.6666666666665</c:v>
                  </c:pt>
                  <c:pt idx="35">
                    <c:v>1391.6666666666665</c:v>
                  </c:pt>
                  <c:pt idx="36">
                    <c:v>1391.6666666666665</c:v>
                  </c:pt>
                  <c:pt idx="37">
                    <c:v>1391.6666666666665</c:v>
                  </c:pt>
                  <c:pt idx="38">
                    <c:v>1391.6666666666665</c:v>
                  </c:pt>
                  <c:pt idx="39">
                    <c:v>1391.6666666666665</c:v>
                  </c:pt>
                  <c:pt idx="40">
                    <c:v>1391.6666666666665</c:v>
                  </c:pt>
                  <c:pt idx="41">
                    <c:v>1391.6666666666665</c:v>
                  </c:pt>
                  <c:pt idx="42">
                    <c:v>1391.6666666666665</c:v>
                  </c:pt>
                  <c:pt idx="43">
                    <c:v>1391.6666666666665</c:v>
                  </c:pt>
                  <c:pt idx="44">
                    <c:v>1391.6666666666665</c:v>
                  </c:pt>
                </c:numCache>
              </c:numRef>
            </c:plus>
            <c:minus>
              <c:numRef>
                <c:f>('Ms SEM+ICP Tidy'!$AH$238:$AH$267,'Ms SEM+ICP Tidy'!$AH$285:$AH$299)</c:f>
                <c:numCache>
                  <c:formatCode>General</c:formatCode>
                  <c:ptCount val="45"/>
                  <c:pt idx="0">
                    <c:v>1391.6666666666665</c:v>
                  </c:pt>
                  <c:pt idx="1">
                    <c:v>1391.6666666666665</c:v>
                  </c:pt>
                  <c:pt idx="2">
                    <c:v>1391.6666666666665</c:v>
                  </c:pt>
                  <c:pt idx="3">
                    <c:v>1391.6666666666665</c:v>
                  </c:pt>
                  <c:pt idx="4">
                    <c:v>1391.6666666666665</c:v>
                  </c:pt>
                  <c:pt idx="5">
                    <c:v>1391.6666666666665</c:v>
                  </c:pt>
                  <c:pt idx="6">
                    <c:v>1391.6666666666665</c:v>
                  </c:pt>
                  <c:pt idx="7">
                    <c:v>1391.6666666666665</c:v>
                  </c:pt>
                  <c:pt idx="8">
                    <c:v>1391.6666666666665</c:v>
                  </c:pt>
                  <c:pt idx="9">
                    <c:v>1391.6666666666665</c:v>
                  </c:pt>
                  <c:pt idx="10">
                    <c:v>1391.6666666666665</c:v>
                  </c:pt>
                  <c:pt idx="11">
                    <c:v>1391.6666666666665</c:v>
                  </c:pt>
                  <c:pt idx="12">
                    <c:v>1391.6666666666665</c:v>
                  </c:pt>
                  <c:pt idx="13">
                    <c:v>1391.6666666666665</c:v>
                  </c:pt>
                  <c:pt idx="14">
                    <c:v>1391.6666666666665</c:v>
                  </c:pt>
                  <c:pt idx="15">
                    <c:v>1391.6666666666665</c:v>
                  </c:pt>
                  <c:pt idx="16">
                    <c:v>1391.6666666666665</c:v>
                  </c:pt>
                  <c:pt idx="17">
                    <c:v>1391.6666666666665</c:v>
                  </c:pt>
                  <c:pt idx="18">
                    <c:v>1391.6666666666665</c:v>
                  </c:pt>
                  <c:pt idx="19">
                    <c:v>1391.6666666666665</c:v>
                  </c:pt>
                  <c:pt idx="20">
                    <c:v>1391.6666666666665</c:v>
                  </c:pt>
                  <c:pt idx="21">
                    <c:v>1391.6666666666665</c:v>
                  </c:pt>
                  <c:pt idx="22">
                    <c:v>1391.6666666666665</c:v>
                  </c:pt>
                  <c:pt idx="23">
                    <c:v>1391.6666666666665</c:v>
                  </c:pt>
                  <c:pt idx="24">
                    <c:v>1391.6666666666665</c:v>
                  </c:pt>
                  <c:pt idx="25">
                    <c:v>1391.6666666666665</c:v>
                  </c:pt>
                  <c:pt idx="26">
                    <c:v>1391.6666666666665</c:v>
                  </c:pt>
                  <c:pt idx="27">
                    <c:v>1391.6666666666665</c:v>
                  </c:pt>
                  <c:pt idx="28">
                    <c:v>1391.6666666666665</c:v>
                  </c:pt>
                  <c:pt idx="29">
                    <c:v>1391.6666666666665</c:v>
                  </c:pt>
                  <c:pt idx="30">
                    <c:v>1391.6666666666665</c:v>
                  </c:pt>
                  <c:pt idx="31">
                    <c:v>1391.6666666666665</c:v>
                  </c:pt>
                  <c:pt idx="32">
                    <c:v>1391.6666666666665</c:v>
                  </c:pt>
                  <c:pt idx="33">
                    <c:v>1391.6666666666665</c:v>
                  </c:pt>
                  <c:pt idx="34">
                    <c:v>1391.6666666666665</c:v>
                  </c:pt>
                  <c:pt idx="35">
                    <c:v>1391.6666666666665</c:v>
                  </c:pt>
                  <c:pt idx="36">
                    <c:v>1391.6666666666665</c:v>
                  </c:pt>
                  <c:pt idx="37">
                    <c:v>1391.6666666666665</c:v>
                  </c:pt>
                  <c:pt idx="38">
                    <c:v>1391.6666666666665</c:v>
                  </c:pt>
                  <c:pt idx="39">
                    <c:v>1391.6666666666665</c:v>
                  </c:pt>
                  <c:pt idx="40">
                    <c:v>1391.6666666666665</c:v>
                  </c:pt>
                  <c:pt idx="41">
                    <c:v>1391.6666666666665</c:v>
                  </c:pt>
                  <c:pt idx="42">
                    <c:v>1391.6666666666665</c:v>
                  </c:pt>
                  <c:pt idx="43">
                    <c:v>1391.6666666666665</c:v>
                  </c:pt>
                  <c:pt idx="44">
                    <c:v>1391.6666666666665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'Ms SEM+ICP Tidy'!$AH$47:$AH$91</c:f>
              <c:numCache>
                <c:formatCode>General</c:formatCode>
                <c:ptCount val="45"/>
                <c:pt idx="0">
                  <c:v>84800</c:v>
                </c:pt>
                <c:pt idx="1">
                  <c:v>84900</c:v>
                </c:pt>
                <c:pt idx="2">
                  <c:v>83699.999999999985</c:v>
                </c:pt>
                <c:pt idx="3">
                  <c:v>84400</c:v>
                </c:pt>
                <c:pt idx="4">
                  <c:v>85000</c:v>
                </c:pt>
                <c:pt idx="5">
                  <c:v>87100.000000000015</c:v>
                </c:pt>
                <c:pt idx="6">
                  <c:v>85300</c:v>
                </c:pt>
                <c:pt idx="7">
                  <c:v>85200</c:v>
                </c:pt>
                <c:pt idx="8">
                  <c:v>83200</c:v>
                </c:pt>
                <c:pt idx="9">
                  <c:v>84000</c:v>
                </c:pt>
                <c:pt idx="10">
                  <c:v>86000</c:v>
                </c:pt>
                <c:pt idx="11">
                  <c:v>84900</c:v>
                </c:pt>
                <c:pt idx="12">
                  <c:v>84600.000000000015</c:v>
                </c:pt>
                <c:pt idx="13">
                  <c:v>85399.999999999985</c:v>
                </c:pt>
                <c:pt idx="14">
                  <c:v>84100</c:v>
                </c:pt>
                <c:pt idx="15">
                  <c:v>82899.999999999985</c:v>
                </c:pt>
                <c:pt idx="16">
                  <c:v>85500</c:v>
                </c:pt>
                <c:pt idx="17">
                  <c:v>84700</c:v>
                </c:pt>
                <c:pt idx="18">
                  <c:v>84600.000000000015</c:v>
                </c:pt>
                <c:pt idx="19">
                  <c:v>82500</c:v>
                </c:pt>
                <c:pt idx="20">
                  <c:v>85300</c:v>
                </c:pt>
                <c:pt idx="21">
                  <c:v>85500</c:v>
                </c:pt>
                <c:pt idx="22">
                  <c:v>85399.999999999985</c:v>
                </c:pt>
                <c:pt idx="23">
                  <c:v>83500</c:v>
                </c:pt>
                <c:pt idx="24">
                  <c:v>83400</c:v>
                </c:pt>
                <c:pt idx="25">
                  <c:v>85600</c:v>
                </c:pt>
                <c:pt idx="26">
                  <c:v>87100.000000000015</c:v>
                </c:pt>
                <c:pt idx="27">
                  <c:v>83300</c:v>
                </c:pt>
                <c:pt idx="28">
                  <c:v>83000</c:v>
                </c:pt>
                <c:pt idx="29">
                  <c:v>83400</c:v>
                </c:pt>
                <c:pt idx="30">
                  <c:v>84200</c:v>
                </c:pt>
                <c:pt idx="31">
                  <c:v>85399.999999999985</c:v>
                </c:pt>
                <c:pt idx="32">
                  <c:v>85000</c:v>
                </c:pt>
                <c:pt idx="33">
                  <c:v>84100</c:v>
                </c:pt>
                <c:pt idx="34">
                  <c:v>84700</c:v>
                </c:pt>
                <c:pt idx="35">
                  <c:v>84500</c:v>
                </c:pt>
                <c:pt idx="36">
                  <c:v>85300</c:v>
                </c:pt>
                <c:pt idx="37">
                  <c:v>82300</c:v>
                </c:pt>
                <c:pt idx="38">
                  <c:v>84400</c:v>
                </c:pt>
                <c:pt idx="39">
                  <c:v>82600</c:v>
                </c:pt>
                <c:pt idx="40">
                  <c:v>84900</c:v>
                </c:pt>
                <c:pt idx="41">
                  <c:v>83300</c:v>
                </c:pt>
                <c:pt idx="42">
                  <c:v>83500</c:v>
                </c:pt>
                <c:pt idx="43">
                  <c:v>85300</c:v>
                </c:pt>
                <c:pt idx="44">
                  <c:v>82300</c:v>
                </c:pt>
              </c:numCache>
            </c:numRef>
          </c:xVal>
          <c:yVal>
            <c:numRef>
              <c:f>'Ms SEM+ICP Tidy'!$V$47:$V$91</c:f>
              <c:numCache>
                <c:formatCode>General</c:formatCode>
                <c:ptCount val="45"/>
                <c:pt idx="0">
                  <c:v>0.84642499999999998</c:v>
                </c:pt>
                <c:pt idx="1">
                  <c:v>0.89473800000000003</c:v>
                </c:pt>
                <c:pt idx="2">
                  <c:v>0.63961000000000001</c:v>
                </c:pt>
                <c:pt idx="3">
                  <c:v>1.9680500000000001</c:v>
                </c:pt>
                <c:pt idx="4">
                  <c:v>1.1655199999999999</c:v>
                </c:pt>
                <c:pt idx="5">
                  <c:v>0.67861199999999999</c:v>
                </c:pt>
                <c:pt idx="6">
                  <c:v>1.4597500000000001</c:v>
                </c:pt>
                <c:pt idx="7">
                  <c:v>1.1554899999999999</c:v>
                </c:pt>
                <c:pt idx="8">
                  <c:v>1.09799</c:v>
                </c:pt>
                <c:pt idx="9">
                  <c:v>1.5187299999999999</c:v>
                </c:pt>
                <c:pt idx="10">
                  <c:v>0.68195899999999998</c:v>
                </c:pt>
                <c:pt idx="11">
                  <c:v>1.25119</c:v>
                </c:pt>
                <c:pt idx="12">
                  <c:v>0.97689899999999996</c:v>
                </c:pt>
                <c:pt idx="13">
                  <c:v>0.21235799999999999</c:v>
                </c:pt>
                <c:pt idx="14">
                  <c:v>1.7627200000000001</c:v>
                </c:pt>
                <c:pt idx="15">
                  <c:v>0.45008500000000001</c:v>
                </c:pt>
                <c:pt idx="16">
                  <c:v>1.46041</c:v>
                </c:pt>
                <c:pt idx="17">
                  <c:v>0.37289600000000001</c:v>
                </c:pt>
                <c:pt idx="18">
                  <c:v>0.235046</c:v>
                </c:pt>
                <c:pt idx="19">
                  <c:v>0.35149399999999997</c:v>
                </c:pt>
                <c:pt idx="20">
                  <c:v>1.4982</c:v>
                </c:pt>
                <c:pt idx="21">
                  <c:v>0.48427999999999999</c:v>
                </c:pt>
                <c:pt idx="22">
                  <c:v>0.53592099999999998</c:v>
                </c:pt>
                <c:pt idx="23">
                  <c:v>0.86416000000000004</c:v>
                </c:pt>
                <c:pt idx="24">
                  <c:v>0.62747799999999998</c:v>
                </c:pt>
                <c:pt idx="25">
                  <c:v>6.9243399999999997E-2</c:v>
                </c:pt>
                <c:pt idx="26">
                  <c:v>0.61755199999999999</c:v>
                </c:pt>
                <c:pt idx="27">
                  <c:v>0.90013399999999999</c:v>
                </c:pt>
                <c:pt idx="28">
                  <c:v>1.3895900000000001</c:v>
                </c:pt>
                <c:pt idx="29">
                  <c:v>0.84073799999999999</c:v>
                </c:pt>
                <c:pt idx="30">
                  <c:v>0.70628800000000003</c:v>
                </c:pt>
                <c:pt idx="31">
                  <c:v>1.10067</c:v>
                </c:pt>
                <c:pt idx="32">
                  <c:v>0.31801800000000002</c:v>
                </c:pt>
                <c:pt idx="33">
                  <c:v>0.24986700000000001</c:v>
                </c:pt>
                <c:pt idx="34">
                  <c:v>0.233958</c:v>
                </c:pt>
                <c:pt idx="35">
                  <c:v>0.659555</c:v>
                </c:pt>
                <c:pt idx="36">
                  <c:v>0.65296299999999996</c:v>
                </c:pt>
                <c:pt idx="37">
                  <c:v>1.06609</c:v>
                </c:pt>
                <c:pt idx="38">
                  <c:v>0.70276899999999998</c:v>
                </c:pt>
                <c:pt idx="39">
                  <c:v>0.99935399999999996</c:v>
                </c:pt>
                <c:pt idx="40">
                  <c:v>1.0835900000000001</c:v>
                </c:pt>
                <c:pt idx="41">
                  <c:v>0.48893900000000001</c:v>
                </c:pt>
                <c:pt idx="42">
                  <c:v>0.47251500000000002</c:v>
                </c:pt>
                <c:pt idx="43">
                  <c:v>2.0742400000000001</c:v>
                </c:pt>
                <c:pt idx="44">
                  <c:v>1.1939500000000001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B5C-41E8-87C1-A99410CA1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4974303"/>
        <c:axId val="1759480703"/>
      </c:scatterChart>
      <c:valAx>
        <c:axId val="136497430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9480703"/>
        <c:crosses val="autoZero"/>
        <c:crossBetween val="midCat"/>
      </c:valAx>
      <c:valAx>
        <c:axId val="1759480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Cs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497430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1.AS vs 1(B)MP</a:t>
            </a:r>
            <a:r>
              <a:rPr lang="en-GB" baseline="0"/>
              <a:t> Ms K vs Cs</a:t>
            </a:r>
            <a:endParaRPr lang="en-GB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1.AS Ms K vs Cs</c:v>
          </c:tx>
          <c:spPr>
            <a:ln>
              <a:noFill/>
            </a:ln>
          </c:spPr>
          <c:xVal>
            <c:numRef>
              <c:f>'Ms SEM+ICP Tidy'!$AH$2:$AH$45</c:f>
              <c:numCache>
                <c:formatCode>General</c:formatCode>
                <c:ptCount val="44"/>
                <c:pt idx="0">
                  <c:v>85200</c:v>
                </c:pt>
                <c:pt idx="1">
                  <c:v>85399.999999999985</c:v>
                </c:pt>
                <c:pt idx="2">
                  <c:v>95300</c:v>
                </c:pt>
                <c:pt idx="3">
                  <c:v>95300</c:v>
                </c:pt>
                <c:pt idx="4">
                  <c:v>95500</c:v>
                </c:pt>
                <c:pt idx="5">
                  <c:v>97100.000000000015</c:v>
                </c:pt>
                <c:pt idx="6">
                  <c:v>95700</c:v>
                </c:pt>
                <c:pt idx="7">
                  <c:v>95100</c:v>
                </c:pt>
                <c:pt idx="8">
                  <c:v>95000</c:v>
                </c:pt>
                <c:pt idx="9">
                  <c:v>95800</c:v>
                </c:pt>
                <c:pt idx="10">
                  <c:v>94500</c:v>
                </c:pt>
                <c:pt idx="11">
                  <c:v>91600</c:v>
                </c:pt>
                <c:pt idx="12">
                  <c:v>93100</c:v>
                </c:pt>
                <c:pt idx="13">
                  <c:v>92500</c:v>
                </c:pt>
                <c:pt idx="14">
                  <c:v>90900</c:v>
                </c:pt>
                <c:pt idx="15">
                  <c:v>95900</c:v>
                </c:pt>
                <c:pt idx="16">
                  <c:v>95900</c:v>
                </c:pt>
                <c:pt idx="17">
                  <c:v>95000</c:v>
                </c:pt>
                <c:pt idx="18">
                  <c:v>95500</c:v>
                </c:pt>
                <c:pt idx="19">
                  <c:v>93500</c:v>
                </c:pt>
                <c:pt idx="20">
                  <c:v>91199.999999999985</c:v>
                </c:pt>
                <c:pt idx="21">
                  <c:v>94400</c:v>
                </c:pt>
                <c:pt idx="22">
                  <c:v>98000</c:v>
                </c:pt>
                <c:pt idx="23">
                  <c:v>98000</c:v>
                </c:pt>
                <c:pt idx="24">
                  <c:v>93699.999999999985</c:v>
                </c:pt>
                <c:pt idx="25">
                  <c:v>95000</c:v>
                </c:pt>
                <c:pt idx="26">
                  <c:v>93300</c:v>
                </c:pt>
                <c:pt idx="27">
                  <c:v>94400</c:v>
                </c:pt>
                <c:pt idx="28">
                  <c:v>94000</c:v>
                </c:pt>
                <c:pt idx="29">
                  <c:v>94100</c:v>
                </c:pt>
                <c:pt idx="30">
                  <c:v>93900</c:v>
                </c:pt>
                <c:pt idx="31">
                  <c:v>98200</c:v>
                </c:pt>
                <c:pt idx="32">
                  <c:v>93100</c:v>
                </c:pt>
                <c:pt idx="33">
                  <c:v>96800</c:v>
                </c:pt>
                <c:pt idx="34">
                  <c:v>94100</c:v>
                </c:pt>
                <c:pt idx="35">
                  <c:v>95399.999999999985</c:v>
                </c:pt>
                <c:pt idx="36">
                  <c:v>93200</c:v>
                </c:pt>
                <c:pt idx="37">
                  <c:v>94700</c:v>
                </c:pt>
                <c:pt idx="38">
                  <c:v>97800</c:v>
                </c:pt>
                <c:pt idx="39">
                  <c:v>94100</c:v>
                </c:pt>
                <c:pt idx="40">
                  <c:v>95500</c:v>
                </c:pt>
                <c:pt idx="41">
                  <c:v>96000</c:v>
                </c:pt>
                <c:pt idx="42">
                  <c:v>98200</c:v>
                </c:pt>
                <c:pt idx="43">
                  <c:v>99600.000000000015</c:v>
                </c:pt>
              </c:numCache>
            </c:numRef>
          </c:xVal>
          <c:yVal>
            <c:numRef>
              <c:f>'Ms SEM+ICP Tidy'!$V$2:$V$45</c:f>
              <c:numCache>
                <c:formatCode>General</c:formatCode>
                <c:ptCount val="44"/>
                <c:pt idx="0">
                  <c:v>1.2665299999999999</c:v>
                </c:pt>
                <c:pt idx="1">
                  <c:v>2.2708699999999999</c:v>
                </c:pt>
                <c:pt idx="2">
                  <c:v>2.7129400000000001</c:v>
                </c:pt>
                <c:pt idx="3">
                  <c:v>2.3996300000000002</c:v>
                </c:pt>
                <c:pt idx="4">
                  <c:v>3.0369999999999999</c:v>
                </c:pt>
                <c:pt idx="5">
                  <c:v>2.5349599999999999</c:v>
                </c:pt>
                <c:pt idx="6">
                  <c:v>2.8065500000000001</c:v>
                </c:pt>
                <c:pt idx="7">
                  <c:v>3.04026</c:v>
                </c:pt>
                <c:pt idx="8">
                  <c:v>3.50644</c:v>
                </c:pt>
                <c:pt idx="9">
                  <c:v>2.8797999999999999</c:v>
                </c:pt>
                <c:pt idx="10">
                  <c:v>2.5438200000000002</c:v>
                </c:pt>
                <c:pt idx="11">
                  <c:v>1.77485</c:v>
                </c:pt>
                <c:pt idx="12">
                  <c:v>2.50542</c:v>
                </c:pt>
                <c:pt idx="13">
                  <c:v>2.2385100000000002</c:v>
                </c:pt>
                <c:pt idx="14">
                  <c:v>1.66143</c:v>
                </c:pt>
                <c:pt idx="15">
                  <c:v>3.96618</c:v>
                </c:pt>
                <c:pt idx="16">
                  <c:v>3.52074</c:v>
                </c:pt>
                <c:pt idx="17">
                  <c:v>6.0541999999999998</c:v>
                </c:pt>
                <c:pt idx="18">
                  <c:v>2.2876099999999999</c:v>
                </c:pt>
                <c:pt idx="19">
                  <c:v>5.6083400000000001</c:v>
                </c:pt>
                <c:pt idx="20">
                  <c:v>2.3410700000000002</c:v>
                </c:pt>
                <c:pt idx="21">
                  <c:v>3.22356</c:v>
                </c:pt>
                <c:pt idx="22">
                  <c:v>2.6304099999999999</c:v>
                </c:pt>
                <c:pt idx="23">
                  <c:v>2.70181</c:v>
                </c:pt>
                <c:pt idx="24">
                  <c:v>2.8197899999999998</c:v>
                </c:pt>
                <c:pt idx="25">
                  <c:v>1.8132999999999999</c:v>
                </c:pt>
                <c:pt idx="26">
                  <c:v>2.5273300000000001</c:v>
                </c:pt>
                <c:pt idx="27">
                  <c:v>3.7111999999999998</c:v>
                </c:pt>
                <c:pt idx="28">
                  <c:v>2.5824799999999999</c:v>
                </c:pt>
                <c:pt idx="29">
                  <c:v>3.4697100000000001</c:v>
                </c:pt>
                <c:pt idx="30">
                  <c:v>2.1489199999999999</c:v>
                </c:pt>
                <c:pt idx="31">
                  <c:v>2.8308900000000001</c:v>
                </c:pt>
                <c:pt idx="32">
                  <c:v>2.5255899999999998</c:v>
                </c:pt>
                <c:pt idx="33">
                  <c:v>2.1676600000000001</c:v>
                </c:pt>
                <c:pt idx="34">
                  <c:v>2.32735</c:v>
                </c:pt>
                <c:pt idx="35">
                  <c:v>3.4162699999999999</c:v>
                </c:pt>
                <c:pt idx="36">
                  <c:v>2.1769699999999998</c:v>
                </c:pt>
                <c:pt idx="37">
                  <c:v>3.0425800000000001</c:v>
                </c:pt>
                <c:pt idx="38">
                  <c:v>3.4960800000000001</c:v>
                </c:pt>
                <c:pt idx="39">
                  <c:v>3.0587200000000001</c:v>
                </c:pt>
                <c:pt idx="40">
                  <c:v>2.7154500000000001</c:v>
                </c:pt>
                <c:pt idx="41">
                  <c:v>3.3026800000000001</c:v>
                </c:pt>
                <c:pt idx="42">
                  <c:v>3.16995</c:v>
                </c:pt>
                <c:pt idx="43">
                  <c:v>2.6040899999999998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FF5-4C42-9A5E-983DDF69B86E}"/>
            </c:ext>
          </c:extLst>
        </c:ser>
        <c:ser>
          <c:idx val="0"/>
          <c:order val="1"/>
          <c:tx>
            <c:v>1(B)MP Ms K vs Cs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'Ms SEM+ICP Tidy'!$AH$47:$AH$91</c:f>
              <c:numCache>
                <c:formatCode>General</c:formatCode>
                <c:ptCount val="45"/>
                <c:pt idx="0">
                  <c:v>84800</c:v>
                </c:pt>
                <c:pt idx="1">
                  <c:v>84900</c:v>
                </c:pt>
                <c:pt idx="2">
                  <c:v>83699.999999999985</c:v>
                </c:pt>
                <c:pt idx="3">
                  <c:v>84400</c:v>
                </c:pt>
                <c:pt idx="4">
                  <c:v>85000</c:v>
                </c:pt>
                <c:pt idx="5">
                  <c:v>87100.000000000015</c:v>
                </c:pt>
                <c:pt idx="6">
                  <c:v>85300</c:v>
                </c:pt>
                <c:pt idx="7">
                  <c:v>85200</c:v>
                </c:pt>
                <c:pt idx="8">
                  <c:v>83200</c:v>
                </c:pt>
                <c:pt idx="9">
                  <c:v>84000</c:v>
                </c:pt>
                <c:pt idx="10">
                  <c:v>86000</c:v>
                </c:pt>
                <c:pt idx="11">
                  <c:v>84900</c:v>
                </c:pt>
                <c:pt idx="12">
                  <c:v>84600.000000000015</c:v>
                </c:pt>
                <c:pt idx="13">
                  <c:v>85399.999999999985</c:v>
                </c:pt>
                <c:pt idx="14">
                  <c:v>84100</c:v>
                </c:pt>
                <c:pt idx="15">
                  <c:v>82899.999999999985</c:v>
                </c:pt>
                <c:pt idx="16">
                  <c:v>85500</c:v>
                </c:pt>
                <c:pt idx="17">
                  <c:v>84700</c:v>
                </c:pt>
                <c:pt idx="18">
                  <c:v>84600.000000000015</c:v>
                </c:pt>
                <c:pt idx="19">
                  <c:v>82500</c:v>
                </c:pt>
                <c:pt idx="20">
                  <c:v>85300</c:v>
                </c:pt>
                <c:pt idx="21">
                  <c:v>85500</c:v>
                </c:pt>
                <c:pt idx="22">
                  <c:v>85399.999999999985</c:v>
                </c:pt>
                <c:pt idx="23">
                  <c:v>83500</c:v>
                </c:pt>
                <c:pt idx="24">
                  <c:v>83400</c:v>
                </c:pt>
                <c:pt idx="25">
                  <c:v>85600</c:v>
                </c:pt>
                <c:pt idx="26">
                  <c:v>87100.000000000015</c:v>
                </c:pt>
                <c:pt idx="27">
                  <c:v>83300</c:v>
                </c:pt>
                <c:pt idx="28">
                  <c:v>83000</c:v>
                </c:pt>
                <c:pt idx="29">
                  <c:v>83400</c:v>
                </c:pt>
                <c:pt idx="30">
                  <c:v>84200</c:v>
                </c:pt>
                <c:pt idx="31">
                  <c:v>85399.999999999985</c:v>
                </c:pt>
                <c:pt idx="32">
                  <c:v>85000</c:v>
                </c:pt>
                <c:pt idx="33">
                  <c:v>84100</c:v>
                </c:pt>
                <c:pt idx="34">
                  <c:v>84700</c:v>
                </c:pt>
                <c:pt idx="35">
                  <c:v>84500</c:v>
                </c:pt>
                <c:pt idx="36">
                  <c:v>85300</c:v>
                </c:pt>
                <c:pt idx="37">
                  <c:v>82300</c:v>
                </c:pt>
                <c:pt idx="38">
                  <c:v>84400</c:v>
                </c:pt>
                <c:pt idx="39">
                  <c:v>82600</c:v>
                </c:pt>
                <c:pt idx="40">
                  <c:v>84900</c:v>
                </c:pt>
                <c:pt idx="41">
                  <c:v>83300</c:v>
                </c:pt>
                <c:pt idx="42">
                  <c:v>83500</c:v>
                </c:pt>
                <c:pt idx="43">
                  <c:v>85300</c:v>
                </c:pt>
                <c:pt idx="44">
                  <c:v>82300</c:v>
                </c:pt>
              </c:numCache>
            </c:numRef>
          </c:xVal>
          <c:yVal>
            <c:numRef>
              <c:f>'Ms SEM+ICP Tidy'!$V$47:$V$91</c:f>
              <c:numCache>
                <c:formatCode>General</c:formatCode>
                <c:ptCount val="45"/>
                <c:pt idx="0">
                  <c:v>0.84642499999999998</c:v>
                </c:pt>
                <c:pt idx="1">
                  <c:v>0.89473800000000003</c:v>
                </c:pt>
                <c:pt idx="2">
                  <c:v>0.63961000000000001</c:v>
                </c:pt>
                <c:pt idx="3">
                  <c:v>1.9680500000000001</c:v>
                </c:pt>
                <c:pt idx="4">
                  <c:v>1.1655199999999999</c:v>
                </c:pt>
                <c:pt idx="5">
                  <c:v>0.67861199999999999</c:v>
                </c:pt>
                <c:pt idx="6">
                  <c:v>1.4597500000000001</c:v>
                </c:pt>
                <c:pt idx="7">
                  <c:v>1.1554899999999999</c:v>
                </c:pt>
                <c:pt idx="8">
                  <c:v>1.09799</c:v>
                </c:pt>
                <c:pt idx="9">
                  <c:v>1.5187299999999999</c:v>
                </c:pt>
                <c:pt idx="10">
                  <c:v>0.68195899999999998</c:v>
                </c:pt>
                <c:pt idx="11">
                  <c:v>1.25119</c:v>
                </c:pt>
                <c:pt idx="12">
                  <c:v>0.97689899999999996</c:v>
                </c:pt>
                <c:pt idx="13">
                  <c:v>0.21235799999999999</c:v>
                </c:pt>
                <c:pt idx="14">
                  <c:v>1.7627200000000001</c:v>
                </c:pt>
                <c:pt idx="15">
                  <c:v>0.45008500000000001</c:v>
                </c:pt>
                <c:pt idx="16">
                  <c:v>1.46041</c:v>
                </c:pt>
                <c:pt idx="17">
                  <c:v>0.37289600000000001</c:v>
                </c:pt>
                <c:pt idx="18">
                  <c:v>0.235046</c:v>
                </c:pt>
                <c:pt idx="19">
                  <c:v>0.35149399999999997</c:v>
                </c:pt>
                <c:pt idx="20">
                  <c:v>1.4982</c:v>
                </c:pt>
                <c:pt idx="21">
                  <c:v>0.48427999999999999</c:v>
                </c:pt>
                <c:pt idx="22">
                  <c:v>0.53592099999999998</c:v>
                </c:pt>
                <c:pt idx="23">
                  <c:v>0.86416000000000004</c:v>
                </c:pt>
                <c:pt idx="24">
                  <c:v>0.62747799999999998</c:v>
                </c:pt>
                <c:pt idx="25">
                  <c:v>6.9243399999999997E-2</c:v>
                </c:pt>
                <c:pt idx="26">
                  <c:v>0.61755199999999999</c:v>
                </c:pt>
                <c:pt idx="27">
                  <c:v>0.90013399999999999</c:v>
                </c:pt>
                <c:pt idx="28">
                  <c:v>1.3895900000000001</c:v>
                </c:pt>
                <c:pt idx="29">
                  <c:v>0.84073799999999999</c:v>
                </c:pt>
                <c:pt idx="30">
                  <c:v>0.70628800000000003</c:v>
                </c:pt>
                <c:pt idx="31">
                  <c:v>1.10067</c:v>
                </c:pt>
                <c:pt idx="32">
                  <c:v>0.31801800000000002</c:v>
                </c:pt>
                <c:pt idx="33">
                  <c:v>0.24986700000000001</c:v>
                </c:pt>
                <c:pt idx="34">
                  <c:v>0.233958</c:v>
                </c:pt>
                <c:pt idx="35">
                  <c:v>0.659555</c:v>
                </c:pt>
                <c:pt idx="36">
                  <c:v>0.65296299999999996</c:v>
                </c:pt>
                <c:pt idx="37">
                  <c:v>1.06609</c:v>
                </c:pt>
                <c:pt idx="38">
                  <c:v>0.70276899999999998</c:v>
                </c:pt>
                <c:pt idx="39">
                  <c:v>0.99935399999999996</c:v>
                </c:pt>
                <c:pt idx="40">
                  <c:v>1.0835900000000001</c:v>
                </c:pt>
                <c:pt idx="41">
                  <c:v>0.48893900000000001</c:v>
                </c:pt>
                <c:pt idx="42">
                  <c:v>0.47251500000000002</c:v>
                </c:pt>
                <c:pt idx="43">
                  <c:v>2.0742400000000001</c:v>
                </c:pt>
                <c:pt idx="44">
                  <c:v>1.1939500000000001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FF5-4C42-9A5E-983DDF69B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4974303"/>
        <c:axId val="1759480703"/>
      </c:scatterChart>
      <c:valAx>
        <c:axId val="136497430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9480703"/>
        <c:crosses val="autoZero"/>
        <c:crossBetween val="midCat"/>
      </c:valAx>
      <c:valAx>
        <c:axId val="1759480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Cs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4974303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Sr86 vs Sr88</a:t>
            </a:r>
            <a:r>
              <a:rPr lang="en-GB" baseline="0"/>
              <a:t> for Ms in 1.AS&amp;1(B)MP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>
              <a:noFill/>
            </a:ln>
          </c:spPr>
          <c:xVal>
            <c:numRef>
              <c:f>(Muscovite!$Q$2:$Q$25,Muscovite!$Q$27:$Q$46)</c:f>
              <c:numCache>
                <c:formatCode>General</c:formatCode>
                <c:ptCount val="44"/>
                <c:pt idx="0">
                  <c:v>38.933100000000003</c:v>
                </c:pt>
                <c:pt idx="1">
                  <c:v>44.676400000000001</c:v>
                </c:pt>
                <c:pt idx="2">
                  <c:v>25.729500000000002</c:v>
                </c:pt>
                <c:pt idx="3">
                  <c:v>30.267800000000001</c:v>
                </c:pt>
                <c:pt idx="4">
                  <c:v>28.8337</c:v>
                </c:pt>
                <c:pt idx="5">
                  <c:v>25.270199999999999</c:v>
                </c:pt>
                <c:pt idx="6">
                  <c:v>19.148900000000001</c:v>
                </c:pt>
                <c:pt idx="7">
                  <c:v>13.2707</c:v>
                </c:pt>
                <c:pt idx="8">
                  <c:v>33.881900000000002</c:v>
                </c:pt>
                <c:pt idx="9">
                  <c:v>28.0852</c:v>
                </c:pt>
                <c:pt idx="10">
                  <c:v>31.320699999999999</c:v>
                </c:pt>
                <c:pt idx="11">
                  <c:v>77.795699999999997</c:v>
                </c:pt>
                <c:pt idx="12">
                  <c:v>22.316099999999999</c:v>
                </c:pt>
                <c:pt idx="13">
                  <c:v>54.784300000000002</c:v>
                </c:pt>
                <c:pt idx="14">
                  <c:v>39.976999999999997</c:v>
                </c:pt>
                <c:pt idx="15">
                  <c:v>26.215699999999998</c:v>
                </c:pt>
                <c:pt idx="16">
                  <c:v>27.8123</c:v>
                </c:pt>
                <c:pt idx="17">
                  <c:v>21.352699999999999</c:v>
                </c:pt>
                <c:pt idx="18">
                  <c:v>19.3611</c:v>
                </c:pt>
                <c:pt idx="19">
                  <c:v>16.5715</c:v>
                </c:pt>
                <c:pt idx="20">
                  <c:v>18.358499999999999</c:v>
                </c:pt>
                <c:pt idx="21">
                  <c:v>28.932500000000001</c:v>
                </c:pt>
                <c:pt idx="22">
                  <c:v>28.174499999999998</c:v>
                </c:pt>
                <c:pt idx="23">
                  <c:v>33.217500000000001</c:v>
                </c:pt>
                <c:pt idx="24">
                  <c:v>18.753499999999999</c:v>
                </c:pt>
                <c:pt idx="25">
                  <c:v>24.658300000000001</c:v>
                </c:pt>
                <c:pt idx="26">
                  <c:v>35.167099999999998</c:v>
                </c:pt>
                <c:pt idx="27">
                  <c:v>28.837399999999999</c:v>
                </c:pt>
                <c:pt idx="28">
                  <c:v>33.380800000000001</c:v>
                </c:pt>
                <c:pt idx="29">
                  <c:v>22.867599999999999</c:v>
                </c:pt>
                <c:pt idx="30">
                  <c:v>18.544</c:v>
                </c:pt>
                <c:pt idx="31">
                  <c:v>17.093900000000001</c:v>
                </c:pt>
                <c:pt idx="32">
                  <c:v>29.4191</c:v>
                </c:pt>
                <c:pt idx="33">
                  <c:v>17.141300000000001</c:v>
                </c:pt>
                <c:pt idx="34">
                  <c:v>43.722900000000003</c:v>
                </c:pt>
                <c:pt idx="35">
                  <c:v>23.351099999999999</c:v>
                </c:pt>
                <c:pt idx="36">
                  <c:v>19.1601</c:v>
                </c:pt>
                <c:pt idx="37">
                  <c:v>23.450800000000001</c:v>
                </c:pt>
                <c:pt idx="38">
                  <c:v>20.2517</c:v>
                </c:pt>
                <c:pt idx="39">
                  <c:v>31.963100000000001</c:v>
                </c:pt>
                <c:pt idx="40">
                  <c:v>22.069400000000002</c:v>
                </c:pt>
                <c:pt idx="41">
                  <c:v>19.220199999999998</c:v>
                </c:pt>
                <c:pt idx="42">
                  <c:v>29.6508</c:v>
                </c:pt>
                <c:pt idx="43">
                  <c:v>26.3811</c:v>
                </c:pt>
              </c:numCache>
            </c:numRef>
          </c:xVal>
          <c:yVal>
            <c:numRef>
              <c:f>(Muscovite!$R$2:$R$25,Muscovite!$R$27:$R$46)</c:f>
              <c:numCache>
                <c:formatCode>General</c:formatCode>
                <c:ptCount val="44"/>
                <c:pt idx="0">
                  <c:v>35.229799999999997</c:v>
                </c:pt>
                <c:pt idx="1">
                  <c:v>34.005000000000003</c:v>
                </c:pt>
                <c:pt idx="2">
                  <c:v>28.8536</c:v>
                </c:pt>
                <c:pt idx="3">
                  <c:v>23.0046</c:v>
                </c:pt>
                <c:pt idx="4">
                  <c:v>27.1038</c:v>
                </c:pt>
                <c:pt idx="5">
                  <c:v>15.370900000000001</c:v>
                </c:pt>
                <c:pt idx="6">
                  <c:v>21.279699999999998</c:v>
                </c:pt>
                <c:pt idx="7">
                  <c:v>21.745899999999999</c:v>
                </c:pt>
                <c:pt idx="8">
                  <c:v>33.586300000000001</c:v>
                </c:pt>
                <c:pt idx="9">
                  <c:v>26.376100000000001</c:v>
                </c:pt>
                <c:pt idx="10">
                  <c:v>31.0839</c:v>
                </c:pt>
                <c:pt idx="11">
                  <c:v>82.304900000000004</c:v>
                </c:pt>
                <c:pt idx="12">
                  <c:v>25.6843</c:v>
                </c:pt>
                <c:pt idx="13">
                  <c:v>60.490699999999997</c:v>
                </c:pt>
                <c:pt idx="14">
                  <c:v>36.1188</c:v>
                </c:pt>
                <c:pt idx="15">
                  <c:v>26.2639</c:v>
                </c:pt>
                <c:pt idx="16">
                  <c:v>30.92</c:v>
                </c:pt>
                <c:pt idx="17">
                  <c:v>20.601400000000002</c:v>
                </c:pt>
                <c:pt idx="18">
                  <c:v>29.1647</c:v>
                </c:pt>
                <c:pt idx="19">
                  <c:v>23.906600000000001</c:v>
                </c:pt>
                <c:pt idx="20">
                  <c:v>19.707999999999998</c:v>
                </c:pt>
                <c:pt idx="21">
                  <c:v>25.252800000000001</c:v>
                </c:pt>
                <c:pt idx="22">
                  <c:v>28.1355</c:v>
                </c:pt>
                <c:pt idx="23">
                  <c:v>26.0046</c:v>
                </c:pt>
                <c:pt idx="24">
                  <c:v>20.102399999999999</c:v>
                </c:pt>
                <c:pt idx="25">
                  <c:v>29.348700000000001</c:v>
                </c:pt>
                <c:pt idx="26">
                  <c:v>30.624500000000001</c:v>
                </c:pt>
                <c:pt idx="27">
                  <c:v>31.739599999999999</c:v>
                </c:pt>
                <c:pt idx="28">
                  <c:v>33.753500000000003</c:v>
                </c:pt>
                <c:pt idx="29">
                  <c:v>29.200299999999999</c:v>
                </c:pt>
                <c:pt idx="30">
                  <c:v>25.691800000000001</c:v>
                </c:pt>
                <c:pt idx="31">
                  <c:v>29.424800000000001</c:v>
                </c:pt>
                <c:pt idx="32">
                  <c:v>33.2639</c:v>
                </c:pt>
                <c:pt idx="33">
                  <c:v>23.369499999999999</c:v>
                </c:pt>
                <c:pt idx="34">
                  <c:v>48.262</c:v>
                </c:pt>
                <c:pt idx="35">
                  <c:v>28.562999999999999</c:v>
                </c:pt>
                <c:pt idx="36">
                  <c:v>19.796900000000001</c:v>
                </c:pt>
                <c:pt idx="37">
                  <c:v>23.8887</c:v>
                </c:pt>
                <c:pt idx="38">
                  <c:v>30.183499999999999</c:v>
                </c:pt>
                <c:pt idx="39">
                  <c:v>27.672699999999999</c:v>
                </c:pt>
                <c:pt idx="40">
                  <c:v>27.7758</c:v>
                </c:pt>
                <c:pt idx="41">
                  <c:v>30.838799999999999</c:v>
                </c:pt>
                <c:pt idx="42">
                  <c:v>30.444700000000001</c:v>
                </c:pt>
                <c:pt idx="43">
                  <c:v>35.700699999999998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587-4F1B-9E8E-529041D244B5}"/>
            </c:ext>
          </c:extLst>
        </c:ser>
        <c:ser>
          <c:idx val="0"/>
          <c:order val="1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(Muscovite!$Q$48:$Q$77,Muscovite!$Q$79:$Q$93)</c:f>
              <c:numCache>
                <c:formatCode>General</c:formatCode>
                <c:ptCount val="45"/>
                <c:pt idx="0">
                  <c:v>23.223099999999999</c:v>
                </c:pt>
                <c:pt idx="1">
                  <c:v>28.107399999999998</c:v>
                </c:pt>
                <c:pt idx="2">
                  <c:v>27.683800000000002</c:v>
                </c:pt>
                <c:pt idx="3">
                  <c:v>34.822400000000002</c:v>
                </c:pt>
                <c:pt idx="4">
                  <c:v>24.594999999999999</c:v>
                </c:pt>
                <c:pt idx="5">
                  <c:v>22.102</c:v>
                </c:pt>
                <c:pt idx="6">
                  <c:v>32.438200000000002</c:v>
                </c:pt>
                <c:pt idx="7">
                  <c:v>18.715199999999999</c:v>
                </c:pt>
                <c:pt idx="8">
                  <c:v>15.273099999999999</c:v>
                </c:pt>
                <c:pt idx="9">
                  <c:v>18.566800000000001</c:v>
                </c:pt>
                <c:pt idx="10">
                  <c:v>30.614699999999999</c:v>
                </c:pt>
                <c:pt idx="11">
                  <c:v>34.273000000000003</c:v>
                </c:pt>
                <c:pt idx="12">
                  <c:v>40.508299999999998</c:v>
                </c:pt>
                <c:pt idx="13">
                  <c:v>38.988799999999998</c:v>
                </c:pt>
                <c:pt idx="14">
                  <c:v>39.634300000000003</c:v>
                </c:pt>
                <c:pt idx="15">
                  <c:v>33.721200000000003</c:v>
                </c:pt>
                <c:pt idx="16">
                  <c:v>29.234200000000001</c:v>
                </c:pt>
                <c:pt idx="17">
                  <c:v>44.899000000000001</c:v>
                </c:pt>
                <c:pt idx="18">
                  <c:v>37.661700000000003</c:v>
                </c:pt>
                <c:pt idx="19">
                  <c:v>29.353300000000001</c:v>
                </c:pt>
                <c:pt idx="20">
                  <c:v>42.006399999999999</c:v>
                </c:pt>
                <c:pt idx="21">
                  <c:v>47.019799999999996</c:v>
                </c:pt>
                <c:pt idx="22">
                  <c:v>25.794499999999999</c:v>
                </c:pt>
                <c:pt idx="23">
                  <c:v>35.335900000000002</c:v>
                </c:pt>
                <c:pt idx="24">
                  <c:v>31.593599999999999</c:v>
                </c:pt>
                <c:pt idx="25">
                  <c:v>29.2927</c:v>
                </c:pt>
                <c:pt idx="26">
                  <c:v>39.432699999999997</c:v>
                </c:pt>
                <c:pt idx="27">
                  <c:v>21.8127</c:v>
                </c:pt>
                <c:pt idx="28">
                  <c:v>22.75</c:v>
                </c:pt>
                <c:pt idx="29">
                  <c:v>28.455500000000001</c:v>
                </c:pt>
                <c:pt idx="30">
                  <c:v>43.105800000000002</c:v>
                </c:pt>
                <c:pt idx="31">
                  <c:v>33.195900000000002</c:v>
                </c:pt>
                <c:pt idx="32">
                  <c:v>32.1815</c:v>
                </c:pt>
                <c:pt idx="33">
                  <c:v>39.686</c:v>
                </c:pt>
                <c:pt idx="34">
                  <c:v>40.413800000000002</c:v>
                </c:pt>
                <c:pt idx="35">
                  <c:v>46.727800000000002</c:v>
                </c:pt>
                <c:pt idx="36">
                  <c:v>36.168599999999998</c:v>
                </c:pt>
                <c:pt idx="37">
                  <c:v>23.881399999999999</c:v>
                </c:pt>
                <c:pt idx="38">
                  <c:v>64.072000000000003</c:v>
                </c:pt>
                <c:pt idx="39">
                  <c:v>43.779299999999999</c:v>
                </c:pt>
                <c:pt idx="40">
                  <c:v>19.476700000000001</c:v>
                </c:pt>
                <c:pt idx="41">
                  <c:v>32.317100000000003</c:v>
                </c:pt>
                <c:pt idx="42">
                  <c:v>34.327199999999998</c:v>
                </c:pt>
                <c:pt idx="43">
                  <c:v>31.745999999999999</c:v>
                </c:pt>
                <c:pt idx="44">
                  <c:v>30.8965</c:v>
                </c:pt>
              </c:numCache>
            </c:numRef>
          </c:xVal>
          <c:yVal>
            <c:numRef>
              <c:f>(Muscovite!$R$48:$R$77,Muscovite!$R$79:$R$93)</c:f>
              <c:numCache>
                <c:formatCode>General</c:formatCode>
                <c:ptCount val="45"/>
                <c:pt idx="0">
                  <c:v>26.452000000000002</c:v>
                </c:pt>
                <c:pt idx="1">
                  <c:v>29.242599999999999</c:v>
                </c:pt>
                <c:pt idx="2">
                  <c:v>25.605799999999999</c:v>
                </c:pt>
                <c:pt idx="3">
                  <c:v>27.142299999999999</c:v>
                </c:pt>
                <c:pt idx="4">
                  <c:v>26.6374</c:v>
                </c:pt>
                <c:pt idx="5">
                  <c:v>28.348800000000001</c:v>
                </c:pt>
                <c:pt idx="6">
                  <c:v>29.374400000000001</c:v>
                </c:pt>
                <c:pt idx="7">
                  <c:v>30.348700000000001</c:v>
                </c:pt>
                <c:pt idx="8">
                  <c:v>21.877099999999999</c:v>
                </c:pt>
                <c:pt idx="9">
                  <c:v>30.616</c:v>
                </c:pt>
                <c:pt idx="10">
                  <c:v>29.1724</c:v>
                </c:pt>
                <c:pt idx="11">
                  <c:v>25.503699999999998</c:v>
                </c:pt>
                <c:pt idx="12">
                  <c:v>37.959699999999998</c:v>
                </c:pt>
                <c:pt idx="13">
                  <c:v>30.6266</c:v>
                </c:pt>
                <c:pt idx="14">
                  <c:v>33.823599999999999</c:v>
                </c:pt>
                <c:pt idx="15">
                  <c:v>33.261800000000001</c:v>
                </c:pt>
                <c:pt idx="16">
                  <c:v>29.2652</c:v>
                </c:pt>
                <c:pt idx="17">
                  <c:v>29.728899999999999</c:v>
                </c:pt>
                <c:pt idx="18">
                  <c:v>30.976099999999999</c:v>
                </c:pt>
                <c:pt idx="19">
                  <c:v>30.682200000000002</c:v>
                </c:pt>
                <c:pt idx="20">
                  <c:v>31.002199999999998</c:v>
                </c:pt>
                <c:pt idx="21">
                  <c:v>36.0627</c:v>
                </c:pt>
                <c:pt idx="22">
                  <c:v>28.332599999999999</c:v>
                </c:pt>
                <c:pt idx="23">
                  <c:v>27.657299999999999</c:v>
                </c:pt>
                <c:pt idx="24">
                  <c:v>32.236400000000003</c:v>
                </c:pt>
                <c:pt idx="25">
                  <c:v>29.451699999999999</c:v>
                </c:pt>
                <c:pt idx="26">
                  <c:v>39.426499999999997</c:v>
                </c:pt>
                <c:pt idx="27">
                  <c:v>33.235500000000002</c:v>
                </c:pt>
                <c:pt idx="28">
                  <c:v>31.106000000000002</c:v>
                </c:pt>
                <c:pt idx="29">
                  <c:v>33.926299999999998</c:v>
                </c:pt>
                <c:pt idx="30">
                  <c:v>33.797499999999999</c:v>
                </c:pt>
                <c:pt idx="31">
                  <c:v>24.849799999999998</c:v>
                </c:pt>
                <c:pt idx="32">
                  <c:v>33.393700000000003</c:v>
                </c:pt>
                <c:pt idx="33">
                  <c:v>38.204000000000001</c:v>
                </c:pt>
                <c:pt idx="34">
                  <c:v>32.520099999999999</c:v>
                </c:pt>
                <c:pt idx="35">
                  <c:v>29.019100000000002</c:v>
                </c:pt>
                <c:pt idx="36">
                  <c:v>28.651900000000001</c:v>
                </c:pt>
                <c:pt idx="37">
                  <c:v>22.656300000000002</c:v>
                </c:pt>
                <c:pt idx="38">
                  <c:v>45.077300000000001</c:v>
                </c:pt>
                <c:pt idx="39">
                  <c:v>35.238</c:v>
                </c:pt>
                <c:pt idx="40">
                  <c:v>29.453900000000001</c:v>
                </c:pt>
                <c:pt idx="41">
                  <c:v>30.273800000000001</c:v>
                </c:pt>
                <c:pt idx="42">
                  <c:v>30.166799999999999</c:v>
                </c:pt>
                <c:pt idx="43">
                  <c:v>31.256</c:v>
                </c:pt>
                <c:pt idx="44">
                  <c:v>39.775300000000001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587-4F1B-9E8E-529041D24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2731600"/>
        <c:axId val="1581419456"/>
      </c:scatterChart>
      <c:valAx>
        <c:axId val="1482731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1419456"/>
        <c:crosses val="autoZero"/>
        <c:crossBetween val="midCat"/>
      </c:valAx>
      <c:valAx>
        <c:axId val="1581419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2731600"/>
        <c:crosses val="autoZero"/>
        <c:crossBetween val="midCat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1.AS Ms K vs Ba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SEM+ICP Tidy'!$X$145:$X$168,'Ms SEM+ICP Tidy'!$X$189:$X$208)</c:f>
                <c:numCache>
                  <c:formatCode>General</c:formatCode>
                  <c:ptCount val="44"/>
                  <c:pt idx="0">
                    <c:v>607.68899999999996</c:v>
                  </c:pt>
                  <c:pt idx="1">
                    <c:v>591.61599999999999</c:v>
                  </c:pt>
                  <c:pt idx="2">
                    <c:v>155.20699999999999</c:v>
                  </c:pt>
                  <c:pt idx="3">
                    <c:v>154.22499999999999</c:v>
                  </c:pt>
                  <c:pt idx="4">
                    <c:v>240.99</c:v>
                  </c:pt>
                  <c:pt idx="5">
                    <c:v>202.34</c:v>
                  </c:pt>
                  <c:pt idx="6">
                    <c:v>277.63499999999999</c:v>
                  </c:pt>
                  <c:pt idx="7">
                    <c:v>283.73399999999998</c:v>
                  </c:pt>
                  <c:pt idx="8">
                    <c:v>207.58199999999999</c:v>
                  </c:pt>
                  <c:pt idx="9">
                    <c:v>339.82400000000001</c:v>
                  </c:pt>
                  <c:pt idx="10">
                    <c:v>261.30500000000001</c:v>
                  </c:pt>
                  <c:pt idx="11">
                    <c:v>423.93299999999999</c:v>
                  </c:pt>
                  <c:pt idx="12">
                    <c:v>421.173</c:v>
                  </c:pt>
                  <c:pt idx="13">
                    <c:v>434.64400000000001</c:v>
                  </c:pt>
                  <c:pt idx="14">
                    <c:v>697.101</c:v>
                  </c:pt>
                  <c:pt idx="15">
                    <c:v>267.45100000000002</c:v>
                  </c:pt>
                  <c:pt idx="16">
                    <c:v>232.39699999999999</c:v>
                  </c:pt>
                  <c:pt idx="17">
                    <c:v>183.53399999999999</c:v>
                  </c:pt>
                  <c:pt idx="18">
                    <c:v>242.34299999999999</c:v>
                  </c:pt>
                  <c:pt idx="19">
                    <c:v>202.91399999999999</c:v>
                  </c:pt>
                  <c:pt idx="20">
                    <c:v>216.11500000000001</c:v>
                  </c:pt>
                  <c:pt idx="21">
                    <c:v>323.64100000000002</c:v>
                  </c:pt>
                  <c:pt idx="22">
                    <c:v>224.17699999999999</c:v>
                  </c:pt>
                  <c:pt idx="23">
                    <c:v>413.72500000000002</c:v>
                  </c:pt>
                  <c:pt idx="24">
                    <c:v>515.93399999999997</c:v>
                  </c:pt>
                  <c:pt idx="25">
                    <c:v>269.048</c:v>
                  </c:pt>
                  <c:pt idx="26">
                    <c:v>405.178</c:v>
                  </c:pt>
                  <c:pt idx="27">
                    <c:v>183.536</c:v>
                  </c:pt>
                  <c:pt idx="28">
                    <c:v>375.99099999999999</c:v>
                  </c:pt>
                  <c:pt idx="29">
                    <c:v>274.27999999999997</c:v>
                  </c:pt>
                  <c:pt idx="30">
                    <c:v>254.858</c:v>
                  </c:pt>
                  <c:pt idx="31">
                    <c:v>275.541</c:v>
                  </c:pt>
                  <c:pt idx="32">
                    <c:v>253.482</c:v>
                  </c:pt>
                  <c:pt idx="33">
                    <c:v>259.935</c:v>
                  </c:pt>
                  <c:pt idx="34">
                    <c:v>343.82900000000001</c:v>
                  </c:pt>
                  <c:pt idx="35">
                    <c:v>286.77300000000002</c:v>
                  </c:pt>
                  <c:pt idx="36">
                    <c:v>498.18299999999999</c:v>
                  </c:pt>
                  <c:pt idx="37">
                    <c:v>377.524</c:v>
                  </c:pt>
                  <c:pt idx="38">
                    <c:v>413.02499999999998</c:v>
                  </c:pt>
                  <c:pt idx="39">
                    <c:v>262.33999999999997</c:v>
                  </c:pt>
                  <c:pt idx="40">
                    <c:v>443.779</c:v>
                  </c:pt>
                  <c:pt idx="41">
                    <c:v>359.92700000000002</c:v>
                  </c:pt>
                  <c:pt idx="42">
                    <c:v>257.80099999999999</c:v>
                  </c:pt>
                  <c:pt idx="43">
                    <c:v>358.947</c:v>
                  </c:pt>
                </c:numCache>
              </c:numRef>
            </c:plus>
            <c:minus>
              <c:numRef>
                <c:f>('Ms SEM+ICP Tidy'!$X$145:$X$168,'Ms SEM+ICP Tidy'!$X$189:$X$208)</c:f>
                <c:numCache>
                  <c:formatCode>General</c:formatCode>
                  <c:ptCount val="44"/>
                  <c:pt idx="0">
                    <c:v>607.68899999999996</c:v>
                  </c:pt>
                  <c:pt idx="1">
                    <c:v>591.61599999999999</c:v>
                  </c:pt>
                  <c:pt idx="2">
                    <c:v>155.20699999999999</c:v>
                  </c:pt>
                  <c:pt idx="3">
                    <c:v>154.22499999999999</c:v>
                  </c:pt>
                  <c:pt idx="4">
                    <c:v>240.99</c:v>
                  </c:pt>
                  <c:pt idx="5">
                    <c:v>202.34</c:v>
                  </c:pt>
                  <c:pt idx="6">
                    <c:v>277.63499999999999</c:v>
                  </c:pt>
                  <c:pt idx="7">
                    <c:v>283.73399999999998</c:v>
                  </c:pt>
                  <c:pt idx="8">
                    <c:v>207.58199999999999</c:v>
                  </c:pt>
                  <c:pt idx="9">
                    <c:v>339.82400000000001</c:v>
                  </c:pt>
                  <c:pt idx="10">
                    <c:v>261.30500000000001</c:v>
                  </c:pt>
                  <c:pt idx="11">
                    <c:v>423.93299999999999</c:v>
                  </c:pt>
                  <c:pt idx="12">
                    <c:v>421.173</c:v>
                  </c:pt>
                  <c:pt idx="13">
                    <c:v>434.64400000000001</c:v>
                  </c:pt>
                  <c:pt idx="14">
                    <c:v>697.101</c:v>
                  </c:pt>
                  <c:pt idx="15">
                    <c:v>267.45100000000002</c:v>
                  </c:pt>
                  <c:pt idx="16">
                    <c:v>232.39699999999999</c:v>
                  </c:pt>
                  <c:pt idx="17">
                    <c:v>183.53399999999999</c:v>
                  </c:pt>
                  <c:pt idx="18">
                    <c:v>242.34299999999999</c:v>
                  </c:pt>
                  <c:pt idx="19">
                    <c:v>202.91399999999999</c:v>
                  </c:pt>
                  <c:pt idx="20">
                    <c:v>216.11500000000001</c:v>
                  </c:pt>
                  <c:pt idx="21">
                    <c:v>323.64100000000002</c:v>
                  </c:pt>
                  <c:pt idx="22">
                    <c:v>224.17699999999999</c:v>
                  </c:pt>
                  <c:pt idx="23">
                    <c:v>413.72500000000002</c:v>
                  </c:pt>
                  <c:pt idx="24">
                    <c:v>515.93399999999997</c:v>
                  </c:pt>
                  <c:pt idx="25">
                    <c:v>269.048</c:v>
                  </c:pt>
                  <c:pt idx="26">
                    <c:v>405.178</c:v>
                  </c:pt>
                  <c:pt idx="27">
                    <c:v>183.536</c:v>
                  </c:pt>
                  <c:pt idx="28">
                    <c:v>375.99099999999999</c:v>
                  </c:pt>
                  <c:pt idx="29">
                    <c:v>274.27999999999997</c:v>
                  </c:pt>
                  <c:pt idx="30">
                    <c:v>254.858</c:v>
                  </c:pt>
                  <c:pt idx="31">
                    <c:v>275.541</c:v>
                  </c:pt>
                  <c:pt idx="32">
                    <c:v>253.482</c:v>
                  </c:pt>
                  <c:pt idx="33">
                    <c:v>259.935</c:v>
                  </c:pt>
                  <c:pt idx="34">
                    <c:v>343.82900000000001</c:v>
                  </c:pt>
                  <c:pt idx="35">
                    <c:v>286.77300000000002</c:v>
                  </c:pt>
                  <c:pt idx="36">
                    <c:v>498.18299999999999</c:v>
                  </c:pt>
                  <c:pt idx="37">
                    <c:v>377.524</c:v>
                  </c:pt>
                  <c:pt idx="38">
                    <c:v>413.02499999999998</c:v>
                  </c:pt>
                  <c:pt idx="39">
                    <c:v>262.33999999999997</c:v>
                  </c:pt>
                  <c:pt idx="40">
                    <c:v>443.779</c:v>
                  </c:pt>
                  <c:pt idx="41">
                    <c:v>359.92700000000002</c:v>
                  </c:pt>
                  <c:pt idx="42">
                    <c:v>257.80099999999999</c:v>
                  </c:pt>
                  <c:pt idx="43">
                    <c:v>358.947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SEM+ICP Tidy'!$AH$145:$AH$168,'Ms SEM+ICP Tidy'!$AH$189:$AH$208)</c:f>
                <c:numCache>
                  <c:formatCode>General</c:formatCode>
                  <c:ptCount val="44"/>
                  <c:pt idx="0">
                    <c:v>1600</c:v>
                  </c:pt>
                  <c:pt idx="1">
                    <c:v>1600</c:v>
                  </c:pt>
                  <c:pt idx="2">
                    <c:v>1600</c:v>
                  </c:pt>
                  <c:pt idx="3">
                    <c:v>1600</c:v>
                  </c:pt>
                  <c:pt idx="4">
                    <c:v>1600</c:v>
                  </c:pt>
                  <c:pt idx="5">
                    <c:v>1600</c:v>
                  </c:pt>
                  <c:pt idx="6">
                    <c:v>1600</c:v>
                  </c:pt>
                  <c:pt idx="7">
                    <c:v>1600</c:v>
                  </c:pt>
                  <c:pt idx="8">
                    <c:v>1600</c:v>
                  </c:pt>
                  <c:pt idx="9">
                    <c:v>1600</c:v>
                  </c:pt>
                  <c:pt idx="10">
                    <c:v>1600</c:v>
                  </c:pt>
                  <c:pt idx="11">
                    <c:v>1600</c:v>
                  </c:pt>
                  <c:pt idx="12">
                    <c:v>1600</c:v>
                  </c:pt>
                  <c:pt idx="13">
                    <c:v>1600</c:v>
                  </c:pt>
                  <c:pt idx="14">
                    <c:v>1600</c:v>
                  </c:pt>
                  <c:pt idx="15">
                    <c:v>1600</c:v>
                  </c:pt>
                  <c:pt idx="16">
                    <c:v>1600</c:v>
                  </c:pt>
                  <c:pt idx="17">
                    <c:v>1600</c:v>
                  </c:pt>
                  <c:pt idx="18">
                    <c:v>1600</c:v>
                  </c:pt>
                  <c:pt idx="19">
                    <c:v>1600</c:v>
                  </c:pt>
                  <c:pt idx="20">
                    <c:v>1600</c:v>
                  </c:pt>
                  <c:pt idx="21">
                    <c:v>1600</c:v>
                  </c:pt>
                  <c:pt idx="22">
                    <c:v>1600</c:v>
                  </c:pt>
                  <c:pt idx="23">
                    <c:v>1600</c:v>
                  </c:pt>
                  <c:pt idx="24">
                    <c:v>1600</c:v>
                  </c:pt>
                  <c:pt idx="25">
                    <c:v>1600</c:v>
                  </c:pt>
                  <c:pt idx="26">
                    <c:v>1600</c:v>
                  </c:pt>
                  <c:pt idx="27">
                    <c:v>1600</c:v>
                  </c:pt>
                  <c:pt idx="28">
                    <c:v>1600</c:v>
                  </c:pt>
                  <c:pt idx="29">
                    <c:v>1600</c:v>
                  </c:pt>
                  <c:pt idx="30">
                    <c:v>1600</c:v>
                  </c:pt>
                  <c:pt idx="31">
                    <c:v>1600</c:v>
                  </c:pt>
                  <c:pt idx="32">
                    <c:v>1600</c:v>
                  </c:pt>
                  <c:pt idx="33">
                    <c:v>1600</c:v>
                  </c:pt>
                  <c:pt idx="34">
                    <c:v>1600</c:v>
                  </c:pt>
                  <c:pt idx="35">
                    <c:v>1600</c:v>
                  </c:pt>
                  <c:pt idx="36">
                    <c:v>1600</c:v>
                  </c:pt>
                  <c:pt idx="37">
                    <c:v>1600</c:v>
                  </c:pt>
                  <c:pt idx="38">
                    <c:v>1600</c:v>
                  </c:pt>
                  <c:pt idx="39">
                    <c:v>1600</c:v>
                  </c:pt>
                  <c:pt idx="40">
                    <c:v>1600</c:v>
                  </c:pt>
                  <c:pt idx="41">
                    <c:v>1600</c:v>
                  </c:pt>
                  <c:pt idx="42">
                    <c:v>1600</c:v>
                  </c:pt>
                  <c:pt idx="43">
                    <c:v>1600</c:v>
                  </c:pt>
                </c:numCache>
              </c:numRef>
            </c:plus>
            <c:minus>
              <c:numRef>
                <c:f>('Ms SEM+ICP Tidy'!$AH$145:$AH$168,'Ms SEM+ICP Tidy'!$AH$189:$AH$208)</c:f>
                <c:numCache>
                  <c:formatCode>General</c:formatCode>
                  <c:ptCount val="44"/>
                  <c:pt idx="0">
                    <c:v>1600</c:v>
                  </c:pt>
                  <c:pt idx="1">
                    <c:v>1600</c:v>
                  </c:pt>
                  <c:pt idx="2">
                    <c:v>1600</c:v>
                  </c:pt>
                  <c:pt idx="3">
                    <c:v>1600</c:v>
                  </c:pt>
                  <c:pt idx="4">
                    <c:v>1600</c:v>
                  </c:pt>
                  <c:pt idx="5">
                    <c:v>1600</c:v>
                  </c:pt>
                  <c:pt idx="6">
                    <c:v>1600</c:v>
                  </c:pt>
                  <c:pt idx="7">
                    <c:v>1600</c:v>
                  </c:pt>
                  <c:pt idx="8">
                    <c:v>1600</c:v>
                  </c:pt>
                  <c:pt idx="9">
                    <c:v>1600</c:v>
                  </c:pt>
                  <c:pt idx="10">
                    <c:v>1600</c:v>
                  </c:pt>
                  <c:pt idx="11">
                    <c:v>1600</c:v>
                  </c:pt>
                  <c:pt idx="12">
                    <c:v>1600</c:v>
                  </c:pt>
                  <c:pt idx="13">
                    <c:v>1600</c:v>
                  </c:pt>
                  <c:pt idx="14">
                    <c:v>1600</c:v>
                  </c:pt>
                  <c:pt idx="15">
                    <c:v>1600</c:v>
                  </c:pt>
                  <c:pt idx="16">
                    <c:v>1600</c:v>
                  </c:pt>
                  <c:pt idx="17">
                    <c:v>1600</c:v>
                  </c:pt>
                  <c:pt idx="18">
                    <c:v>1600</c:v>
                  </c:pt>
                  <c:pt idx="19">
                    <c:v>1600</c:v>
                  </c:pt>
                  <c:pt idx="20">
                    <c:v>1600</c:v>
                  </c:pt>
                  <c:pt idx="21">
                    <c:v>1600</c:v>
                  </c:pt>
                  <c:pt idx="22">
                    <c:v>1600</c:v>
                  </c:pt>
                  <c:pt idx="23">
                    <c:v>1600</c:v>
                  </c:pt>
                  <c:pt idx="24">
                    <c:v>1600</c:v>
                  </c:pt>
                  <c:pt idx="25">
                    <c:v>1600</c:v>
                  </c:pt>
                  <c:pt idx="26">
                    <c:v>1600</c:v>
                  </c:pt>
                  <c:pt idx="27">
                    <c:v>1600</c:v>
                  </c:pt>
                  <c:pt idx="28">
                    <c:v>1600</c:v>
                  </c:pt>
                  <c:pt idx="29">
                    <c:v>1600</c:v>
                  </c:pt>
                  <c:pt idx="30">
                    <c:v>1600</c:v>
                  </c:pt>
                  <c:pt idx="31">
                    <c:v>1600</c:v>
                  </c:pt>
                  <c:pt idx="32">
                    <c:v>1600</c:v>
                  </c:pt>
                  <c:pt idx="33">
                    <c:v>1600</c:v>
                  </c:pt>
                  <c:pt idx="34">
                    <c:v>1600</c:v>
                  </c:pt>
                  <c:pt idx="35">
                    <c:v>1600</c:v>
                  </c:pt>
                  <c:pt idx="36">
                    <c:v>1600</c:v>
                  </c:pt>
                  <c:pt idx="37">
                    <c:v>1600</c:v>
                  </c:pt>
                  <c:pt idx="38">
                    <c:v>1600</c:v>
                  </c:pt>
                  <c:pt idx="39">
                    <c:v>1600</c:v>
                  </c:pt>
                  <c:pt idx="40">
                    <c:v>1600</c:v>
                  </c:pt>
                  <c:pt idx="41">
                    <c:v>1600</c:v>
                  </c:pt>
                  <c:pt idx="42">
                    <c:v>1600</c:v>
                  </c:pt>
                  <c:pt idx="43">
                    <c:v>1600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'Ms SEM+ICP Tidy'!$AH$2:$AH$45</c:f>
              <c:numCache>
                <c:formatCode>General</c:formatCode>
                <c:ptCount val="44"/>
                <c:pt idx="0">
                  <c:v>85200</c:v>
                </c:pt>
                <c:pt idx="1">
                  <c:v>85399.999999999985</c:v>
                </c:pt>
                <c:pt idx="2">
                  <c:v>95300</c:v>
                </c:pt>
                <c:pt idx="3">
                  <c:v>95300</c:v>
                </c:pt>
                <c:pt idx="4">
                  <c:v>95500</c:v>
                </c:pt>
                <c:pt idx="5">
                  <c:v>97100.000000000015</c:v>
                </c:pt>
                <c:pt idx="6">
                  <c:v>95700</c:v>
                </c:pt>
                <c:pt idx="7">
                  <c:v>95100</c:v>
                </c:pt>
                <c:pt idx="8">
                  <c:v>95000</c:v>
                </c:pt>
                <c:pt idx="9">
                  <c:v>95800</c:v>
                </c:pt>
                <c:pt idx="10">
                  <c:v>94500</c:v>
                </c:pt>
                <c:pt idx="11">
                  <c:v>91600</c:v>
                </c:pt>
                <c:pt idx="12">
                  <c:v>93100</c:v>
                </c:pt>
                <c:pt idx="13">
                  <c:v>92500</c:v>
                </c:pt>
                <c:pt idx="14">
                  <c:v>90900</c:v>
                </c:pt>
                <c:pt idx="15">
                  <c:v>95900</c:v>
                </c:pt>
                <c:pt idx="16">
                  <c:v>95900</c:v>
                </c:pt>
                <c:pt idx="17">
                  <c:v>95000</c:v>
                </c:pt>
                <c:pt idx="18">
                  <c:v>95500</c:v>
                </c:pt>
                <c:pt idx="19">
                  <c:v>93500</c:v>
                </c:pt>
                <c:pt idx="20">
                  <c:v>91199.999999999985</c:v>
                </c:pt>
                <c:pt idx="21">
                  <c:v>94400</c:v>
                </c:pt>
                <c:pt idx="22">
                  <c:v>98000</c:v>
                </c:pt>
                <c:pt idx="23">
                  <c:v>98000</c:v>
                </c:pt>
                <c:pt idx="24">
                  <c:v>93699.999999999985</c:v>
                </c:pt>
                <c:pt idx="25">
                  <c:v>95000</c:v>
                </c:pt>
                <c:pt idx="26">
                  <c:v>93300</c:v>
                </c:pt>
                <c:pt idx="27">
                  <c:v>94400</c:v>
                </c:pt>
                <c:pt idx="28">
                  <c:v>94000</c:v>
                </c:pt>
                <c:pt idx="29">
                  <c:v>94100</c:v>
                </c:pt>
                <c:pt idx="30">
                  <c:v>93900</c:v>
                </c:pt>
                <c:pt idx="31">
                  <c:v>98200</c:v>
                </c:pt>
                <c:pt idx="32">
                  <c:v>93100</c:v>
                </c:pt>
                <c:pt idx="33">
                  <c:v>96800</c:v>
                </c:pt>
                <c:pt idx="34">
                  <c:v>94100</c:v>
                </c:pt>
                <c:pt idx="35">
                  <c:v>95399.999999999985</c:v>
                </c:pt>
                <c:pt idx="36">
                  <c:v>93200</c:v>
                </c:pt>
                <c:pt idx="37">
                  <c:v>94700</c:v>
                </c:pt>
                <c:pt idx="38">
                  <c:v>97800</c:v>
                </c:pt>
                <c:pt idx="39">
                  <c:v>94100</c:v>
                </c:pt>
                <c:pt idx="40">
                  <c:v>95500</c:v>
                </c:pt>
                <c:pt idx="41">
                  <c:v>96000</c:v>
                </c:pt>
                <c:pt idx="42">
                  <c:v>98200</c:v>
                </c:pt>
                <c:pt idx="43">
                  <c:v>99600.000000000015</c:v>
                </c:pt>
              </c:numCache>
            </c:numRef>
          </c:xVal>
          <c:yVal>
            <c:numRef>
              <c:f>'Ms SEM+ICP Tidy'!$W$2:$W$45</c:f>
              <c:numCache>
                <c:formatCode>General</c:formatCode>
                <c:ptCount val="44"/>
                <c:pt idx="0">
                  <c:v>3698.06</c:v>
                </c:pt>
                <c:pt idx="1">
                  <c:v>4513.25</c:v>
                </c:pt>
                <c:pt idx="2">
                  <c:v>1365</c:v>
                </c:pt>
                <c:pt idx="3">
                  <c:v>1819.56</c:v>
                </c:pt>
                <c:pt idx="4">
                  <c:v>2213.25</c:v>
                </c:pt>
                <c:pt idx="5">
                  <c:v>1518.45</c:v>
                </c:pt>
                <c:pt idx="6">
                  <c:v>1949.48</c:v>
                </c:pt>
                <c:pt idx="7">
                  <c:v>2396.67</c:v>
                </c:pt>
                <c:pt idx="8">
                  <c:v>2207.37</c:v>
                </c:pt>
                <c:pt idx="9">
                  <c:v>2070.79</c:v>
                </c:pt>
                <c:pt idx="10">
                  <c:v>2390.39</c:v>
                </c:pt>
                <c:pt idx="11">
                  <c:v>3793.07</c:v>
                </c:pt>
                <c:pt idx="12">
                  <c:v>3491.85</c:v>
                </c:pt>
                <c:pt idx="13">
                  <c:v>3601.85</c:v>
                </c:pt>
                <c:pt idx="14">
                  <c:v>4305.1899999999996</c:v>
                </c:pt>
                <c:pt idx="15">
                  <c:v>2537.14</c:v>
                </c:pt>
                <c:pt idx="16">
                  <c:v>2033.76</c:v>
                </c:pt>
                <c:pt idx="17">
                  <c:v>2309.13</c:v>
                </c:pt>
                <c:pt idx="18">
                  <c:v>2677.35</c:v>
                </c:pt>
                <c:pt idx="19">
                  <c:v>1949.92</c:v>
                </c:pt>
                <c:pt idx="20">
                  <c:v>1989.98</c:v>
                </c:pt>
                <c:pt idx="21">
                  <c:v>2598.19</c:v>
                </c:pt>
                <c:pt idx="22">
                  <c:v>2397.0300000000002</c:v>
                </c:pt>
                <c:pt idx="23">
                  <c:v>3007.46</c:v>
                </c:pt>
                <c:pt idx="24">
                  <c:v>3743.77</c:v>
                </c:pt>
                <c:pt idx="25">
                  <c:v>2181.6999999999998</c:v>
                </c:pt>
                <c:pt idx="26">
                  <c:v>2360.67</c:v>
                </c:pt>
                <c:pt idx="27">
                  <c:v>2361.7800000000002</c:v>
                </c:pt>
                <c:pt idx="28">
                  <c:v>2636.48</c:v>
                </c:pt>
                <c:pt idx="29">
                  <c:v>2328.04</c:v>
                </c:pt>
                <c:pt idx="30">
                  <c:v>2395.3000000000002</c:v>
                </c:pt>
                <c:pt idx="31">
                  <c:v>2528.13</c:v>
                </c:pt>
                <c:pt idx="32">
                  <c:v>1908.58</c:v>
                </c:pt>
                <c:pt idx="33">
                  <c:v>2285.8200000000002</c:v>
                </c:pt>
                <c:pt idx="34">
                  <c:v>2334.4</c:v>
                </c:pt>
                <c:pt idx="35">
                  <c:v>3340.54</c:v>
                </c:pt>
                <c:pt idx="36">
                  <c:v>2854.99</c:v>
                </c:pt>
                <c:pt idx="37">
                  <c:v>2681.85</c:v>
                </c:pt>
                <c:pt idx="38">
                  <c:v>2859.62</c:v>
                </c:pt>
                <c:pt idx="39">
                  <c:v>3083.33</c:v>
                </c:pt>
                <c:pt idx="40">
                  <c:v>2748.19</c:v>
                </c:pt>
                <c:pt idx="41">
                  <c:v>2074.04</c:v>
                </c:pt>
                <c:pt idx="42">
                  <c:v>2857.37</c:v>
                </c:pt>
                <c:pt idx="43">
                  <c:v>2327.46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605-422C-809F-57EAAD8FB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5426607"/>
        <c:axId val="1329952383"/>
      </c:scatterChart>
      <c:valAx>
        <c:axId val="13554266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9952383"/>
        <c:crosses val="autoZero"/>
        <c:crossBetween val="midCat"/>
      </c:valAx>
      <c:valAx>
        <c:axId val="13299523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BA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542660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1(B)MP Ms K vs Ba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SEM+ICP Tidy'!$X$238:$X$267,'Ms SEM+ICP Tidy'!$X$285:$X$299)</c:f>
                <c:numCache>
                  <c:formatCode>General</c:formatCode>
                  <c:ptCount val="45"/>
                  <c:pt idx="0">
                    <c:v>405.90300000000002</c:v>
                  </c:pt>
                  <c:pt idx="1">
                    <c:v>409.899</c:v>
                  </c:pt>
                  <c:pt idx="2">
                    <c:v>281.58800000000002</c:v>
                  </c:pt>
                  <c:pt idx="3">
                    <c:v>428.01100000000002</c:v>
                  </c:pt>
                  <c:pt idx="4">
                    <c:v>209.77699999999999</c:v>
                  </c:pt>
                  <c:pt idx="5">
                    <c:v>518.827</c:v>
                  </c:pt>
                  <c:pt idx="6">
                    <c:v>306.90199999999999</c:v>
                  </c:pt>
                  <c:pt idx="7">
                    <c:v>279.94</c:v>
                  </c:pt>
                  <c:pt idx="8">
                    <c:v>428.25700000000001</c:v>
                  </c:pt>
                  <c:pt idx="9">
                    <c:v>609.78700000000003</c:v>
                  </c:pt>
                  <c:pt idx="10">
                    <c:v>223.09700000000001</c:v>
                  </c:pt>
                  <c:pt idx="11">
                    <c:v>220.55799999999999</c:v>
                  </c:pt>
                  <c:pt idx="12">
                    <c:v>222.47499999999999</c:v>
                  </c:pt>
                  <c:pt idx="13">
                    <c:v>342.96600000000001</c:v>
                  </c:pt>
                  <c:pt idx="14">
                    <c:v>744.67</c:v>
                  </c:pt>
                  <c:pt idx="15">
                    <c:v>465.41</c:v>
                  </c:pt>
                  <c:pt idx="16">
                    <c:v>361.06400000000002</c:v>
                  </c:pt>
                  <c:pt idx="17">
                    <c:v>498.315</c:v>
                  </c:pt>
                  <c:pt idx="18">
                    <c:v>316.65199999999999</c:v>
                  </c:pt>
                  <c:pt idx="19">
                    <c:v>307.45800000000003</c:v>
                  </c:pt>
                  <c:pt idx="20">
                    <c:v>336.779</c:v>
                  </c:pt>
                  <c:pt idx="21">
                    <c:v>399.63900000000001</c:v>
                  </c:pt>
                  <c:pt idx="22">
                    <c:v>484.041</c:v>
                  </c:pt>
                  <c:pt idx="23">
                    <c:v>326.70699999999999</c:v>
                  </c:pt>
                  <c:pt idx="24">
                    <c:v>572.18499999999995</c:v>
                  </c:pt>
                  <c:pt idx="25">
                    <c:v>398.47699999999998</c:v>
                  </c:pt>
                  <c:pt idx="26">
                    <c:v>386.709</c:v>
                  </c:pt>
                  <c:pt idx="27">
                    <c:v>548.524</c:v>
                  </c:pt>
                  <c:pt idx="28">
                    <c:v>331.22699999999998</c:v>
                  </c:pt>
                  <c:pt idx="29">
                    <c:v>536.70699999999999</c:v>
                  </c:pt>
                  <c:pt idx="30">
                    <c:v>524.85500000000002</c:v>
                  </c:pt>
                  <c:pt idx="31">
                    <c:v>215.55199999999999</c:v>
                  </c:pt>
                  <c:pt idx="32">
                    <c:v>365.86700000000002</c:v>
                  </c:pt>
                  <c:pt idx="33">
                    <c:v>348.39</c:v>
                  </c:pt>
                  <c:pt idx="34">
                    <c:v>553.58399999999995</c:v>
                  </c:pt>
                  <c:pt idx="35">
                    <c:v>468.54300000000001</c:v>
                  </c:pt>
                  <c:pt idx="36">
                    <c:v>328.55200000000002</c:v>
                  </c:pt>
                  <c:pt idx="37">
                    <c:v>299.298</c:v>
                  </c:pt>
                  <c:pt idx="38">
                    <c:v>353.096</c:v>
                  </c:pt>
                  <c:pt idx="39">
                    <c:v>362.72699999999998</c:v>
                  </c:pt>
                  <c:pt idx="40">
                    <c:v>599.08199999999999</c:v>
                  </c:pt>
                  <c:pt idx="41">
                    <c:v>464.32499999999999</c:v>
                  </c:pt>
                  <c:pt idx="42">
                    <c:v>531.09400000000005</c:v>
                  </c:pt>
                  <c:pt idx="43">
                    <c:v>640.65099999999995</c:v>
                  </c:pt>
                  <c:pt idx="44">
                    <c:v>461.57299999999998</c:v>
                  </c:pt>
                </c:numCache>
              </c:numRef>
            </c:plus>
            <c:minus>
              <c:numRef>
                <c:f>('Ms SEM+ICP Tidy'!$X$238:$X$267,'Ms SEM+ICP Tidy'!$X$285:$X$299)</c:f>
                <c:numCache>
                  <c:formatCode>General</c:formatCode>
                  <c:ptCount val="45"/>
                  <c:pt idx="0">
                    <c:v>405.90300000000002</c:v>
                  </c:pt>
                  <c:pt idx="1">
                    <c:v>409.899</c:v>
                  </c:pt>
                  <c:pt idx="2">
                    <c:v>281.58800000000002</c:v>
                  </c:pt>
                  <c:pt idx="3">
                    <c:v>428.01100000000002</c:v>
                  </c:pt>
                  <c:pt idx="4">
                    <c:v>209.77699999999999</c:v>
                  </c:pt>
                  <c:pt idx="5">
                    <c:v>518.827</c:v>
                  </c:pt>
                  <c:pt idx="6">
                    <c:v>306.90199999999999</c:v>
                  </c:pt>
                  <c:pt idx="7">
                    <c:v>279.94</c:v>
                  </c:pt>
                  <c:pt idx="8">
                    <c:v>428.25700000000001</c:v>
                  </c:pt>
                  <c:pt idx="9">
                    <c:v>609.78700000000003</c:v>
                  </c:pt>
                  <c:pt idx="10">
                    <c:v>223.09700000000001</c:v>
                  </c:pt>
                  <c:pt idx="11">
                    <c:v>220.55799999999999</c:v>
                  </c:pt>
                  <c:pt idx="12">
                    <c:v>222.47499999999999</c:v>
                  </c:pt>
                  <c:pt idx="13">
                    <c:v>342.96600000000001</c:v>
                  </c:pt>
                  <c:pt idx="14">
                    <c:v>744.67</c:v>
                  </c:pt>
                  <c:pt idx="15">
                    <c:v>465.41</c:v>
                  </c:pt>
                  <c:pt idx="16">
                    <c:v>361.06400000000002</c:v>
                  </c:pt>
                  <c:pt idx="17">
                    <c:v>498.315</c:v>
                  </c:pt>
                  <c:pt idx="18">
                    <c:v>316.65199999999999</c:v>
                  </c:pt>
                  <c:pt idx="19">
                    <c:v>307.45800000000003</c:v>
                  </c:pt>
                  <c:pt idx="20">
                    <c:v>336.779</c:v>
                  </c:pt>
                  <c:pt idx="21">
                    <c:v>399.63900000000001</c:v>
                  </c:pt>
                  <c:pt idx="22">
                    <c:v>484.041</c:v>
                  </c:pt>
                  <c:pt idx="23">
                    <c:v>326.70699999999999</c:v>
                  </c:pt>
                  <c:pt idx="24">
                    <c:v>572.18499999999995</c:v>
                  </c:pt>
                  <c:pt idx="25">
                    <c:v>398.47699999999998</c:v>
                  </c:pt>
                  <c:pt idx="26">
                    <c:v>386.709</c:v>
                  </c:pt>
                  <c:pt idx="27">
                    <c:v>548.524</c:v>
                  </c:pt>
                  <c:pt idx="28">
                    <c:v>331.22699999999998</c:v>
                  </c:pt>
                  <c:pt idx="29">
                    <c:v>536.70699999999999</c:v>
                  </c:pt>
                  <c:pt idx="30">
                    <c:v>524.85500000000002</c:v>
                  </c:pt>
                  <c:pt idx="31">
                    <c:v>215.55199999999999</c:v>
                  </c:pt>
                  <c:pt idx="32">
                    <c:v>365.86700000000002</c:v>
                  </c:pt>
                  <c:pt idx="33">
                    <c:v>348.39</c:v>
                  </c:pt>
                  <c:pt idx="34">
                    <c:v>553.58399999999995</c:v>
                  </c:pt>
                  <c:pt idx="35">
                    <c:v>468.54300000000001</c:v>
                  </c:pt>
                  <c:pt idx="36">
                    <c:v>328.55200000000002</c:v>
                  </c:pt>
                  <c:pt idx="37">
                    <c:v>299.298</c:v>
                  </c:pt>
                  <c:pt idx="38">
                    <c:v>353.096</c:v>
                  </c:pt>
                  <c:pt idx="39">
                    <c:v>362.72699999999998</c:v>
                  </c:pt>
                  <c:pt idx="40">
                    <c:v>599.08199999999999</c:v>
                  </c:pt>
                  <c:pt idx="41">
                    <c:v>464.32499999999999</c:v>
                  </c:pt>
                  <c:pt idx="42">
                    <c:v>531.09400000000005</c:v>
                  </c:pt>
                  <c:pt idx="43">
                    <c:v>640.65099999999995</c:v>
                  </c:pt>
                  <c:pt idx="44">
                    <c:v>461.57299999999998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SEM+ICP Tidy'!$AH$238:$AH$267,'Ms SEM+ICP Tidy'!$AH$285:$AH$299)</c:f>
                <c:numCache>
                  <c:formatCode>General</c:formatCode>
                  <c:ptCount val="45"/>
                  <c:pt idx="0">
                    <c:v>1391.6666666666665</c:v>
                  </c:pt>
                  <c:pt idx="1">
                    <c:v>1391.6666666666665</c:v>
                  </c:pt>
                  <c:pt idx="2">
                    <c:v>1391.6666666666665</c:v>
                  </c:pt>
                  <c:pt idx="3">
                    <c:v>1391.6666666666665</c:v>
                  </c:pt>
                  <c:pt idx="4">
                    <c:v>1391.6666666666665</c:v>
                  </c:pt>
                  <c:pt idx="5">
                    <c:v>1391.6666666666665</c:v>
                  </c:pt>
                  <c:pt idx="6">
                    <c:v>1391.6666666666665</c:v>
                  </c:pt>
                  <c:pt idx="7">
                    <c:v>1391.6666666666665</c:v>
                  </c:pt>
                  <c:pt idx="8">
                    <c:v>1391.6666666666665</c:v>
                  </c:pt>
                  <c:pt idx="9">
                    <c:v>1391.6666666666665</c:v>
                  </c:pt>
                  <c:pt idx="10">
                    <c:v>1391.6666666666665</c:v>
                  </c:pt>
                  <c:pt idx="11">
                    <c:v>1391.6666666666665</c:v>
                  </c:pt>
                  <c:pt idx="12">
                    <c:v>1391.6666666666665</c:v>
                  </c:pt>
                  <c:pt idx="13">
                    <c:v>1391.6666666666665</c:v>
                  </c:pt>
                  <c:pt idx="14">
                    <c:v>1391.6666666666665</c:v>
                  </c:pt>
                  <c:pt idx="15">
                    <c:v>1391.6666666666665</c:v>
                  </c:pt>
                  <c:pt idx="16">
                    <c:v>1391.6666666666665</c:v>
                  </c:pt>
                  <c:pt idx="17">
                    <c:v>1391.6666666666665</c:v>
                  </c:pt>
                  <c:pt idx="18">
                    <c:v>1391.6666666666665</c:v>
                  </c:pt>
                  <c:pt idx="19">
                    <c:v>1391.6666666666665</c:v>
                  </c:pt>
                  <c:pt idx="20">
                    <c:v>1391.6666666666665</c:v>
                  </c:pt>
                  <c:pt idx="21">
                    <c:v>1391.6666666666665</c:v>
                  </c:pt>
                  <c:pt idx="22">
                    <c:v>1391.6666666666665</c:v>
                  </c:pt>
                  <c:pt idx="23">
                    <c:v>1391.6666666666665</c:v>
                  </c:pt>
                  <c:pt idx="24">
                    <c:v>1391.6666666666665</c:v>
                  </c:pt>
                  <c:pt idx="25">
                    <c:v>1391.6666666666665</c:v>
                  </c:pt>
                  <c:pt idx="26">
                    <c:v>1391.6666666666665</c:v>
                  </c:pt>
                  <c:pt idx="27">
                    <c:v>1391.6666666666665</c:v>
                  </c:pt>
                  <c:pt idx="28">
                    <c:v>1391.6666666666665</c:v>
                  </c:pt>
                  <c:pt idx="29">
                    <c:v>1391.6666666666665</c:v>
                  </c:pt>
                  <c:pt idx="30">
                    <c:v>1391.6666666666665</c:v>
                  </c:pt>
                  <c:pt idx="31">
                    <c:v>1391.6666666666665</c:v>
                  </c:pt>
                  <c:pt idx="32">
                    <c:v>1391.6666666666665</c:v>
                  </c:pt>
                  <c:pt idx="33">
                    <c:v>1391.6666666666665</c:v>
                  </c:pt>
                  <c:pt idx="34">
                    <c:v>1391.6666666666665</c:v>
                  </c:pt>
                  <c:pt idx="35">
                    <c:v>1391.6666666666665</c:v>
                  </c:pt>
                  <c:pt idx="36">
                    <c:v>1391.6666666666665</c:v>
                  </c:pt>
                  <c:pt idx="37">
                    <c:v>1391.6666666666665</c:v>
                  </c:pt>
                  <c:pt idx="38">
                    <c:v>1391.6666666666665</c:v>
                  </c:pt>
                  <c:pt idx="39">
                    <c:v>1391.6666666666665</c:v>
                  </c:pt>
                  <c:pt idx="40">
                    <c:v>1391.6666666666665</c:v>
                  </c:pt>
                  <c:pt idx="41">
                    <c:v>1391.6666666666665</c:v>
                  </c:pt>
                  <c:pt idx="42">
                    <c:v>1391.6666666666665</c:v>
                  </c:pt>
                  <c:pt idx="43">
                    <c:v>1391.6666666666665</c:v>
                  </c:pt>
                  <c:pt idx="44">
                    <c:v>1391.6666666666665</c:v>
                  </c:pt>
                </c:numCache>
              </c:numRef>
            </c:plus>
            <c:minus>
              <c:numRef>
                <c:f>('Ms SEM+ICP Tidy'!$AH$238:$AH$267,'Ms SEM+ICP Tidy'!$AH$285:$AH$299)</c:f>
                <c:numCache>
                  <c:formatCode>General</c:formatCode>
                  <c:ptCount val="45"/>
                  <c:pt idx="0">
                    <c:v>1391.6666666666665</c:v>
                  </c:pt>
                  <c:pt idx="1">
                    <c:v>1391.6666666666665</c:v>
                  </c:pt>
                  <c:pt idx="2">
                    <c:v>1391.6666666666665</c:v>
                  </c:pt>
                  <c:pt idx="3">
                    <c:v>1391.6666666666665</c:v>
                  </c:pt>
                  <c:pt idx="4">
                    <c:v>1391.6666666666665</c:v>
                  </c:pt>
                  <c:pt idx="5">
                    <c:v>1391.6666666666665</c:v>
                  </c:pt>
                  <c:pt idx="6">
                    <c:v>1391.6666666666665</c:v>
                  </c:pt>
                  <c:pt idx="7">
                    <c:v>1391.6666666666665</c:v>
                  </c:pt>
                  <c:pt idx="8">
                    <c:v>1391.6666666666665</c:v>
                  </c:pt>
                  <c:pt idx="9">
                    <c:v>1391.6666666666665</c:v>
                  </c:pt>
                  <c:pt idx="10">
                    <c:v>1391.6666666666665</c:v>
                  </c:pt>
                  <c:pt idx="11">
                    <c:v>1391.6666666666665</c:v>
                  </c:pt>
                  <c:pt idx="12">
                    <c:v>1391.6666666666665</c:v>
                  </c:pt>
                  <c:pt idx="13">
                    <c:v>1391.6666666666665</c:v>
                  </c:pt>
                  <c:pt idx="14">
                    <c:v>1391.6666666666665</c:v>
                  </c:pt>
                  <c:pt idx="15">
                    <c:v>1391.6666666666665</c:v>
                  </c:pt>
                  <c:pt idx="16">
                    <c:v>1391.6666666666665</c:v>
                  </c:pt>
                  <c:pt idx="17">
                    <c:v>1391.6666666666665</c:v>
                  </c:pt>
                  <c:pt idx="18">
                    <c:v>1391.6666666666665</c:v>
                  </c:pt>
                  <c:pt idx="19">
                    <c:v>1391.6666666666665</c:v>
                  </c:pt>
                  <c:pt idx="20">
                    <c:v>1391.6666666666665</c:v>
                  </c:pt>
                  <c:pt idx="21">
                    <c:v>1391.6666666666665</c:v>
                  </c:pt>
                  <c:pt idx="22">
                    <c:v>1391.6666666666665</c:v>
                  </c:pt>
                  <c:pt idx="23">
                    <c:v>1391.6666666666665</c:v>
                  </c:pt>
                  <c:pt idx="24">
                    <c:v>1391.6666666666665</c:v>
                  </c:pt>
                  <c:pt idx="25">
                    <c:v>1391.6666666666665</c:v>
                  </c:pt>
                  <c:pt idx="26">
                    <c:v>1391.6666666666665</c:v>
                  </c:pt>
                  <c:pt idx="27">
                    <c:v>1391.6666666666665</c:v>
                  </c:pt>
                  <c:pt idx="28">
                    <c:v>1391.6666666666665</c:v>
                  </c:pt>
                  <c:pt idx="29">
                    <c:v>1391.6666666666665</c:v>
                  </c:pt>
                  <c:pt idx="30">
                    <c:v>1391.6666666666665</c:v>
                  </c:pt>
                  <c:pt idx="31">
                    <c:v>1391.6666666666665</c:v>
                  </c:pt>
                  <c:pt idx="32">
                    <c:v>1391.6666666666665</c:v>
                  </c:pt>
                  <c:pt idx="33">
                    <c:v>1391.6666666666665</c:v>
                  </c:pt>
                  <c:pt idx="34">
                    <c:v>1391.6666666666665</c:v>
                  </c:pt>
                  <c:pt idx="35">
                    <c:v>1391.6666666666665</c:v>
                  </c:pt>
                  <c:pt idx="36">
                    <c:v>1391.6666666666665</c:v>
                  </c:pt>
                  <c:pt idx="37">
                    <c:v>1391.6666666666665</c:v>
                  </c:pt>
                  <c:pt idx="38">
                    <c:v>1391.6666666666665</c:v>
                  </c:pt>
                  <c:pt idx="39">
                    <c:v>1391.6666666666665</c:v>
                  </c:pt>
                  <c:pt idx="40">
                    <c:v>1391.6666666666665</c:v>
                  </c:pt>
                  <c:pt idx="41">
                    <c:v>1391.6666666666665</c:v>
                  </c:pt>
                  <c:pt idx="42">
                    <c:v>1391.6666666666665</c:v>
                  </c:pt>
                  <c:pt idx="43">
                    <c:v>1391.6666666666665</c:v>
                  </c:pt>
                  <c:pt idx="44">
                    <c:v>1391.6666666666665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'Ms SEM+ICP Tidy'!$AH$47:$AH$91</c:f>
              <c:numCache>
                <c:formatCode>General</c:formatCode>
                <c:ptCount val="45"/>
                <c:pt idx="0">
                  <c:v>84800</c:v>
                </c:pt>
                <c:pt idx="1">
                  <c:v>84900</c:v>
                </c:pt>
                <c:pt idx="2">
                  <c:v>83699.999999999985</c:v>
                </c:pt>
                <c:pt idx="3">
                  <c:v>84400</c:v>
                </c:pt>
                <c:pt idx="4">
                  <c:v>85000</c:v>
                </c:pt>
                <c:pt idx="5">
                  <c:v>87100.000000000015</c:v>
                </c:pt>
                <c:pt idx="6">
                  <c:v>85300</c:v>
                </c:pt>
                <c:pt idx="7">
                  <c:v>85200</c:v>
                </c:pt>
                <c:pt idx="8">
                  <c:v>83200</c:v>
                </c:pt>
                <c:pt idx="9">
                  <c:v>84000</c:v>
                </c:pt>
                <c:pt idx="10">
                  <c:v>86000</c:v>
                </c:pt>
                <c:pt idx="11">
                  <c:v>84900</c:v>
                </c:pt>
                <c:pt idx="12">
                  <c:v>84600.000000000015</c:v>
                </c:pt>
                <c:pt idx="13">
                  <c:v>85399.999999999985</c:v>
                </c:pt>
                <c:pt idx="14">
                  <c:v>84100</c:v>
                </c:pt>
                <c:pt idx="15">
                  <c:v>82899.999999999985</c:v>
                </c:pt>
                <c:pt idx="16">
                  <c:v>85500</c:v>
                </c:pt>
                <c:pt idx="17">
                  <c:v>84700</c:v>
                </c:pt>
                <c:pt idx="18">
                  <c:v>84600.000000000015</c:v>
                </c:pt>
                <c:pt idx="19">
                  <c:v>82500</c:v>
                </c:pt>
                <c:pt idx="20">
                  <c:v>85300</c:v>
                </c:pt>
                <c:pt idx="21">
                  <c:v>85500</c:v>
                </c:pt>
                <c:pt idx="22">
                  <c:v>85399.999999999985</c:v>
                </c:pt>
                <c:pt idx="23">
                  <c:v>83500</c:v>
                </c:pt>
                <c:pt idx="24">
                  <c:v>83400</c:v>
                </c:pt>
                <c:pt idx="25">
                  <c:v>85600</c:v>
                </c:pt>
                <c:pt idx="26">
                  <c:v>87100.000000000015</c:v>
                </c:pt>
                <c:pt idx="27">
                  <c:v>83300</c:v>
                </c:pt>
                <c:pt idx="28">
                  <c:v>83000</c:v>
                </c:pt>
                <c:pt idx="29">
                  <c:v>83400</c:v>
                </c:pt>
                <c:pt idx="30">
                  <c:v>84200</c:v>
                </c:pt>
                <c:pt idx="31">
                  <c:v>85399.999999999985</c:v>
                </c:pt>
                <c:pt idx="32">
                  <c:v>85000</c:v>
                </c:pt>
                <c:pt idx="33">
                  <c:v>84100</c:v>
                </c:pt>
                <c:pt idx="34">
                  <c:v>84700</c:v>
                </c:pt>
                <c:pt idx="35">
                  <c:v>84500</c:v>
                </c:pt>
                <c:pt idx="36">
                  <c:v>85300</c:v>
                </c:pt>
                <c:pt idx="37">
                  <c:v>82300</c:v>
                </c:pt>
                <c:pt idx="38">
                  <c:v>84400</c:v>
                </c:pt>
                <c:pt idx="39">
                  <c:v>82600</c:v>
                </c:pt>
                <c:pt idx="40">
                  <c:v>84900</c:v>
                </c:pt>
                <c:pt idx="41">
                  <c:v>83300</c:v>
                </c:pt>
                <c:pt idx="42">
                  <c:v>83500</c:v>
                </c:pt>
                <c:pt idx="43">
                  <c:v>85300</c:v>
                </c:pt>
                <c:pt idx="44">
                  <c:v>82300</c:v>
                </c:pt>
              </c:numCache>
            </c:numRef>
          </c:xVal>
          <c:yVal>
            <c:numRef>
              <c:f>'Ms SEM+ICP Tidy'!$W$47:$W$91</c:f>
              <c:numCache>
                <c:formatCode>General</c:formatCode>
                <c:ptCount val="45"/>
                <c:pt idx="0">
                  <c:v>2691.7</c:v>
                </c:pt>
                <c:pt idx="1">
                  <c:v>2612.58</c:v>
                </c:pt>
                <c:pt idx="2">
                  <c:v>1803.16</c:v>
                </c:pt>
                <c:pt idx="3">
                  <c:v>2901.26</c:v>
                </c:pt>
                <c:pt idx="4">
                  <c:v>2363.3200000000002</c:v>
                </c:pt>
                <c:pt idx="5">
                  <c:v>3056.94</c:v>
                </c:pt>
                <c:pt idx="6">
                  <c:v>2713.72</c:v>
                </c:pt>
                <c:pt idx="7">
                  <c:v>2177.8000000000002</c:v>
                </c:pt>
                <c:pt idx="8">
                  <c:v>2698.44</c:v>
                </c:pt>
                <c:pt idx="9">
                  <c:v>4389.04</c:v>
                </c:pt>
                <c:pt idx="10">
                  <c:v>2041.37</c:v>
                </c:pt>
                <c:pt idx="11">
                  <c:v>2579.4899999999998</c:v>
                </c:pt>
                <c:pt idx="12">
                  <c:v>2380.48</c:v>
                </c:pt>
                <c:pt idx="13">
                  <c:v>3039.46</c:v>
                </c:pt>
                <c:pt idx="14">
                  <c:v>4657.41</c:v>
                </c:pt>
                <c:pt idx="15">
                  <c:v>3158.96</c:v>
                </c:pt>
                <c:pt idx="16">
                  <c:v>2954.72</c:v>
                </c:pt>
                <c:pt idx="17">
                  <c:v>3656.91</c:v>
                </c:pt>
                <c:pt idx="18">
                  <c:v>3127.34</c:v>
                </c:pt>
                <c:pt idx="19">
                  <c:v>2840.77</c:v>
                </c:pt>
                <c:pt idx="20">
                  <c:v>2704.31</c:v>
                </c:pt>
                <c:pt idx="21">
                  <c:v>3507.68</c:v>
                </c:pt>
                <c:pt idx="22">
                  <c:v>3374.9</c:v>
                </c:pt>
                <c:pt idx="23">
                  <c:v>3844.18</c:v>
                </c:pt>
                <c:pt idx="24">
                  <c:v>3958.79</c:v>
                </c:pt>
                <c:pt idx="25">
                  <c:v>3469.31</c:v>
                </c:pt>
                <c:pt idx="26">
                  <c:v>3448</c:v>
                </c:pt>
                <c:pt idx="27">
                  <c:v>4252.71</c:v>
                </c:pt>
                <c:pt idx="28">
                  <c:v>1699.14</c:v>
                </c:pt>
                <c:pt idx="29">
                  <c:v>3642.01</c:v>
                </c:pt>
                <c:pt idx="30">
                  <c:v>2855.62</c:v>
                </c:pt>
                <c:pt idx="31">
                  <c:v>1979.02</c:v>
                </c:pt>
                <c:pt idx="32">
                  <c:v>3491.04</c:v>
                </c:pt>
                <c:pt idx="33">
                  <c:v>3625.99</c:v>
                </c:pt>
                <c:pt idx="34">
                  <c:v>3553.48</c:v>
                </c:pt>
                <c:pt idx="35">
                  <c:v>3395.04</c:v>
                </c:pt>
                <c:pt idx="36">
                  <c:v>3325.42</c:v>
                </c:pt>
                <c:pt idx="37">
                  <c:v>2724.71</c:v>
                </c:pt>
                <c:pt idx="38">
                  <c:v>3553.47</c:v>
                </c:pt>
                <c:pt idx="39">
                  <c:v>3827.45</c:v>
                </c:pt>
                <c:pt idx="40">
                  <c:v>4070.39</c:v>
                </c:pt>
                <c:pt idx="41">
                  <c:v>3410.89</c:v>
                </c:pt>
                <c:pt idx="42">
                  <c:v>3475.49</c:v>
                </c:pt>
                <c:pt idx="43">
                  <c:v>3889.69</c:v>
                </c:pt>
                <c:pt idx="44">
                  <c:v>3461.3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EFA-4840-9342-788158EC4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4929983"/>
        <c:axId val="1655385551"/>
      </c:scatterChart>
      <c:valAx>
        <c:axId val="13949299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5385551"/>
        <c:crosses val="autoZero"/>
        <c:crossBetween val="midCat"/>
      </c:valAx>
      <c:valAx>
        <c:axId val="1655385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Ba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492998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1.AS vs</a:t>
            </a:r>
            <a:r>
              <a:rPr lang="en-GB" baseline="0"/>
              <a:t> 1(B)MP Ms K vs Ba</a:t>
            </a:r>
            <a:endParaRPr lang="en-GB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1(B)MP Ms K vs Ba</c:v>
          </c:tx>
          <c:spPr>
            <a:ln>
              <a:noFill/>
            </a:ln>
          </c:spPr>
          <c:xVal>
            <c:numRef>
              <c:f>'Ms SEM+ICP Tidy'!$AH$47:$AH$91</c:f>
              <c:numCache>
                <c:formatCode>General</c:formatCode>
                <c:ptCount val="45"/>
                <c:pt idx="0">
                  <c:v>84800</c:v>
                </c:pt>
                <c:pt idx="1">
                  <c:v>84900</c:v>
                </c:pt>
                <c:pt idx="2">
                  <c:v>83699.999999999985</c:v>
                </c:pt>
                <c:pt idx="3">
                  <c:v>84400</c:v>
                </c:pt>
                <c:pt idx="4">
                  <c:v>85000</c:v>
                </c:pt>
                <c:pt idx="5">
                  <c:v>87100.000000000015</c:v>
                </c:pt>
                <c:pt idx="6">
                  <c:v>85300</c:v>
                </c:pt>
                <c:pt idx="7">
                  <c:v>85200</c:v>
                </c:pt>
                <c:pt idx="8">
                  <c:v>83200</c:v>
                </c:pt>
                <c:pt idx="9">
                  <c:v>84000</c:v>
                </c:pt>
                <c:pt idx="10">
                  <c:v>86000</c:v>
                </c:pt>
                <c:pt idx="11">
                  <c:v>84900</c:v>
                </c:pt>
                <c:pt idx="12">
                  <c:v>84600.000000000015</c:v>
                </c:pt>
                <c:pt idx="13">
                  <c:v>85399.999999999985</c:v>
                </c:pt>
                <c:pt idx="14">
                  <c:v>84100</c:v>
                </c:pt>
                <c:pt idx="15">
                  <c:v>82899.999999999985</c:v>
                </c:pt>
                <c:pt idx="16">
                  <c:v>85500</c:v>
                </c:pt>
                <c:pt idx="17">
                  <c:v>84700</c:v>
                </c:pt>
                <c:pt idx="18">
                  <c:v>84600.000000000015</c:v>
                </c:pt>
                <c:pt idx="19">
                  <c:v>82500</c:v>
                </c:pt>
                <c:pt idx="20">
                  <c:v>85300</c:v>
                </c:pt>
                <c:pt idx="21">
                  <c:v>85500</c:v>
                </c:pt>
                <c:pt idx="22">
                  <c:v>85399.999999999985</c:v>
                </c:pt>
                <c:pt idx="23">
                  <c:v>83500</c:v>
                </c:pt>
                <c:pt idx="24">
                  <c:v>83400</c:v>
                </c:pt>
                <c:pt idx="25">
                  <c:v>85600</c:v>
                </c:pt>
                <c:pt idx="26">
                  <c:v>87100.000000000015</c:v>
                </c:pt>
                <c:pt idx="27">
                  <c:v>83300</c:v>
                </c:pt>
                <c:pt idx="28">
                  <c:v>83000</c:v>
                </c:pt>
                <c:pt idx="29">
                  <c:v>83400</c:v>
                </c:pt>
                <c:pt idx="30">
                  <c:v>84200</c:v>
                </c:pt>
                <c:pt idx="31">
                  <c:v>85399.999999999985</c:v>
                </c:pt>
                <c:pt idx="32">
                  <c:v>85000</c:v>
                </c:pt>
                <c:pt idx="33">
                  <c:v>84100</c:v>
                </c:pt>
                <c:pt idx="34">
                  <c:v>84700</c:v>
                </c:pt>
                <c:pt idx="35">
                  <c:v>84500</c:v>
                </c:pt>
                <c:pt idx="36">
                  <c:v>85300</c:v>
                </c:pt>
                <c:pt idx="37">
                  <c:v>82300</c:v>
                </c:pt>
                <c:pt idx="38">
                  <c:v>84400</c:v>
                </c:pt>
                <c:pt idx="39">
                  <c:v>82600</c:v>
                </c:pt>
                <c:pt idx="40">
                  <c:v>84900</c:v>
                </c:pt>
                <c:pt idx="41">
                  <c:v>83300</c:v>
                </c:pt>
                <c:pt idx="42">
                  <c:v>83500</c:v>
                </c:pt>
                <c:pt idx="43">
                  <c:v>85300</c:v>
                </c:pt>
                <c:pt idx="44">
                  <c:v>82300</c:v>
                </c:pt>
              </c:numCache>
            </c:numRef>
          </c:xVal>
          <c:yVal>
            <c:numRef>
              <c:f>'Ms SEM+ICP Tidy'!$W$47:$W$91</c:f>
              <c:numCache>
                <c:formatCode>General</c:formatCode>
                <c:ptCount val="45"/>
                <c:pt idx="0">
                  <c:v>2691.7</c:v>
                </c:pt>
                <c:pt idx="1">
                  <c:v>2612.58</c:v>
                </c:pt>
                <c:pt idx="2">
                  <c:v>1803.16</c:v>
                </c:pt>
                <c:pt idx="3">
                  <c:v>2901.26</c:v>
                </c:pt>
                <c:pt idx="4">
                  <c:v>2363.3200000000002</c:v>
                </c:pt>
                <c:pt idx="5">
                  <c:v>3056.94</c:v>
                </c:pt>
                <c:pt idx="6">
                  <c:v>2713.72</c:v>
                </c:pt>
                <c:pt idx="7">
                  <c:v>2177.8000000000002</c:v>
                </c:pt>
                <c:pt idx="8">
                  <c:v>2698.44</c:v>
                </c:pt>
                <c:pt idx="9">
                  <c:v>4389.04</c:v>
                </c:pt>
                <c:pt idx="10">
                  <c:v>2041.37</c:v>
                </c:pt>
                <c:pt idx="11">
                  <c:v>2579.4899999999998</c:v>
                </c:pt>
                <c:pt idx="12">
                  <c:v>2380.48</c:v>
                </c:pt>
                <c:pt idx="13">
                  <c:v>3039.46</c:v>
                </c:pt>
                <c:pt idx="14">
                  <c:v>4657.41</c:v>
                </c:pt>
                <c:pt idx="15">
                  <c:v>3158.96</c:v>
                </c:pt>
                <c:pt idx="16">
                  <c:v>2954.72</c:v>
                </c:pt>
                <c:pt idx="17">
                  <c:v>3656.91</c:v>
                </c:pt>
                <c:pt idx="18">
                  <c:v>3127.34</c:v>
                </c:pt>
                <c:pt idx="19">
                  <c:v>2840.77</c:v>
                </c:pt>
                <c:pt idx="20">
                  <c:v>2704.31</c:v>
                </c:pt>
                <c:pt idx="21">
                  <c:v>3507.68</c:v>
                </c:pt>
                <c:pt idx="22">
                  <c:v>3374.9</c:v>
                </c:pt>
                <c:pt idx="23">
                  <c:v>3844.18</c:v>
                </c:pt>
                <c:pt idx="24">
                  <c:v>3958.79</c:v>
                </c:pt>
                <c:pt idx="25">
                  <c:v>3469.31</c:v>
                </c:pt>
                <c:pt idx="26">
                  <c:v>3448</c:v>
                </c:pt>
                <c:pt idx="27">
                  <c:v>4252.71</c:v>
                </c:pt>
                <c:pt idx="28">
                  <c:v>1699.14</c:v>
                </c:pt>
                <c:pt idx="29">
                  <c:v>3642.01</c:v>
                </c:pt>
                <c:pt idx="30">
                  <c:v>2855.62</c:v>
                </c:pt>
                <c:pt idx="31">
                  <c:v>1979.02</c:v>
                </c:pt>
                <c:pt idx="32">
                  <c:v>3491.04</c:v>
                </c:pt>
                <c:pt idx="33">
                  <c:v>3625.99</c:v>
                </c:pt>
                <c:pt idx="34">
                  <c:v>3553.48</c:v>
                </c:pt>
                <c:pt idx="35">
                  <c:v>3395.04</c:v>
                </c:pt>
                <c:pt idx="36">
                  <c:v>3325.42</c:v>
                </c:pt>
                <c:pt idx="37">
                  <c:v>2724.71</c:v>
                </c:pt>
                <c:pt idx="38">
                  <c:v>3553.47</c:v>
                </c:pt>
                <c:pt idx="39">
                  <c:v>3827.45</c:v>
                </c:pt>
                <c:pt idx="40">
                  <c:v>4070.39</c:v>
                </c:pt>
                <c:pt idx="41">
                  <c:v>3410.89</c:v>
                </c:pt>
                <c:pt idx="42">
                  <c:v>3475.49</c:v>
                </c:pt>
                <c:pt idx="43">
                  <c:v>3889.69</c:v>
                </c:pt>
                <c:pt idx="44">
                  <c:v>3461.3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F2F-4BD0-93AE-CBAC811925CD}"/>
            </c:ext>
          </c:extLst>
        </c:ser>
        <c:ser>
          <c:idx val="0"/>
          <c:order val="1"/>
          <c:tx>
            <c:v>1.AS Ms K vs Ba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'Ms SEM+ICP Tidy'!$AH$2:$AH$45</c:f>
              <c:numCache>
                <c:formatCode>General</c:formatCode>
                <c:ptCount val="44"/>
                <c:pt idx="0">
                  <c:v>85200</c:v>
                </c:pt>
                <c:pt idx="1">
                  <c:v>85399.999999999985</c:v>
                </c:pt>
                <c:pt idx="2">
                  <c:v>95300</c:v>
                </c:pt>
                <c:pt idx="3">
                  <c:v>95300</c:v>
                </c:pt>
                <c:pt idx="4">
                  <c:v>95500</c:v>
                </c:pt>
                <c:pt idx="5">
                  <c:v>97100.000000000015</c:v>
                </c:pt>
                <c:pt idx="6">
                  <c:v>95700</c:v>
                </c:pt>
                <c:pt idx="7">
                  <c:v>95100</c:v>
                </c:pt>
                <c:pt idx="8">
                  <c:v>95000</c:v>
                </c:pt>
                <c:pt idx="9">
                  <c:v>95800</c:v>
                </c:pt>
                <c:pt idx="10">
                  <c:v>94500</c:v>
                </c:pt>
                <c:pt idx="11">
                  <c:v>91600</c:v>
                </c:pt>
                <c:pt idx="12">
                  <c:v>93100</c:v>
                </c:pt>
                <c:pt idx="13">
                  <c:v>92500</c:v>
                </c:pt>
                <c:pt idx="14">
                  <c:v>90900</c:v>
                </c:pt>
                <c:pt idx="15">
                  <c:v>95900</c:v>
                </c:pt>
                <c:pt idx="16">
                  <c:v>95900</c:v>
                </c:pt>
                <c:pt idx="17">
                  <c:v>95000</c:v>
                </c:pt>
                <c:pt idx="18">
                  <c:v>95500</c:v>
                </c:pt>
                <c:pt idx="19">
                  <c:v>93500</c:v>
                </c:pt>
                <c:pt idx="20">
                  <c:v>91199.999999999985</c:v>
                </c:pt>
                <c:pt idx="21">
                  <c:v>94400</c:v>
                </c:pt>
                <c:pt idx="22">
                  <c:v>98000</c:v>
                </c:pt>
                <c:pt idx="23">
                  <c:v>98000</c:v>
                </c:pt>
                <c:pt idx="24">
                  <c:v>93699.999999999985</c:v>
                </c:pt>
                <c:pt idx="25">
                  <c:v>95000</c:v>
                </c:pt>
                <c:pt idx="26">
                  <c:v>93300</c:v>
                </c:pt>
                <c:pt idx="27">
                  <c:v>94400</c:v>
                </c:pt>
                <c:pt idx="28">
                  <c:v>94000</c:v>
                </c:pt>
                <c:pt idx="29">
                  <c:v>94100</c:v>
                </c:pt>
                <c:pt idx="30">
                  <c:v>93900</c:v>
                </c:pt>
                <c:pt idx="31">
                  <c:v>98200</c:v>
                </c:pt>
                <c:pt idx="32">
                  <c:v>93100</c:v>
                </c:pt>
                <c:pt idx="33">
                  <c:v>96800</c:v>
                </c:pt>
                <c:pt idx="34">
                  <c:v>94100</c:v>
                </c:pt>
                <c:pt idx="35">
                  <c:v>95399.999999999985</c:v>
                </c:pt>
                <c:pt idx="36">
                  <c:v>93200</c:v>
                </c:pt>
                <c:pt idx="37">
                  <c:v>94700</c:v>
                </c:pt>
                <c:pt idx="38">
                  <c:v>97800</c:v>
                </c:pt>
                <c:pt idx="39">
                  <c:v>94100</c:v>
                </c:pt>
                <c:pt idx="40">
                  <c:v>95500</c:v>
                </c:pt>
                <c:pt idx="41">
                  <c:v>96000</c:v>
                </c:pt>
                <c:pt idx="42">
                  <c:v>98200</c:v>
                </c:pt>
                <c:pt idx="43">
                  <c:v>99600.000000000015</c:v>
                </c:pt>
              </c:numCache>
            </c:numRef>
          </c:xVal>
          <c:yVal>
            <c:numRef>
              <c:f>'Ms SEM+ICP Tidy'!$W$2:$W$45</c:f>
              <c:numCache>
                <c:formatCode>General</c:formatCode>
                <c:ptCount val="44"/>
                <c:pt idx="0">
                  <c:v>3698.06</c:v>
                </c:pt>
                <c:pt idx="1">
                  <c:v>4513.25</c:v>
                </c:pt>
                <c:pt idx="2">
                  <c:v>1365</c:v>
                </c:pt>
                <c:pt idx="3">
                  <c:v>1819.56</c:v>
                </c:pt>
                <c:pt idx="4">
                  <c:v>2213.25</c:v>
                </c:pt>
                <c:pt idx="5">
                  <c:v>1518.45</c:v>
                </c:pt>
                <c:pt idx="6">
                  <c:v>1949.48</c:v>
                </c:pt>
                <c:pt idx="7">
                  <c:v>2396.67</c:v>
                </c:pt>
                <c:pt idx="8">
                  <c:v>2207.37</c:v>
                </c:pt>
                <c:pt idx="9">
                  <c:v>2070.79</c:v>
                </c:pt>
                <c:pt idx="10">
                  <c:v>2390.39</c:v>
                </c:pt>
                <c:pt idx="11">
                  <c:v>3793.07</c:v>
                </c:pt>
                <c:pt idx="12">
                  <c:v>3491.85</c:v>
                </c:pt>
                <c:pt idx="13">
                  <c:v>3601.85</c:v>
                </c:pt>
                <c:pt idx="14">
                  <c:v>4305.1899999999996</c:v>
                </c:pt>
                <c:pt idx="15">
                  <c:v>2537.14</c:v>
                </c:pt>
                <c:pt idx="16">
                  <c:v>2033.76</c:v>
                </c:pt>
                <c:pt idx="17">
                  <c:v>2309.13</c:v>
                </c:pt>
                <c:pt idx="18">
                  <c:v>2677.35</c:v>
                </c:pt>
                <c:pt idx="19">
                  <c:v>1949.92</c:v>
                </c:pt>
                <c:pt idx="20">
                  <c:v>1989.98</c:v>
                </c:pt>
                <c:pt idx="21">
                  <c:v>2598.19</c:v>
                </c:pt>
                <c:pt idx="22">
                  <c:v>2397.0300000000002</c:v>
                </c:pt>
                <c:pt idx="23">
                  <c:v>3007.46</c:v>
                </c:pt>
                <c:pt idx="24">
                  <c:v>3743.77</c:v>
                </c:pt>
                <c:pt idx="25">
                  <c:v>2181.6999999999998</c:v>
                </c:pt>
                <c:pt idx="26">
                  <c:v>2360.67</c:v>
                </c:pt>
                <c:pt idx="27">
                  <c:v>2361.7800000000002</c:v>
                </c:pt>
                <c:pt idx="28">
                  <c:v>2636.48</c:v>
                </c:pt>
                <c:pt idx="29">
                  <c:v>2328.04</c:v>
                </c:pt>
                <c:pt idx="30">
                  <c:v>2395.3000000000002</c:v>
                </c:pt>
                <c:pt idx="31">
                  <c:v>2528.13</c:v>
                </c:pt>
                <c:pt idx="32">
                  <c:v>1908.58</c:v>
                </c:pt>
                <c:pt idx="33">
                  <c:v>2285.8200000000002</c:v>
                </c:pt>
                <c:pt idx="34">
                  <c:v>2334.4</c:v>
                </c:pt>
                <c:pt idx="35">
                  <c:v>3340.54</c:v>
                </c:pt>
                <c:pt idx="36">
                  <c:v>2854.99</c:v>
                </c:pt>
                <c:pt idx="37">
                  <c:v>2681.85</c:v>
                </c:pt>
                <c:pt idx="38">
                  <c:v>2859.62</c:v>
                </c:pt>
                <c:pt idx="39">
                  <c:v>3083.33</c:v>
                </c:pt>
                <c:pt idx="40">
                  <c:v>2748.19</c:v>
                </c:pt>
                <c:pt idx="41">
                  <c:v>2074.04</c:v>
                </c:pt>
                <c:pt idx="42">
                  <c:v>2857.37</c:v>
                </c:pt>
                <c:pt idx="43">
                  <c:v>2327.46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F2F-4BD0-93AE-CBAC81192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5426607"/>
        <c:axId val="1329952383"/>
      </c:scatterChart>
      <c:valAx>
        <c:axId val="13554266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9952383"/>
        <c:crosses val="autoZero"/>
        <c:crossBetween val="midCat"/>
      </c:valAx>
      <c:valAx>
        <c:axId val="13299523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BA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5426607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1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1(B)MP Muscovites Elemental Abundances 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'Ms SEM+ICP Tidy'!$AD$104:$AK$104</c:f>
              <c:strCache>
                <c:ptCount val="8"/>
                <c:pt idx="0">
                  <c:v>Na</c:v>
                </c:pt>
                <c:pt idx="1">
                  <c:v>Mg</c:v>
                </c:pt>
                <c:pt idx="2">
                  <c:v>Al</c:v>
                </c:pt>
                <c:pt idx="3">
                  <c:v>Si</c:v>
                </c:pt>
                <c:pt idx="4">
                  <c:v>K</c:v>
                </c:pt>
                <c:pt idx="5">
                  <c:v>Ca</c:v>
                </c:pt>
                <c:pt idx="6">
                  <c:v>Ti</c:v>
                </c:pt>
                <c:pt idx="7">
                  <c:v>Fe</c:v>
                </c:pt>
              </c:strCache>
            </c:strRef>
          </c:cat>
          <c:val>
            <c:numRef>
              <c:f>'Ms SEM+ICP Tidy'!$AD$105:$AK$105</c:f>
              <c:numCache>
                <c:formatCode>General</c:formatCode>
                <c:ptCount val="8"/>
                <c:pt idx="0">
                  <c:v>1917.7777777777778</c:v>
                </c:pt>
                <c:pt idx="1">
                  <c:v>6915.5555555555557</c:v>
                </c:pt>
                <c:pt idx="2">
                  <c:v>194553.33333333334</c:v>
                </c:pt>
                <c:pt idx="3">
                  <c:v>233371.11111111112</c:v>
                </c:pt>
                <c:pt idx="4">
                  <c:v>84446.666666666672</c:v>
                </c:pt>
                <c:pt idx="5">
                  <c:v>0</c:v>
                </c:pt>
                <c:pt idx="6">
                  <c:v>464.44444444444446</c:v>
                </c:pt>
                <c:pt idx="7">
                  <c:v>12755.555555555555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B8-4786-8FCC-6E158BAC7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1486096"/>
        <c:axId val="1245893856"/>
      </c:lineChart>
      <c:catAx>
        <c:axId val="146148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5893856"/>
        <c:crosses val="autoZero"/>
        <c:auto val="1"/>
        <c:lblAlgn val="ctr"/>
        <c:lblOffset val="100"/>
        <c:noMultiLvlLbl val="0"/>
      </c:catAx>
      <c:valAx>
        <c:axId val="1245893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ppm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1486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1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.1/AS Muscovites Elemental Abundances 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'Ms SEM+ICP Tidy'!$AD$94:$AK$94</c:f>
              <c:strCache>
                <c:ptCount val="8"/>
                <c:pt idx="0">
                  <c:v>Na</c:v>
                </c:pt>
                <c:pt idx="1">
                  <c:v>Mg</c:v>
                </c:pt>
                <c:pt idx="2">
                  <c:v>Al</c:v>
                </c:pt>
                <c:pt idx="3">
                  <c:v>Si</c:v>
                </c:pt>
                <c:pt idx="4">
                  <c:v>K</c:v>
                </c:pt>
                <c:pt idx="5">
                  <c:v>Ca</c:v>
                </c:pt>
                <c:pt idx="6">
                  <c:v>Ti</c:v>
                </c:pt>
                <c:pt idx="7">
                  <c:v>Fe</c:v>
                </c:pt>
              </c:strCache>
            </c:strRef>
          </c:cat>
          <c:val>
            <c:numRef>
              <c:f>'Ms SEM+ICP Tidy'!$AD$95:$AK$95</c:f>
              <c:numCache>
                <c:formatCode>General</c:formatCode>
                <c:ptCount val="8"/>
                <c:pt idx="0">
                  <c:v>2313.6363636363635</c:v>
                </c:pt>
                <c:pt idx="1">
                  <c:v>8220.454545454546</c:v>
                </c:pt>
                <c:pt idx="2">
                  <c:v>185472.72727272726</c:v>
                </c:pt>
                <c:pt idx="3">
                  <c:v>231290.90909090909</c:v>
                </c:pt>
                <c:pt idx="4">
                  <c:v>94556.818181818177</c:v>
                </c:pt>
                <c:pt idx="5">
                  <c:v>186.36363636363637</c:v>
                </c:pt>
                <c:pt idx="6">
                  <c:v>940.90909090909088</c:v>
                </c:pt>
                <c:pt idx="7">
                  <c:v>17322.727272727272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15-449A-88C9-E8D9268F0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1345008"/>
        <c:axId val="850072048"/>
      </c:lineChart>
      <c:catAx>
        <c:axId val="1681345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0072048"/>
        <c:crosses val="autoZero"/>
        <c:auto val="1"/>
        <c:lblAlgn val="ctr"/>
        <c:lblOffset val="100"/>
        <c:noMultiLvlLbl val="0"/>
      </c:catAx>
      <c:valAx>
        <c:axId val="850072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ppm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1345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1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1(B)MP Muscovites Elemental Abundances </a:t>
            </a:r>
            <a:endParaRPr lang="en-GB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1.AS</c:v>
          </c:tx>
          <c:cat>
            <c:strRef>
              <c:f>'Ms SEM+ICP Tidy'!$AD$94:$AK$94</c:f>
              <c:strCache>
                <c:ptCount val="8"/>
                <c:pt idx="0">
                  <c:v>Na</c:v>
                </c:pt>
                <c:pt idx="1">
                  <c:v>Mg</c:v>
                </c:pt>
                <c:pt idx="2">
                  <c:v>Al</c:v>
                </c:pt>
                <c:pt idx="3">
                  <c:v>Si</c:v>
                </c:pt>
                <c:pt idx="4">
                  <c:v>K</c:v>
                </c:pt>
                <c:pt idx="5">
                  <c:v>Ca</c:v>
                </c:pt>
                <c:pt idx="6">
                  <c:v>Ti</c:v>
                </c:pt>
                <c:pt idx="7">
                  <c:v>Fe</c:v>
                </c:pt>
              </c:strCache>
            </c:strRef>
          </c:cat>
          <c:val>
            <c:numRef>
              <c:f>'Ms SEM+ICP Tidy'!$AD$95:$AK$95</c:f>
              <c:numCache>
                <c:formatCode>General</c:formatCode>
                <c:ptCount val="8"/>
                <c:pt idx="0">
                  <c:v>2313.6363636363635</c:v>
                </c:pt>
                <c:pt idx="1">
                  <c:v>8220.454545454546</c:v>
                </c:pt>
                <c:pt idx="2">
                  <c:v>185472.72727272726</c:v>
                </c:pt>
                <c:pt idx="3">
                  <c:v>231290.90909090909</c:v>
                </c:pt>
                <c:pt idx="4">
                  <c:v>94556.818181818177</c:v>
                </c:pt>
                <c:pt idx="5">
                  <c:v>186.36363636363637</c:v>
                </c:pt>
                <c:pt idx="6">
                  <c:v>940.90909090909088</c:v>
                </c:pt>
                <c:pt idx="7">
                  <c:v>17322.727272727272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27A-4881-A798-E3925396A9B0}"/>
            </c:ext>
          </c:extLst>
        </c:ser>
        <c:ser>
          <c:idx val="0"/>
          <c:order val="1"/>
          <c:tx>
            <c:v>1(B)MP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'Ms SEM+ICP Tidy'!$AD$104:$AK$104</c:f>
              <c:strCache>
                <c:ptCount val="8"/>
                <c:pt idx="0">
                  <c:v>Na</c:v>
                </c:pt>
                <c:pt idx="1">
                  <c:v>Mg</c:v>
                </c:pt>
                <c:pt idx="2">
                  <c:v>Al</c:v>
                </c:pt>
                <c:pt idx="3">
                  <c:v>Si</c:v>
                </c:pt>
                <c:pt idx="4">
                  <c:v>K</c:v>
                </c:pt>
                <c:pt idx="5">
                  <c:v>Ca</c:v>
                </c:pt>
                <c:pt idx="6">
                  <c:v>Ti</c:v>
                </c:pt>
                <c:pt idx="7">
                  <c:v>Fe</c:v>
                </c:pt>
              </c:strCache>
            </c:strRef>
          </c:cat>
          <c:val>
            <c:numRef>
              <c:f>'Ms SEM+ICP Tidy'!$AD$105:$AK$105</c:f>
              <c:numCache>
                <c:formatCode>General</c:formatCode>
                <c:ptCount val="8"/>
                <c:pt idx="0">
                  <c:v>1917.7777777777778</c:v>
                </c:pt>
                <c:pt idx="1">
                  <c:v>6915.5555555555557</c:v>
                </c:pt>
                <c:pt idx="2">
                  <c:v>194553.33333333334</c:v>
                </c:pt>
                <c:pt idx="3">
                  <c:v>233371.11111111112</c:v>
                </c:pt>
                <c:pt idx="4">
                  <c:v>84446.666666666672</c:v>
                </c:pt>
                <c:pt idx="5">
                  <c:v>0</c:v>
                </c:pt>
                <c:pt idx="6">
                  <c:v>464.44444444444446</c:v>
                </c:pt>
                <c:pt idx="7">
                  <c:v>12755.555555555555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7A-4881-A798-E3925396A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1486096"/>
        <c:axId val="1245893856"/>
      </c:lineChart>
      <c:catAx>
        <c:axId val="146148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5893856"/>
        <c:crosses val="autoZero"/>
        <c:auto val="1"/>
        <c:lblAlgn val="ctr"/>
        <c:lblOffset val="100"/>
        <c:noMultiLvlLbl val="0"/>
      </c:catAx>
      <c:valAx>
        <c:axId val="1245893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ppm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14860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1.AS Ms K vs Na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SEM+ICP Tidy'!$AH$145:$AH$168,'Ms SEM+ICP Tidy'!$AH$189:$AH$208)</c:f>
                <c:numCache>
                  <c:formatCode>General</c:formatCode>
                  <c:ptCount val="44"/>
                  <c:pt idx="0">
                    <c:v>1600</c:v>
                  </c:pt>
                  <c:pt idx="1">
                    <c:v>1600</c:v>
                  </c:pt>
                  <c:pt idx="2">
                    <c:v>1600</c:v>
                  </c:pt>
                  <c:pt idx="3">
                    <c:v>1600</c:v>
                  </c:pt>
                  <c:pt idx="4">
                    <c:v>1600</c:v>
                  </c:pt>
                  <c:pt idx="5">
                    <c:v>1600</c:v>
                  </c:pt>
                  <c:pt idx="6">
                    <c:v>1600</c:v>
                  </c:pt>
                  <c:pt idx="7">
                    <c:v>1600</c:v>
                  </c:pt>
                  <c:pt idx="8">
                    <c:v>1600</c:v>
                  </c:pt>
                  <c:pt idx="9">
                    <c:v>1600</c:v>
                  </c:pt>
                  <c:pt idx="10">
                    <c:v>1600</c:v>
                  </c:pt>
                  <c:pt idx="11">
                    <c:v>1600</c:v>
                  </c:pt>
                  <c:pt idx="12">
                    <c:v>1600</c:v>
                  </c:pt>
                  <c:pt idx="13">
                    <c:v>1600</c:v>
                  </c:pt>
                  <c:pt idx="14">
                    <c:v>1600</c:v>
                  </c:pt>
                  <c:pt idx="15">
                    <c:v>1600</c:v>
                  </c:pt>
                  <c:pt idx="16">
                    <c:v>1600</c:v>
                  </c:pt>
                  <c:pt idx="17">
                    <c:v>1600</c:v>
                  </c:pt>
                  <c:pt idx="18">
                    <c:v>1600</c:v>
                  </c:pt>
                  <c:pt idx="19">
                    <c:v>1600</c:v>
                  </c:pt>
                  <c:pt idx="20">
                    <c:v>1600</c:v>
                  </c:pt>
                  <c:pt idx="21">
                    <c:v>1600</c:v>
                  </c:pt>
                  <c:pt idx="22">
                    <c:v>1600</c:v>
                  </c:pt>
                  <c:pt idx="23">
                    <c:v>1600</c:v>
                  </c:pt>
                  <c:pt idx="24">
                    <c:v>1600</c:v>
                  </c:pt>
                  <c:pt idx="25">
                    <c:v>1600</c:v>
                  </c:pt>
                  <c:pt idx="26">
                    <c:v>1600</c:v>
                  </c:pt>
                  <c:pt idx="27">
                    <c:v>1600</c:v>
                  </c:pt>
                  <c:pt idx="28">
                    <c:v>1600</c:v>
                  </c:pt>
                  <c:pt idx="29">
                    <c:v>1600</c:v>
                  </c:pt>
                  <c:pt idx="30">
                    <c:v>1600</c:v>
                  </c:pt>
                  <c:pt idx="31">
                    <c:v>1600</c:v>
                  </c:pt>
                  <c:pt idx="32">
                    <c:v>1600</c:v>
                  </c:pt>
                  <c:pt idx="33">
                    <c:v>1600</c:v>
                  </c:pt>
                  <c:pt idx="34">
                    <c:v>1600</c:v>
                  </c:pt>
                  <c:pt idx="35">
                    <c:v>1600</c:v>
                  </c:pt>
                  <c:pt idx="36">
                    <c:v>1600</c:v>
                  </c:pt>
                  <c:pt idx="37">
                    <c:v>1600</c:v>
                  </c:pt>
                  <c:pt idx="38">
                    <c:v>1600</c:v>
                  </c:pt>
                  <c:pt idx="39">
                    <c:v>1600</c:v>
                  </c:pt>
                  <c:pt idx="40">
                    <c:v>1600</c:v>
                  </c:pt>
                  <c:pt idx="41">
                    <c:v>1600</c:v>
                  </c:pt>
                  <c:pt idx="42">
                    <c:v>1600</c:v>
                  </c:pt>
                  <c:pt idx="43">
                    <c:v>1600</c:v>
                  </c:pt>
                </c:numCache>
              </c:numRef>
            </c:plus>
            <c:minus>
              <c:numRef>
                <c:f>('Ms SEM+ICP Tidy'!$AH$145:$AH$168,'Ms SEM+ICP Tidy'!$AH$189:$AH$208)</c:f>
                <c:numCache>
                  <c:formatCode>General</c:formatCode>
                  <c:ptCount val="44"/>
                  <c:pt idx="0">
                    <c:v>1600</c:v>
                  </c:pt>
                  <c:pt idx="1">
                    <c:v>1600</c:v>
                  </c:pt>
                  <c:pt idx="2">
                    <c:v>1600</c:v>
                  </c:pt>
                  <c:pt idx="3">
                    <c:v>1600</c:v>
                  </c:pt>
                  <c:pt idx="4">
                    <c:v>1600</c:v>
                  </c:pt>
                  <c:pt idx="5">
                    <c:v>1600</c:v>
                  </c:pt>
                  <c:pt idx="6">
                    <c:v>1600</c:v>
                  </c:pt>
                  <c:pt idx="7">
                    <c:v>1600</c:v>
                  </c:pt>
                  <c:pt idx="8">
                    <c:v>1600</c:v>
                  </c:pt>
                  <c:pt idx="9">
                    <c:v>1600</c:v>
                  </c:pt>
                  <c:pt idx="10">
                    <c:v>1600</c:v>
                  </c:pt>
                  <c:pt idx="11">
                    <c:v>1600</c:v>
                  </c:pt>
                  <c:pt idx="12">
                    <c:v>1600</c:v>
                  </c:pt>
                  <c:pt idx="13">
                    <c:v>1600</c:v>
                  </c:pt>
                  <c:pt idx="14">
                    <c:v>1600</c:v>
                  </c:pt>
                  <c:pt idx="15">
                    <c:v>1600</c:v>
                  </c:pt>
                  <c:pt idx="16">
                    <c:v>1600</c:v>
                  </c:pt>
                  <c:pt idx="17">
                    <c:v>1600</c:v>
                  </c:pt>
                  <c:pt idx="18">
                    <c:v>1600</c:v>
                  </c:pt>
                  <c:pt idx="19">
                    <c:v>1600</c:v>
                  </c:pt>
                  <c:pt idx="20">
                    <c:v>1600</c:v>
                  </c:pt>
                  <c:pt idx="21">
                    <c:v>1600</c:v>
                  </c:pt>
                  <c:pt idx="22">
                    <c:v>1600</c:v>
                  </c:pt>
                  <c:pt idx="23">
                    <c:v>1600</c:v>
                  </c:pt>
                  <c:pt idx="24">
                    <c:v>1600</c:v>
                  </c:pt>
                  <c:pt idx="25">
                    <c:v>1600</c:v>
                  </c:pt>
                  <c:pt idx="26">
                    <c:v>1600</c:v>
                  </c:pt>
                  <c:pt idx="27">
                    <c:v>1600</c:v>
                  </c:pt>
                  <c:pt idx="28">
                    <c:v>1600</c:v>
                  </c:pt>
                  <c:pt idx="29">
                    <c:v>1600</c:v>
                  </c:pt>
                  <c:pt idx="30">
                    <c:v>1600</c:v>
                  </c:pt>
                  <c:pt idx="31">
                    <c:v>1600</c:v>
                  </c:pt>
                  <c:pt idx="32">
                    <c:v>1600</c:v>
                  </c:pt>
                  <c:pt idx="33">
                    <c:v>1600</c:v>
                  </c:pt>
                  <c:pt idx="34">
                    <c:v>1600</c:v>
                  </c:pt>
                  <c:pt idx="35">
                    <c:v>1600</c:v>
                  </c:pt>
                  <c:pt idx="36">
                    <c:v>1600</c:v>
                  </c:pt>
                  <c:pt idx="37">
                    <c:v>1600</c:v>
                  </c:pt>
                  <c:pt idx="38">
                    <c:v>1600</c:v>
                  </c:pt>
                  <c:pt idx="39">
                    <c:v>1600</c:v>
                  </c:pt>
                  <c:pt idx="40">
                    <c:v>1600</c:v>
                  </c:pt>
                  <c:pt idx="41">
                    <c:v>1600</c:v>
                  </c:pt>
                  <c:pt idx="42">
                    <c:v>1600</c:v>
                  </c:pt>
                  <c:pt idx="43">
                    <c:v>1600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'Ms SEM+ICP Tidy'!$AH$2:$AH$45</c:f>
              <c:numCache>
                <c:formatCode>General</c:formatCode>
                <c:ptCount val="44"/>
                <c:pt idx="0">
                  <c:v>85200</c:v>
                </c:pt>
                <c:pt idx="1">
                  <c:v>85399.999999999985</c:v>
                </c:pt>
                <c:pt idx="2">
                  <c:v>95300</c:v>
                </c:pt>
                <c:pt idx="3">
                  <c:v>95300</c:v>
                </c:pt>
                <c:pt idx="4">
                  <c:v>95500</c:v>
                </c:pt>
                <c:pt idx="5">
                  <c:v>97100.000000000015</c:v>
                </c:pt>
                <c:pt idx="6">
                  <c:v>95700</c:v>
                </c:pt>
                <c:pt idx="7">
                  <c:v>95100</c:v>
                </c:pt>
                <c:pt idx="8">
                  <c:v>95000</c:v>
                </c:pt>
                <c:pt idx="9">
                  <c:v>95800</c:v>
                </c:pt>
                <c:pt idx="10">
                  <c:v>94500</c:v>
                </c:pt>
                <c:pt idx="11">
                  <c:v>91600</c:v>
                </c:pt>
                <c:pt idx="12">
                  <c:v>93100</c:v>
                </c:pt>
                <c:pt idx="13">
                  <c:v>92500</c:v>
                </c:pt>
                <c:pt idx="14">
                  <c:v>90900</c:v>
                </c:pt>
                <c:pt idx="15">
                  <c:v>95900</c:v>
                </c:pt>
                <c:pt idx="16">
                  <c:v>95900</c:v>
                </c:pt>
                <c:pt idx="17">
                  <c:v>95000</c:v>
                </c:pt>
                <c:pt idx="18">
                  <c:v>95500</c:v>
                </c:pt>
                <c:pt idx="19">
                  <c:v>93500</c:v>
                </c:pt>
                <c:pt idx="20">
                  <c:v>91199.999999999985</c:v>
                </c:pt>
                <c:pt idx="21">
                  <c:v>94400</c:v>
                </c:pt>
                <c:pt idx="22">
                  <c:v>98000</c:v>
                </c:pt>
                <c:pt idx="23">
                  <c:v>98000</c:v>
                </c:pt>
                <c:pt idx="24">
                  <c:v>93699.999999999985</c:v>
                </c:pt>
                <c:pt idx="25">
                  <c:v>95000</c:v>
                </c:pt>
                <c:pt idx="26">
                  <c:v>93300</c:v>
                </c:pt>
                <c:pt idx="27">
                  <c:v>94400</c:v>
                </c:pt>
                <c:pt idx="28">
                  <c:v>94000</c:v>
                </c:pt>
                <c:pt idx="29">
                  <c:v>94100</c:v>
                </c:pt>
                <c:pt idx="30">
                  <c:v>93900</c:v>
                </c:pt>
                <c:pt idx="31">
                  <c:v>98200</c:v>
                </c:pt>
                <c:pt idx="32">
                  <c:v>93100</c:v>
                </c:pt>
                <c:pt idx="33">
                  <c:v>96800</c:v>
                </c:pt>
                <c:pt idx="34">
                  <c:v>94100</c:v>
                </c:pt>
                <c:pt idx="35">
                  <c:v>95399.999999999985</c:v>
                </c:pt>
                <c:pt idx="36">
                  <c:v>93200</c:v>
                </c:pt>
                <c:pt idx="37">
                  <c:v>94700</c:v>
                </c:pt>
                <c:pt idx="38">
                  <c:v>97800</c:v>
                </c:pt>
                <c:pt idx="39">
                  <c:v>94100</c:v>
                </c:pt>
                <c:pt idx="40">
                  <c:v>95500</c:v>
                </c:pt>
                <c:pt idx="41">
                  <c:v>96000</c:v>
                </c:pt>
                <c:pt idx="42">
                  <c:v>98200</c:v>
                </c:pt>
                <c:pt idx="43">
                  <c:v>99600.000000000015</c:v>
                </c:pt>
              </c:numCache>
            </c:numRef>
          </c:xVal>
          <c:yVal>
            <c:numRef>
              <c:f>'Ms SEM+ICP Tidy'!$AD$2:$AD$45</c:f>
              <c:numCache>
                <c:formatCode>General</c:formatCode>
                <c:ptCount val="44"/>
                <c:pt idx="0">
                  <c:v>3600</c:v>
                </c:pt>
                <c:pt idx="1">
                  <c:v>3600</c:v>
                </c:pt>
                <c:pt idx="2">
                  <c:v>2900</c:v>
                </c:pt>
                <c:pt idx="3">
                  <c:v>2800.0000000000005</c:v>
                </c:pt>
                <c:pt idx="4">
                  <c:v>3000</c:v>
                </c:pt>
                <c:pt idx="5">
                  <c:v>2800.0000000000005</c:v>
                </c:pt>
                <c:pt idx="6">
                  <c:v>2900</c:v>
                </c:pt>
                <c:pt idx="7">
                  <c:v>2600</c:v>
                </c:pt>
                <c:pt idx="8">
                  <c:v>3100</c:v>
                </c:pt>
                <c:pt idx="9">
                  <c:v>3400.0000000000005</c:v>
                </c:pt>
                <c:pt idx="10">
                  <c:v>2700</c:v>
                </c:pt>
                <c:pt idx="11">
                  <c:v>3800</c:v>
                </c:pt>
                <c:pt idx="12">
                  <c:v>3200</c:v>
                </c:pt>
                <c:pt idx="13">
                  <c:v>3700</c:v>
                </c:pt>
                <c:pt idx="14">
                  <c:v>3000</c:v>
                </c:pt>
                <c:pt idx="15">
                  <c:v>2500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3700</c:v>
                </c:pt>
                <c:pt idx="25">
                  <c:v>3700</c:v>
                </c:pt>
                <c:pt idx="26">
                  <c:v>2600</c:v>
                </c:pt>
                <c:pt idx="27">
                  <c:v>2900</c:v>
                </c:pt>
                <c:pt idx="28">
                  <c:v>3200</c:v>
                </c:pt>
                <c:pt idx="29">
                  <c:v>3100</c:v>
                </c:pt>
                <c:pt idx="30">
                  <c:v>2700</c:v>
                </c:pt>
                <c:pt idx="31">
                  <c:v>3300</c:v>
                </c:pt>
                <c:pt idx="32">
                  <c:v>2700</c:v>
                </c:pt>
                <c:pt idx="33">
                  <c:v>2700</c:v>
                </c:pt>
                <c:pt idx="34">
                  <c:v>3000</c:v>
                </c:pt>
                <c:pt idx="35">
                  <c:v>3700</c:v>
                </c:pt>
                <c:pt idx="36">
                  <c:v>2500</c:v>
                </c:pt>
                <c:pt idx="37">
                  <c:v>2700</c:v>
                </c:pt>
                <c:pt idx="38">
                  <c:v>0</c:v>
                </c:pt>
                <c:pt idx="39">
                  <c:v>2600</c:v>
                </c:pt>
                <c:pt idx="40">
                  <c:v>0</c:v>
                </c:pt>
                <c:pt idx="41">
                  <c:v>3500</c:v>
                </c:pt>
                <c:pt idx="42">
                  <c:v>0</c:v>
                </c:pt>
                <c:pt idx="43">
                  <c:v>3600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8C6-4A46-B840-FE4AF67B5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2601840"/>
        <c:axId val="1245907776"/>
      </c:scatterChart>
      <c:valAx>
        <c:axId val="1312601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5907776"/>
        <c:crosses val="autoZero"/>
        <c:crossBetween val="midCat"/>
      </c:valAx>
      <c:valAx>
        <c:axId val="1245907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Na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26018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1(B)MP Ms K vs Na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SEM+ICP Tidy'!$AH$238:$AH$267,'Ms SEM+ICP Tidy'!$AH$285:$AH$299)</c:f>
                <c:numCache>
                  <c:formatCode>General</c:formatCode>
                  <c:ptCount val="45"/>
                  <c:pt idx="0">
                    <c:v>1391.6666666666665</c:v>
                  </c:pt>
                  <c:pt idx="1">
                    <c:v>1391.6666666666665</c:v>
                  </c:pt>
                  <c:pt idx="2">
                    <c:v>1391.6666666666665</c:v>
                  </c:pt>
                  <c:pt idx="3">
                    <c:v>1391.6666666666665</c:v>
                  </c:pt>
                  <c:pt idx="4">
                    <c:v>1391.6666666666665</c:v>
                  </c:pt>
                  <c:pt idx="5">
                    <c:v>1391.6666666666665</c:v>
                  </c:pt>
                  <c:pt idx="6">
                    <c:v>1391.6666666666665</c:v>
                  </c:pt>
                  <c:pt idx="7">
                    <c:v>1391.6666666666665</c:v>
                  </c:pt>
                  <c:pt idx="8">
                    <c:v>1391.6666666666665</c:v>
                  </c:pt>
                  <c:pt idx="9">
                    <c:v>1391.6666666666665</c:v>
                  </c:pt>
                  <c:pt idx="10">
                    <c:v>1391.6666666666665</c:v>
                  </c:pt>
                  <c:pt idx="11">
                    <c:v>1391.6666666666665</c:v>
                  </c:pt>
                  <c:pt idx="12">
                    <c:v>1391.6666666666665</c:v>
                  </c:pt>
                  <c:pt idx="13">
                    <c:v>1391.6666666666665</c:v>
                  </c:pt>
                  <c:pt idx="14">
                    <c:v>1391.6666666666665</c:v>
                  </c:pt>
                  <c:pt idx="15">
                    <c:v>1391.6666666666665</c:v>
                  </c:pt>
                  <c:pt idx="16">
                    <c:v>1391.6666666666665</c:v>
                  </c:pt>
                  <c:pt idx="17">
                    <c:v>1391.6666666666665</c:v>
                  </c:pt>
                  <c:pt idx="18">
                    <c:v>1391.6666666666665</c:v>
                  </c:pt>
                  <c:pt idx="19">
                    <c:v>1391.6666666666665</c:v>
                  </c:pt>
                  <c:pt idx="20">
                    <c:v>1391.6666666666665</c:v>
                  </c:pt>
                  <c:pt idx="21">
                    <c:v>1391.6666666666665</c:v>
                  </c:pt>
                  <c:pt idx="22">
                    <c:v>1391.6666666666665</c:v>
                  </c:pt>
                  <c:pt idx="23">
                    <c:v>1391.6666666666665</c:v>
                  </c:pt>
                  <c:pt idx="24">
                    <c:v>1391.6666666666665</c:v>
                  </c:pt>
                  <c:pt idx="25">
                    <c:v>1391.6666666666665</c:v>
                  </c:pt>
                  <c:pt idx="26">
                    <c:v>1391.6666666666665</c:v>
                  </c:pt>
                  <c:pt idx="27">
                    <c:v>1391.6666666666665</c:v>
                  </c:pt>
                  <c:pt idx="28">
                    <c:v>1391.6666666666665</c:v>
                  </c:pt>
                  <c:pt idx="29">
                    <c:v>1391.6666666666665</c:v>
                  </c:pt>
                  <c:pt idx="30">
                    <c:v>1391.6666666666665</c:v>
                  </c:pt>
                  <c:pt idx="31">
                    <c:v>1391.6666666666665</c:v>
                  </c:pt>
                  <c:pt idx="32">
                    <c:v>1391.6666666666665</c:v>
                  </c:pt>
                  <c:pt idx="33">
                    <c:v>1391.6666666666665</c:v>
                  </c:pt>
                  <c:pt idx="34">
                    <c:v>1391.6666666666665</c:v>
                  </c:pt>
                  <c:pt idx="35">
                    <c:v>1391.6666666666665</c:v>
                  </c:pt>
                  <c:pt idx="36">
                    <c:v>1391.6666666666665</c:v>
                  </c:pt>
                  <c:pt idx="37">
                    <c:v>1391.6666666666665</c:v>
                  </c:pt>
                  <c:pt idx="38">
                    <c:v>1391.6666666666665</c:v>
                  </c:pt>
                  <c:pt idx="39">
                    <c:v>1391.6666666666665</c:v>
                  </c:pt>
                  <c:pt idx="40">
                    <c:v>1391.6666666666665</c:v>
                  </c:pt>
                  <c:pt idx="41">
                    <c:v>1391.6666666666665</c:v>
                  </c:pt>
                  <c:pt idx="42">
                    <c:v>1391.6666666666665</c:v>
                  </c:pt>
                  <c:pt idx="43">
                    <c:v>1391.6666666666665</c:v>
                  </c:pt>
                  <c:pt idx="44">
                    <c:v>1391.6666666666665</c:v>
                  </c:pt>
                </c:numCache>
              </c:numRef>
            </c:plus>
            <c:minus>
              <c:numRef>
                <c:f>('Ms SEM+ICP Tidy'!$AH$238:$AH$267,'Ms SEM+ICP Tidy'!$AH$285:$AH$299)</c:f>
                <c:numCache>
                  <c:formatCode>General</c:formatCode>
                  <c:ptCount val="45"/>
                  <c:pt idx="0">
                    <c:v>1391.6666666666665</c:v>
                  </c:pt>
                  <c:pt idx="1">
                    <c:v>1391.6666666666665</c:v>
                  </c:pt>
                  <c:pt idx="2">
                    <c:v>1391.6666666666665</c:v>
                  </c:pt>
                  <c:pt idx="3">
                    <c:v>1391.6666666666665</c:v>
                  </c:pt>
                  <c:pt idx="4">
                    <c:v>1391.6666666666665</c:v>
                  </c:pt>
                  <c:pt idx="5">
                    <c:v>1391.6666666666665</c:v>
                  </c:pt>
                  <c:pt idx="6">
                    <c:v>1391.6666666666665</c:v>
                  </c:pt>
                  <c:pt idx="7">
                    <c:v>1391.6666666666665</c:v>
                  </c:pt>
                  <c:pt idx="8">
                    <c:v>1391.6666666666665</c:v>
                  </c:pt>
                  <c:pt idx="9">
                    <c:v>1391.6666666666665</c:v>
                  </c:pt>
                  <c:pt idx="10">
                    <c:v>1391.6666666666665</c:v>
                  </c:pt>
                  <c:pt idx="11">
                    <c:v>1391.6666666666665</c:v>
                  </c:pt>
                  <c:pt idx="12">
                    <c:v>1391.6666666666665</c:v>
                  </c:pt>
                  <c:pt idx="13">
                    <c:v>1391.6666666666665</c:v>
                  </c:pt>
                  <c:pt idx="14">
                    <c:v>1391.6666666666665</c:v>
                  </c:pt>
                  <c:pt idx="15">
                    <c:v>1391.6666666666665</c:v>
                  </c:pt>
                  <c:pt idx="16">
                    <c:v>1391.6666666666665</c:v>
                  </c:pt>
                  <c:pt idx="17">
                    <c:v>1391.6666666666665</c:v>
                  </c:pt>
                  <c:pt idx="18">
                    <c:v>1391.6666666666665</c:v>
                  </c:pt>
                  <c:pt idx="19">
                    <c:v>1391.6666666666665</c:v>
                  </c:pt>
                  <c:pt idx="20">
                    <c:v>1391.6666666666665</c:v>
                  </c:pt>
                  <c:pt idx="21">
                    <c:v>1391.6666666666665</c:v>
                  </c:pt>
                  <c:pt idx="22">
                    <c:v>1391.6666666666665</c:v>
                  </c:pt>
                  <c:pt idx="23">
                    <c:v>1391.6666666666665</c:v>
                  </c:pt>
                  <c:pt idx="24">
                    <c:v>1391.6666666666665</c:v>
                  </c:pt>
                  <c:pt idx="25">
                    <c:v>1391.6666666666665</c:v>
                  </c:pt>
                  <c:pt idx="26">
                    <c:v>1391.6666666666665</c:v>
                  </c:pt>
                  <c:pt idx="27">
                    <c:v>1391.6666666666665</c:v>
                  </c:pt>
                  <c:pt idx="28">
                    <c:v>1391.6666666666665</c:v>
                  </c:pt>
                  <c:pt idx="29">
                    <c:v>1391.6666666666665</c:v>
                  </c:pt>
                  <c:pt idx="30">
                    <c:v>1391.6666666666665</c:v>
                  </c:pt>
                  <c:pt idx="31">
                    <c:v>1391.6666666666665</c:v>
                  </c:pt>
                  <c:pt idx="32">
                    <c:v>1391.6666666666665</c:v>
                  </c:pt>
                  <c:pt idx="33">
                    <c:v>1391.6666666666665</c:v>
                  </c:pt>
                  <c:pt idx="34">
                    <c:v>1391.6666666666665</c:v>
                  </c:pt>
                  <c:pt idx="35">
                    <c:v>1391.6666666666665</c:v>
                  </c:pt>
                  <c:pt idx="36">
                    <c:v>1391.6666666666665</c:v>
                  </c:pt>
                  <c:pt idx="37">
                    <c:v>1391.6666666666665</c:v>
                  </c:pt>
                  <c:pt idx="38">
                    <c:v>1391.6666666666665</c:v>
                  </c:pt>
                  <c:pt idx="39">
                    <c:v>1391.6666666666665</c:v>
                  </c:pt>
                  <c:pt idx="40">
                    <c:v>1391.6666666666665</c:v>
                  </c:pt>
                  <c:pt idx="41">
                    <c:v>1391.6666666666665</c:v>
                  </c:pt>
                  <c:pt idx="42">
                    <c:v>1391.6666666666665</c:v>
                  </c:pt>
                  <c:pt idx="43">
                    <c:v>1391.6666666666665</c:v>
                  </c:pt>
                  <c:pt idx="44">
                    <c:v>1391.6666666666665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'Ms SEM+ICP Tidy'!$AH$47:$AH$91</c:f>
              <c:numCache>
                <c:formatCode>General</c:formatCode>
                <c:ptCount val="45"/>
                <c:pt idx="0">
                  <c:v>84800</c:v>
                </c:pt>
                <c:pt idx="1">
                  <c:v>84900</c:v>
                </c:pt>
                <c:pt idx="2">
                  <c:v>83699.999999999985</c:v>
                </c:pt>
                <c:pt idx="3">
                  <c:v>84400</c:v>
                </c:pt>
                <c:pt idx="4">
                  <c:v>85000</c:v>
                </c:pt>
                <c:pt idx="5">
                  <c:v>87100.000000000015</c:v>
                </c:pt>
                <c:pt idx="6">
                  <c:v>85300</c:v>
                </c:pt>
                <c:pt idx="7">
                  <c:v>85200</c:v>
                </c:pt>
                <c:pt idx="8">
                  <c:v>83200</c:v>
                </c:pt>
                <c:pt idx="9">
                  <c:v>84000</c:v>
                </c:pt>
                <c:pt idx="10">
                  <c:v>86000</c:v>
                </c:pt>
                <c:pt idx="11">
                  <c:v>84900</c:v>
                </c:pt>
                <c:pt idx="12">
                  <c:v>84600.000000000015</c:v>
                </c:pt>
                <c:pt idx="13">
                  <c:v>85399.999999999985</c:v>
                </c:pt>
                <c:pt idx="14">
                  <c:v>84100</c:v>
                </c:pt>
                <c:pt idx="15">
                  <c:v>82899.999999999985</c:v>
                </c:pt>
                <c:pt idx="16">
                  <c:v>85500</c:v>
                </c:pt>
                <c:pt idx="17">
                  <c:v>84700</c:v>
                </c:pt>
                <c:pt idx="18">
                  <c:v>84600.000000000015</c:v>
                </c:pt>
                <c:pt idx="19">
                  <c:v>82500</c:v>
                </c:pt>
                <c:pt idx="20">
                  <c:v>85300</c:v>
                </c:pt>
                <c:pt idx="21">
                  <c:v>85500</c:v>
                </c:pt>
                <c:pt idx="22">
                  <c:v>85399.999999999985</c:v>
                </c:pt>
                <c:pt idx="23">
                  <c:v>83500</c:v>
                </c:pt>
                <c:pt idx="24">
                  <c:v>83400</c:v>
                </c:pt>
                <c:pt idx="25">
                  <c:v>85600</c:v>
                </c:pt>
                <c:pt idx="26">
                  <c:v>87100.000000000015</c:v>
                </c:pt>
                <c:pt idx="27">
                  <c:v>83300</c:v>
                </c:pt>
                <c:pt idx="28">
                  <c:v>83000</c:v>
                </c:pt>
                <c:pt idx="29">
                  <c:v>83400</c:v>
                </c:pt>
                <c:pt idx="30">
                  <c:v>84200</c:v>
                </c:pt>
                <c:pt idx="31">
                  <c:v>85399.999999999985</c:v>
                </c:pt>
                <c:pt idx="32">
                  <c:v>85000</c:v>
                </c:pt>
                <c:pt idx="33">
                  <c:v>84100</c:v>
                </c:pt>
                <c:pt idx="34">
                  <c:v>84700</c:v>
                </c:pt>
                <c:pt idx="35">
                  <c:v>84500</c:v>
                </c:pt>
                <c:pt idx="36">
                  <c:v>85300</c:v>
                </c:pt>
                <c:pt idx="37">
                  <c:v>82300</c:v>
                </c:pt>
                <c:pt idx="38">
                  <c:v>84400</c:v>
                </c:pt>
                <c:pt idx="39">
                  <c:v>82600</c:v>
                </c:pt>
                <c:pt idx="40">
                  <c:v>84900</c:v>
                </c:pt>
                <c:pt idx="41">
                  <c:v>83300</c:v>
                </c:pt>
                <c:pt idx="42">
                  <c:v>83500</c:v>
                </c:pt>
                <c:pt idx="43">
                  <c:v>85300</c:v>
                </c:pt>
                <c:pt idx="44">
                  <c:v>82300</c:v>
                </c:pt>
              </c:numCache>
            </c:numRef>
          </c:xVal>
          <c:yVal>
            <c:numRef>
              <c:f>'Ms SEM+ICP Tidy'!$AD$47:$AD$91</c:f>
              <c:numCache>
                <c:formatCode>General</c:formatCode>
                <c:ptCount val="45"/>
                <c:pt idx="0">
                  <c:v>4300</c:v>
                </c:pt>
                <c:pt idx="1">
                  <c:v>4200</c:v>
                </c:pt>
                <c:pt idx="2">
                  <c:v>0</c:v>
                </c:pt>
                <c:pt idx="3">
                  <c:v>0</c:v>
                </c:pt>
                <c:pt idx="4">
                  <c:v>4300</c:v>
                </c:pt>
                <c:pt idx="5">
                  <c:v>0</c:v>
                </c:pt>
                <c:pt idx="6">
                  <c:v>4400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4000</c:v>
                </c:pt>
                <c:pt idx="12">
                  <c:v>4300</c:v>
                </c:pt>
                <c:pt idx="13">
                  <c:v>0</c:v>
                </c:pt>
                <c:pt idx="14">
                  <c:v>3900</c:v>
                </c:pt>
                <c:pt idx="15">
                  <c:v>4800</c:v>
                </c:pt>
                <c:pt idx="16">
                  <c:v>0</c:v>
                </c:pt>
                <c:pt idx="17">
                  <c:v>0</c:v>
                </c:pt>
                <c:pt idx="18">
                  <c:v>3900</c:v>
                </c:pt>
                <c:pt idx="19">
                  <c:v>4400</c:v>
                </c:pt>
                <c:pt idx="20">
                  <c:v>4300</c:v>
                </c:pt>
                <c:pt idx="21">
                  <c:v>0</c:v>
                </c:pt>
                <c:pt idx="22">
                  <c:v>0</c:v>
                </c:pt>
                <c:pt idx="23">
                  <c:v>4700</c:v>
                </c:pt>
                <c:pt idx="24">
                  <c:v>4700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4200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3300</c:v>
                </c:pt>
                <c:pt idx="38">
                  <c:v>4500</c:v>
                </c:pt>
                <c:pt idx="39">
                  <c:v>4000</c:v>
                </c:pt>
                <c:pt idx="40">
                  <c:v>0</c:v>
                </c:pt>
                <c:pt idx="41">
                  <c:v>5300</c:v>
                </c:pt>
                <c:pt idx="42">
                  <c:v>3900</c:v>
                </c:pt>
                <c:pt idx="43">
                  <c:v>0</c:v>
                </c:pt>
                <c:pt idx="44">
                  <c:v>4900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FB2-4C6F-9932-B5BF8CEE8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9778560"/>
        <c:axId val="1420223392"/>
      </c:scatterChart>
      <c:valAx>
        <c:axId val="1719778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0223392"/>
        <c:crosses val="autoZero"/>
        <c:crossBetween val="midCat"/>
      </c:valAx>
      <c:valAx>
        <c:axId val="142022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Na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97785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1.AS vs 1(B)MP Ms K vs Na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1(B)MP Ms K vs Na</c:v>
          </c:tx>
          <c:spPr>
            <a:ln>
              <a:noFill/>
            </a:ln>
          </c:spPr>
          <c:xVal>
            <c:numRef>
              <c:f>'Ms SEM+ICP Tidy'!$AH$47:$AH$91</c:f>
              <c:numCache>
                <c:formatCode>General</c:formatCode>
                <c:ptCount val="45"/>
                <c:pt idx="0">
                  <c:v>84800</c:v>
                </c:pt>
                <c:pt idx="1">
                  <c:v>84900</c:v>
                </c:pt>
                <c:pt idx="2">
                  <c:v>83699.999999999985</c:v>
                </c:pt>
                <c:pt idx="3">
                  <c:v>84400</c:v>
                </c:pt>
                <c:pt idx="4">
                  <c:v>85000</c:v>
                </c:pt>
                <c:pt idx="5">
                  <c:v>87100.000000000015</c:v>
                </c:pt>
                <c:pt idx="6">
                  <c:v>85300</c:v>
                </c:pt>
                <c:pt idx="7">
                  <c:v>85200</c:v>
                </c:pt>
                <c:pt idx="8">
                  <c:v>83200</c:v>
                </c:pt>
                <c:pt idx="9">
                  <c:v>84000</c:v>
                </c:pt>
                <c:pt idx="10">
                  <c:v>86000</c:v>
                </c:pt>
                <c:pt idx="11">
                  <c:v>84900</c:v>
                </c:pt>
                <c:pt idx="12">
                  <c:v>84600.000000000015</c:v>
                </c:pt>
                <c:pt idx="13">
                  <c:v>85399.999999999985</c:v>
                </c:pt>
                <c:pt idx="14">
                  <c:v>84100</c:v>
                </c:pt>
                <c:pt idx="15">
                  <c:v>82899.999999999985</c:v>
                </c:pt>
                <c:pt idx="16">
                  <c:v>85500</c:v>
                </c:pt>
                <c:pt idx="17">
                  <c:v>84700</c:v>
                </c:pt>
                <c:pt idx="18">
                  <c:v>84600.000000000015</c:v>
                </c:pt>
                <c:pt idx="19">
                  <c:v>82500</c:v>
                </c:pt>
                <c:pt idx="20">
                  <c:v>85300</c:v>
                </c:pt>
                <c:pt idx="21">
                  <c:v>85500</c:v>
                </c:pt>
                <c:pt idx="22">
                  <c:v>85399.999999999985</c:v>
                </c:pt>
                <c:pt idx="23">
                  <c:v>83500</c:v>
                </c:pt>
                <c:pt idx="24">
                  <c:v>83400</c:v>
                </c:pt>
                <c:pt idx="25">
                  <c:v>85600</c:v>
                </c:pt>
                <c:pt idx="26">
                  <c:v>87100.000000000015</c:v>
                </c:pt>
                <c:pt idx="27">
                  <c:v>83300</c:v>
                </c:pt>
                <c:pt idx="28">
                  <c:v>83000</c:v>
                </c:pt>
                <c:pt idx="29">
                  <c:v>83400</c:v>
                </c:pt>
                <c:pt idx="30">
                  <c:v>84200</c:v>
                </c:pt>
                <c:pt idx="31">
                  <c:v>85399.999999999985</c:v>
                </c:pt>
                <c:pt idx="32">
                  <c:v>85000</c:v>
                </c:pt>
                <c:pt idx="33">
                  <c:v>84100</c:v>
                </c:pt>
                <c:pt idx="34">
                  <c:v>84700</c:v>
                </c:pt>
                <c:pt idx="35">
                  <c:v>84500</c:v>
                </c:pt>
                <c:pt idx="36">
                  <c:v>85300</c:v>
                </c:pt>
                <c:pt idx="37">
                  <c:v>82300</c:v>
                </c:pt>
                <c:pt idx="38">
                  <c:v>84400</c:v>
                </c:pt>
                <c:pt idx="39">
                  <c:v>82600</c:v>
                </c:pt>
                <c:pt idx="40">
                  <c:v>84900</c:v>
                </c:pt>
                <c:pt idx="41">
                  <c:v>83300</c:v>
                </c:pt>
                <c:pt idx="42">
                  <c:v>83500</c:v>
                </c:pt>
                <c:pt idx="43">
                  <c:v>85300</c:v>
                </c:pt>
                <c:pt idx="44">
                  <c:v>82300</c:v>
                </c:pt>
              </c:numCache>
            </c:numRef>
          </c:xVal>
          <c:yVal>
            <c:numRef>
              <c:f>'Ms SEM+ICP Tidy'!$AD$47:$AD$91</c:f>
              <c:numCache>
                <c:formatCode>General</c:formatCode>
                <c:ptCount val="45"/>
                <c:pt idx="0">
                  <c:v>4300</c:v>
                </c:pt>
                <c:pt idx="1">
                  <c:v>4200</c:v>
                </c:pt>
                <c:pt idx="2">
                  <c:v>0</c:v>
                </c:pt>
                <c:pt idx="3">
                  <c:v>0</c:v>
                </c:pt>
                <c:pt idx="4">
                  <c:v>4300</c:v>
                </c:pt>
                <c:pt idx="5">
                  <c:v>0</c:v>
                </c:pt>
                <c:pt idx="6">
                  <c:v>4400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4000</c:v>
                </c:pt>
                <c:pt idx="12">
                  <c:v>4300</c:v>
                </c:pt>
                <c:pt idx="13">
                  <c:v>0</c:v>
                </c:pt>
                <c:pt idx="14">
                  <c:v>3900</c:v>
                </c:pt>
                <c:pt idx="15">
                  <c:v>4800</c:v>
                </c:pt>
                <c:pt idx="16">
                  <c:v>0</c:v>
                </c:pt>
                <c:pt idx="17">
                  <c:v>0</c:v>
                </c:pt>
                <c:pt idx="18">
                  <c:v>3900</c:v>
                </c:pt>
                <c:pt idx="19">
                  <c:v>4400</c:v>
                </c:pt>
                <c:pt idx="20">
                  <c:v>4300</c:v>
                </c:pt>
                <c:pt idx="21">
                  <c:v>0</c:v>
                </c:pt>
                <c:pt idx="22">
                  <c:v>0</c:v>
                </c:pt>
                <c:pt idx="23">
                  <c:v>4700</c:v>
                </c:pt>
                <c:pt idx="24">
                  <c:v>4700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4200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3300</c:v>
                </c:pt>
                <c:pt idx="38">
                  <c:v>4500</c:v>
                </c:pt>
                <c:pt idx="39">
                  <c:v>4000</c:v>
                </c:pt>
                <c:pt idx="40">
                  <c:v>0</c:v>
                </c:pt>
                <c:pt idx="41">
                  <c:v>5300</c:v>
                </c:pt>
                <c:pt idx="42">
                  <c:v>3900</c:v>
                </c:pt>
                <c:pt idx="43">
                  <c:v>0</c:v>
                </c:pt>
                <c:pt idx="44">
                  <c:v>4900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7AD-4C69-A81C-4F749E6A846C}"/>
            </c:ext>
          </c:extLst>
        </c:ser>
        <c:ser>
          <c:idx val="0"/>
          <c:order val="1"/>
          <c:tx>
            <c:v>1.AS Ms K vs Na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'Ms SEM+ICP Tidy'!$AH$2:$AH$45</c:f>
              <c:numCache>
                <c:formatCode>General</c:formatCode>
                <c:ptCount val="44"/>
                <c:pt idx="0">
                  <c:v>85200</c:v>
                </c:pt>
                <c:pt idx="1">
                  <c:v>85399.999999999985</c:v>
                </c:pt>
                <c:pt idx="2">
                  <c:v>95300</c:v>
                </c:pt>
                <c:pt idx="3">
                  <c:v>95300</c:v>
                </c:pt>
                <c:pt idx="4">
                  <c:v>95500</c:v>
                </c:pt>
                <c:pt idx="5">
                  <c:v>97100.000000000015</c:v>
                </c:pt>
                <c:pt idx="6">
                  <c:v>95700</c:v>
                </c:pt>
                <c:pt idx="7">
                  <c:v>95100</c:v>
                </c:pt>
                <c:pt idx="8">
                  <c:v>95000</c:v>
                </c:pt>
                <c:pt idx="9">
                  <c:v>95800</c:v>
                </c:pt>
                <c:pt idx="10">
                  <c:v>94500</c:v>
                </c:pt>
                <c:pt idx="11">
                  <c:v>91600</c:v>
                </c:pt>
                <c:pt idx="12">
                  <c:v>93100</c:v>
                </c:pt>
                <c:pt idx="13">
                  <c:v>92500</c:v>
                </c:pt>
                <c:pt idx="14">
                  <c:v>90900</c:v>
                </c:pt>
                <c:pt idx="15">
                  <c:v>95900</c:v>
                </c:pt>
                <c:pt idx="16">
                  <c:v>95900</c:v>
                </c:pt>
                <c:pt idx="17">
                  <c:v>95000</c:v>
                </c:pt>
                <c:pt idx="18">
                  <c:v>95500</c:v>
                </c:pt>
                <c:pt idx="19">
                  <c:v>93500</c:v>
                </c:pt>
                <c:pt idx="20">
                  <c:v>91199.999999999985</c:v>
                </c:pt>
                <c:pt idx="21">
                  <c:v>94400</c:v>
                </c:pt>
                <c:pt idx="22">
                  <c:v>98000</c:v>
                </c:pt>
                <c:pt idx="23">
                  <c:v>98000</c:v>
                </c:pt>
                <c:pt idx="24">
                  <c:v>93699.999999999985</c:v>
                </c:pt>
                <c:pt idx="25">
                  <c:v>95000</c:v>
                </c:pt>
                <c:pt idx="26">
                  <c:v>93300</c:v>
                </c:pt>
                <c:pt idx="27">
                  <c:v>94400</c:v>
                </c:pt>
                <c:pt idx="28">
                  <c:v>94000</c:v>
                </c:pt>
                <c:pt idx="29">
                  <c:v>94100</c:v>
                </c:pt>
                <c:pt idx="30">
                  <c:v>93900</c:v>
                </c:pt>
                <c:pt idx="31">
                  <c:v>98200</c:v>
                </c:pt>
                <c:pt idx="32">
                  <c:v>93100</c:v>
                </c:pt>
                <c:pt idx="33">
                  <c:v>96800</c:v>
                </c:pt>
                <c:pt idx="34">
                  <c:v>94100</c:v>
                </c:pt>
                <c:pt idx="35">
                  <c:v>95399.999999999985</c:v>
                </c:pt>
                <c:pt idx="36">
                  <c:v>93200</c:v>
                </c:pt>
                <c:pt idx="37">
                  <c:v>94700</c:v>
                </c:pt>
                <c:pt idx="38">
                  <c:v>97800</c:v>
                </c:pt>
                <c:pt idx="39">
                  <c:v>94100</c:v>
                </c:pt>
                <c:pt idx="40">
                  <c:v>95500</c:v>
                </c:pt>
                <c:pt idx="41">
                  <c:v>96000</c:v>
                </c:pt>
                <c:pt idx="42">
                  <c:v>98200</c:v>
                </c:pt>
                <c:pt idx="43">
                  <c:v>99600.000000000015</c:v>
                </c:pt>
              </c:numCache>
            </c:numRef>
          </c:xVal>
          <c:yVal>
            <c:numRef>
              <c:f>'Ms SEM+ICP Tidy'!$AD$2:$AD$45</c:f>
              <c:numCache>
                <c:formatCode>General</c:formatCode>
                <c:ptCount val="44"/>
                <c:pt idx="0">
                  <c:v>3600</c:v>
                </c:pt>
                <c:pt idx="1">
                  <c:v>3600</c:v>
                </c:pt>
                <c:pt idx="2">
                  <c:v>2900</c:v>
                </c:pt>
                <c:pt idx="3">
                  <c:v>2800.0000000000005</c:v>
                </c:pt>
                <c:pt idx="4">
                  <c:v>3000</c:v>
                </c:pt>
                <c:pt idx="5">
                  <c:v>2800.0000000000005</c:v>
                </c:pt>
                <c:pt idx="6">
                  <c:v>2900</c:v>
                </c:pt>
                <c:pt idx="7">
                  <c:v>2600</c:v>
                </c:pt>
                <c:pt idx="8">
                  <c:v>3100</c:v>
                </c:pt>
                <c:pt idx="9">
                  <c:v>3400.0000000000005</c:v>
                </c:pt>
                <c:pt idx="10">
                  <c:v>2700</c:v>
                </c:pt>
                <c:pt idx="11">
                  <c:v>3800</c:v>
                </c:pt>
                <c:pt idx="12">
                  <c:v>3200</c:v>
                </c:pt>
                <c:pt idx="13">
                  <c:v>3700</c:v>
                </c:pt>
                <c:pt idx="14">
                  <c:v>3000</c:v>
                </c:pt>
                <c:pt idx="15">
                  <c:v>2500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3700</c:v>
                </c:pt>
                <c:pt idx="25">
                  <c:v>3700</c:v>
                </c:pt>
                <c:pt idx="26">
                  <c:v>2600</c:v>
                </c:pt>
                <c:pt idx="27">
                  <c:v>2900</c:v>
                </c:pt>
                <c:pt idx="28">
                  <c:v>3200</c:v>
                </c:pt>
                <c:pt idx="29">
                  <c:v>3100</c:v>
                </c:pt>
                <c:pt idx="30">
                  <c:v>2700</c:v>
                </c:pt>
                <c:pt idx="31">
                  <c:v>3300</c:v>
                </c:pt>
                <c:pt idx="32">
                  <c:v>2700</c:v>
                </c:pt>
                <c:pt idx="33">
                  <c:v>2700</c:v>
                </c:pt>
                <c:pt idx="34">
                  <c:v>3000</c:v>
                </c:pt>
                <c:pt idx="35">
                  <c:v>3700</c:v>
                </c:pt>
                <c:pt idx="36">
                  <c:v>2500</c:v>
                </c:pt>
                <c:pt idx="37">
                  <c:v>2700</c:v>
                </c:pt>
                <c:pt idx="38">
                  <c:v>0</c:v>
                </c:pt>
                <c:pt idx="39">
                  <c:v>2600</c:v>
                </c:pt>
                <c:pt idx="40">
                  <c:v>0</c:v>
                </c:pt>
                <c:pt idx="41">
                  <c:v>3500</c:v>
                </c:pt>
                <c:pt idx="42">
                  <c:v>0</c:v>
                </c:pt>
                <c:pt idx="43">
                  <c:v>3600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7AD-4C69-A81C-4F749E6A84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2601840"/>
        <c:axId val="1245907776"/>
      </c:scatterChart>
      <c:valAx>
        <c:axId val="1312601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5907776"/>
        <c:crosses val="autoZero"/>
        <c:crossBetween val="midCat"/>
      </c:valAx>
      <c:valAx>
        <c:axId val="1245907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Na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260184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1.AS vs 1(B)MP Ms Al vs Mg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1(B)MP Al vs Mg</c:v>
          </c:tx>
          <c:spPr>
            <a:ln>
              <a:noFill/>
            </a:ln>
          </c:spPr>
          <c:xVal>
            <c:numRef>
              <c:f>'Ms SEM+ICP Tidy'!$AF$47:$AF$91</c:f>
              <c:numCache>
                <c:formatCode>General</c:formatCode>
                <c:ptCount val="45"/>
                <c:pt idx="0">
                  <c:v>194800</c:v>
                </c:pt>
                <c:pt idx="1">
                  <c:v>198500</c:v>
                </c:pt>
                <c:pt idx="2">
                  <c:v>192399.99999999997</c:v>
                </c:pt>
                <c:pt idx="3">
                  <c:v>197700</c:v>
                </c:pt>
                <c:pt idx="4">
                  <c:v>195300</c:v>
                </c:pt>
                <c:pt idx="5">
                  <c:v>191700.00000000003</c:v>
                </c:pt>
                <c:pt idx="6">
                  <c:v>195000</c:v>
                </c:pt>
                <c:pt idx="7">
                  <c:v>195600</c:v>
                </c:pt>
                <c:pt idx="8">
                  <c:v>191100</c:v>
                </c:pt>
                <c:pt idx="9">
                  <c:v>190100.00000000003</c:v>
                </c:pt>
                <c:pt idx="10">
                  <c:v>194200.00000000003</c:v>
                </c:pt>
                <c:pt idx="11">
                  <c:v>191300</c:v>
                </c:pt>
                <c:pt idx="12">
                  <c:v>192500</c:v>
                </c:pt>
                <c:pt idx="13">
                  <c:v>194400</c:v>
                </c:pt>
                <c:pt idx="14">
                  <c:v>192000</c:v>
                </c:pt>
                <c:pt idx="15">
                  <c:v>195700</c:v>
                </c:pt>
                <c:pt idx="16">
                  <c:v>194300</c:v>
                </c:pt>
                <c:pt idx="17">
                  <c:v>197000</c:v>
                </c:pt>
                <c:pt idx="18">
                  <c:v>197300</c:v>
                </c:pt>
                <c:pt idx="19">
                  <c:v>197600.00000000003</c:v>
                </c:pt>
                <c:pt idx="20">
                  <c:v>194000</c:v>
                </c:pt>
                <c:pt idx="21">
                  <c:v>193000</c:v>
                </c:pt>
                <c:pt idx="22">
                  <c:v>194200.00000000003</c:v>
                </c:pt>
                <c:pt idx="23">
                  <c:v>193600</c:v>
                </c:pt>
                <c:pt idx="24">
                  <c:v>196800</c:v>
                </c:pt>
                <c:pt idx="25">
                  <c:v>197000</c:v>
                </c:pt>
                <c:pt idx="26">
                  <c:v>191500</c:v>
                </c:pt>
                <c:pt idx="27">
                  <c:v>197900</c:v>
                </c:pt>
                <c:pt idx="28">
                  <c:v>196800</c:v>
                </c:pt>
                <c:pt idx="29">
                  <c:v>196000</c:v>
                </c:pt>
                <c:pt idx="30">
                  <c:v>191900</c:v>
                </c:pt>
                <c:pt idx="31">
                  <c:v>191900</c:v>
                </c:pt>
                <c:pt idx="32">
                  <c:v>197700</c:v>
                </c:pt>
                <c:pt idx="33">
                  <c:v>196100</c:v>
                </c:pt>
                <c:pt idx="34">
                  <c:v>196800</c:v>
                </c:pt>
                <c:pt idx="35">
                  <c:v>196600</c:v>
                </c:pt>
                <c:pt idx="36">
                  <c:v>195900</c:v>
                </c:pt>
                <c:pt idx="37">
                  <c:v>188400</c:v>
                </c:pt>
                <c:pt idx="38">
                  <c:v>194300</c:v>
                </c:pt>
                <c:pt idx="39">
                  <c:v>195600</c:v>
                </c:pt>
                <c:pt idx="40">
                  <c:v>191000</c:v>
                </c:pt>
                <c:pt idx="41">
                  <c:v>196000</c:v>
                </c:pt>
                <c:pt idx="42">
                  <c:v>195100.00000000003</c:v>
                </c:pt>
                <c:pt idx="43">
                  <c:v>194000</c:v>
                </c:pt>
                <c:pt idx="44">
                  <c:v>194300</c:v>
                </c:pt>
              </c:numCache>
            </c:numRef>
          </c:xVal>
          <c:yVal>
            <c:numRef>
              <c:f>'Ms SEM+ICP Tidy'!$AE$47:$AE$91</c:f>
              <c:numCache>
                <c:formatCode>General</c:formatCode>
                <c:ptCount val="45"/>
                <c:pt idx="0">
                  <c:v>6899.9999999999991</c:v>
                </c:pt>
                <c:pt idx="1">
                  <c:v>6100</c:v>
                </c:pt>
                <c:pt idx="2">
                  <c:v>7100</c:v>
                </c:pt>
                <c:pt idx="3">
                  <c:v>6100</c:v>
                </c:pt>
                <c:pt idx="4">
                  <c:v>5900</c:v>
                </c:pt>
                <c:pt idx="5">
                  <c:v>6300</c:v>
                </c:pt>
                <c:pt idx="6">
                  <c:v>6200</c:v>
                </c:pt>
                <c:pt idx="7">
                  <c:v>6700</c:v>
                </c:pt>
                <c:pt idx="8">
                  <c:v>9200</c:v>
                </c:pt>
                <c:pt idx="9">
                  <c:v>8600</c:v>
                </c:pt>
                <c:pt idx="10">
                  <c:v>7100</c:v>
                </c:pt>
                <c:pt idx="11">
                  <c:v>7900</c:v>
                </c:pt>
                <c:pt idx="12">
                  <c:v>6000</c:v>
                </c:pt>
                <c:pt idx="13">
                  <c:v>6899.9999999999991</c:v>
                </c:pt>
                <c:pt idx="14">
                  <c:v>8000</c:v>
                </c:pt>
                <c:pt idx="15">
                  <c:v>6500</c:v>
                </c:pt>
                <c:pt idx="16">
                  <c:v>5900</c:v>
                </c:pt>
                <c:pt idx="17">
                  <c:v>7000</c:v>
                </c:pt>
                <c:pt idx="18">
                  <c:v>6200</c:v>
                </c:pt>
                <c:pt idx="19">
                  <c:v>6300</c:v>
                </c:pt>
                <c:pt idx="20">
                  <c:v>6800.0000000000009</c:v>
                </c:pt>
                <c:pt idx="21">
                  <c:v>7400</c:v>
                </c:pt>
                <c:pt idx="22">
                  <c:v>6600</c:v>
                </c:pt>
                <c:pt idx="23">
                  <c:v>7000</c:v>
                </c:pt>
                <c:pt idx="24">
                  <c:v>6800.0000000000009</c:v>
                </c:pt>
                <c:pt idx="25">
                  <c:v>8000</c:v>
                </c:pt>
                <c:pt idx="26">
                  <c:v>6899.9999999999991</c:v>
                </c:pt>
                <c:pt idx="27">
                  <c:v>5800</c:v>
                </c:pt>
                <c:pt idx="28">
                  <c:v>7400</c:v>
                </c:pt>
                <c:pt idx="29">
                  <c:v>6600</c:v>
                </c:pt>
                <c:pt idx="30">
                  <c:v>7500</c:v>
                </c:pt>
                <c:pt idx="31">
                  <c:v>6500</c:v>
                </c:pt>
                <c:pt idx="32">
                  <c:v>6700</c:v>
                </c:pt>
                <c:pt idx="33">
                  <c:v>6400</c:v>
                </c:pt>
                <c:pt idx="34">
                  <c:v>6000</c:v>
                </c:pt>
                <c:pt idx="35">
                  <c:v>6100</c:v>
                </c:pt>
                <c:pt idx="36">
                  <c:v>6899.9999999999991</c:v>
                </c:pt>
                <c:pt idx="37">
                  <c:v>7700</c:v>
                </c:pt>
                <c:pt idx="38">
                  <c:v>8200</c:v>
                </c:pt>
                <c:pt idx="39">
                  <c:v>7800</c:v>
                </c:pt>
                <c:pt idx="40">
                  <c:v>8200</c:v>
                </c:pt>
                <c:pt idx="41">
                  <c:v>6600</c:v>
                </c:pt>
                <c:pt idx="42">
                  <c:v>6100</c:v>
                </c:pt>
                <c:pt idx="43">
                  <c:v>7600</c:v>
                </c:pt>
                <c:pt idx="44">
                  <c:v>6700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F79-41BD-BD20-E263227A7792}"/>
            </c:ext>
          </c:extLst>
        </c:ser>
        <c:ser>
          <c:idx val="0"/>
          <c:order val="1"/>
          <c:tx>
            <c:v>1.AS Al vs Mg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'Ms SEM+ICP Tidy'!$AF$2:$AF$45</c:f>
              <c:numCache>
                <c:formatCode>General</c:formatCode>
                <c:ptCount val="44"/>
                <c:pt idx="0">
                  <c:v>189500</c:v>
                </c:pt>
                <c:pt idx="1">
                  <c:v>183000</c:v>
                </c:pt>
                <c:pt idx="2">
                  <c:v>189000</c:v>
                </c:pt>
                <c:pt idx="3">
                  <c:v>185600</c:v>
                </c:pt>
                <c:pt idx="4">
                  <c:v>187000</c:v>
                </c:pt>
                <c:pt idx="5">
                  <c:v>181100</c:v>
                </c:pt>
                <c:pt idx="6">
                  <c:v>184100</c:v>
                </c:pt>
                <c:pt idx="7">
                  <c:v>180900</c:v>
                </c:pt>
                <c:pt idx="8">
                  <c:v>188900</c:v>
                </c:pt>
                <c:pt idx="9">
                  <c:v>186800</c:v>
                </c:pt>
                <c:pt idx="10">
                  <c:v>183299.99999999997</c:v>
                </c:pt>
                <c:pt idx="11">
                  <c:v>183500</c:v>
                </c:pt>
                <c:pt idx="12">
                  <c:v>182700</c:v>
                </c:pt>
                <c:pt idx="13">
                  <c:v>185600</c:v>
                </c:pt>
                <c:pt idx="14">
                  <c:v>185799.99999999997</c:v>
                </c:pt>
                <c:pt idx="15">
                  <c:v>186800</c:v>
                </c:pt>
                <c:pt idx="16">
                  <c:v>189600</c:v>
                </c:pt>
                <c:pt idx="17">
                  <c:v>185400</c:v>
                </c:pt>
                <c:pt idx="18">
                  <c:v>189200.00000000003</c:v>
                </c:pt>
                <c:pt idx="19">
                  <c:v>185900</c:v>
                </c:pt>
                <c:pt idx="20">
                  <c:v>180799.99999999997</c:v>
                </c:pt>
                <c:pt idx="21">
                  <c:v>188299.99999999997</c:v>
                </c:pt>
                <c:pt idx="22">
                  <c:v>185799.99999999997</c:v>
                </c:pt>
                <c:pt idx="23">
                  <c:v>185799.99999999997</c:v>
                </c:pt>
                <c:pt idx="24">
                  <c:v>182300</c:v>
                </c:pt>
                <c:pt idx="25">
                  <c:v>186100</c:v>
                </c:pt>
                <c:pt idx="26">
                  <c:v>185900</c:v>
                </c:pt>
                <c:pt idx="27">
                  <c:v>187900</c:v>
                </c:pt>
                <c:pt idx="28">
                  <c:v>186900</c:v>
                </c:pt>
                <c:pt idx="29">
                  <c:v>188900</c:v>
                </c:pt>
                <c:pt idx="30">
                  <c:v>186000</c:v>
                </c:pt>
                <c:pt idx="31">
                  <c:v>185100.00000000003</c:v>
                </c:pt>
                <c:pt idx="32">
                  <c:v>186500</c:v>
                </c:pt>
                <c:pt idx="33">
                  <c:v>177100</c:v>
                </c:pt>
                <c:pt idx="34">
                  <c:v>186200</c:v>
                </c:pt>
                <c:pt idx="35">
                  <c:v>178600</c:v>
                </c:pt>
                <c:pt idx="36">
                  <c:v>184800</c:v>
                </c:pt>
                <c:pt idx="37">
                  <c:v>187300</c:v>
                </c:pt>
                <c:pt idx="38">
                  <c:v>184899.99999999997</c:v>
                </c:pt>
                <c:pt idx="39">
                  <c:v>184899.99999999997</c:v>
                </c:pt>
                <c:pt idx="40">
                  <c:v>188800</c:v>
                </c:pt>
                <c:pt idx="41">
                  <c:v>186500</c:v>
                </c:pt>
                <c:pt idx="42">
                  <c:v>182600.00000000003</c:v>
                </c:pt>
                <c:pt idx="43">
                  <c:v>189100</c:v>
                </c:pt>
              </c:numCache>
            </c:numRef>
          </c:xVal>
          <c:yVal>
            <c:numRef>
              <c:f>'Ms SEM+ICP Tidy'!$AE$2:$AE$45</c:f>
              <c:numCache>
                <c:formatCode>General</c:formatCode>
                <c:ptCount val="44"/>
                <c:pt idx="0">
                  <c:v>8400</c:v>
                </c:pt>
                <c:pt idx="1">
                  <c:v>10900</c:v>
                </c:pt>
                <c:pt idx="2">
                  <c:v>7100</c:v>
                </c:pt>
                <c:pt idx="3">
                  <c:v>8400</c:v>
                </c:pt>
                <c:pt idx="4">
                  <c:v>8000</c:v>
                </c:pt>
                <c:pt idx="5">
                  <c:v>8900</c:v>
                </c:pt>
                <c:pt idx="6">
                  <c:v>8200</c:v>
                </c:pt>
                <c:pt idx="7">
                  <c:v>10200</c:v>
                </c:pt>
                <c:pt idx="8">
                  <c:v>7200</c:v>
                </c:pt>
                <c:pt idx="9">
                  <c:v>7300</c:v>
                </c:pt>
                <c:pt idx="10">
                  <c:v>8800</c:v>
                </c:pt>
                <c:pt idx="11">
                  <c:v>9900</c:v>
                </c:pt>
                <c:pt idx="12">
                  <c:v>10200</c:v>
                </c:pt>
                <c:pt idx="13">
                  <c:v>9700</c:v>
                </c:pt>
                <c:pt idx="14">
                  <c:v>8800</c:v>
                </c:pt>
                <c:pt idx="15">
                  <c:v>8900</c:v>
                </c:pt>
                <c:pt idx="16">
                  <c:v>7800</c:v>
                </c:pt>
                <c:pt idx="17">
                  <c:v>8300</c:v>
                </c:pt>
                <c:pt idx="18">
                  <c:v>8300</c:v>
                </c:pt>
                <c:pt idx="19">
                  <c:v>8300</c:v>
                </c:pt>
                <c:pt idx="20">
                  <c:v>7100</c:v>
                </c:pt>
                <c:pt idx="21">
                  <c:v>0</c:v>
                </c:pt>
                <c:pt idx="22">
                  <c:v>7100</c:v>
                </c:pt>
                <c:pt idx="23">
                  <c:v>7100</c:v>
                </c:pt>
                <c:pt idx="24">
                  <c:v>9000</c:v>
                </c:pt>
                <c:pt idx="25">
                  <c:v>7800</c:v>
                </c:pt>
                <c:pt idx="26">
                  <c:v>8200</c:v>
                </c:pt>
                <c:pt idx="27">
                  <c:v>7600</c:v>
                </c:pt>
                <c:pt idx="28">
                  <c:v>8000</c:v>
                </c:pt>
                <c:pt idx="29">
                  <c:v>7000</c:v>
                </c:pt>
                <c:pt idx="30">
                  <c:v>8200</c:v>
                </c:pt>
                <c:pt idx="31">
                  <c:v>8200</c:v>
                </c:pt>
                <c:pt idx="32">
                  <c:v>7300</c:v>
                </c:pt>
                <c:pt idx="33">
                  <c:v>10600</c:v>
                </c:pt>
                <c:pt idx="34">
                  <c:v>7700</c:v>
                </c:pt>
                <c:pt idx="35">
                  <c:v>9800</c:v>
                </c:pt>
                <c:pt idx="36">
                  <c:v>9500</c:v>
                </c:pt>
                <c:pt idx="37">
                  <c:v>7100</c:v>
                </c:pt>
                <c:pt idx="38">
                  <c:v>8900</c:v>
                </c:pt>
                <c:pt idx="39">
                  <c:v>9000</c:v>
                </c:pt>
                <c:pt idx="40">
                  <c:v>8000</c:v>
                </c:pt>
                <c:pt idx="41">
                  <c:v>7600</c:v>
                </c:pt>
                <c:pt idx="42">
                  <c:v>10000</c:v>
                </c:pt>
                <c:pt idx="43">
                  <c:v>7300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F79-41BD-BD20-E263227A7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5692592"/>
        <c:axId val="1658111184"/>
      </c:scatterChart>
      <c:valAx>
        <c:axId val="1275692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Al 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8111184"/>
        <c:crosses val="autoZero"/>
        <c:crossBetween val="midCat"/>
      </c:valAx>
      <c:valAx>
        <c:axId val="1658111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Mg</a:t>
                </a:r>
                <a:r>
                  <a:rPr lang="en-GB" baseline="0"/>
                  <a:t> (ppm)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569259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Rb/Sr88 vs Ba for 1.AS</a:t>
            </a:r>
            <a:r>
              <a:rPr lang="en-GB" baseline="0"/>
              <a:t> Ms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(Muscovite!$W$2:$W$25,Muscovite!$W$27:$W$46)</c:f>
              <c:numCache>
                <c:formatCode>General</c:formatCode>
                <c:ptCount val="44"/>
                <c:pt idx="0">
                  <c:v>3698.06</c:v>
                </c:pt>
                <c:pt idx="1">
                  <c:v>4513.25</c:v>
                </c:pt>
                <c:pt idx="2">
                  <c:v>1365</c:v>
                </c:pt>
                <c:pt idx="3">
                  <c:v>1819.56</c:v>
                </c:pt>
                <c:pt idx="4">
                  <c:v>2213.25</c:v>
                </c:pt>
                <c:pt idx="5">
                  <c:v>1518.45</c:v>
                </c:pt>
                <c:pt idx="6">
                  <c:v>1949.48</c:v>
                </c:pt>
                <c:pt idx="7">
                  <c:v>2396.67</c:v>
                </c:pt>
                <c:pt idx="8">
                  <c:v>2207.37</c:v>
                </c:pt>
                <c:pt idx="9">
                  <c:v>2070.79</c:v>
                </c:pt>
                <c:pt idx="10">
                  <c:v>2390.39</c:v>
                </c:pt>
                <c:pt idx="11">
                  <c:v>3793.07</c:v>
                </c:pt>
                <c:pt idx="12">
                  <c:v>3491.85</c:v>
                </c:pt>
                <c:pt idx="13">
                  <c:v>3601.85</c:v>
                </c:pt>
                <c:pt idx="14">
                  <c:v>4305.1899999999996</c:v>
                </c:pt>
                <c:pt idx="15">
                  <c:v>2537.14</c:v>
                </c:pt>
                <c:pt idx="16">
                  <c:v>2033.76</c:v>
                </c:pt>
                <c:pt idx="17">
                  <c:v>2309.13</c:v>
                </c:pt>
                <c:pt idx="18">
                  <c:v>2677.35</c:v>
                </c:pt>
                <c:pt idx="19">
                  <c:v>1949.92</c:v>
                </c:pt>
                <c:pt idx="20">
                  <c:v>1989.98</c:v>
                </c:pt>
                <c:pt idx="21">
                  <c:v>2598.19</c:v>
                </c:pt>
                <c:pt idx="22">
                  <c:v>2397.0300000000002</c:v>
                </c:pt>
                <c:pt idx="23">
                  <c:v>3007.46</c:v>
                </c:pt>
                <c:pt idx="24">
                  <c:v>3743.77</c:v>
                </c:pt>
                <c:pt idx="25">
                  <c:v>2181.6999999999998</c:v>
                </c:pt>
                <c:pt idx="26">
                  <c:v>2360.67</c:v>
                </c:pt>
                <c:pt idx="27">
                  <c:v>2361.7800000000002</c:v>
                </c:pt>
                <c:pt idx="28">
                  <c:v>2636.48</c:v>
                </c:pt>
                <c:pt idx="29">
                  <c:v>2328.04</c:v>
                </c:pt>
                <c:pt idx="30">
                  <c:v>2395.3000000000002</c:v>
                </c:pt>
                <c:pt idx="31">
                  <c:v>2528.13</c:v>
                </c:pt>
                <c:pt idx="32">
                  <c:v>1908.58</c:v>
                </c:pt>
                <c:pt idx="33">
                  <c:v>2285.8200000000002</c:v>
                </c:pt>
                <c:pt idx="34">
                  <c:v>2857.37</c:v>
                </c:pt>
                <c:pt idx="35">
                  <c:v>2334.4</c:v>
                </c:pt>
                <c:pt idx="36">
                  <c:v>3340.54</c:v>
                </c:pt>
                <c:pt idx="37">
                  <c:v>2854.99</c:v>
                </c:pt>
                <c:pt idx="38">
                  <c:v>2681.85</c:v>
                </c:pt>
                <c:pt idx="39">
                  <c:v>2859.62</c:v>
                </c:pt>
                <c:pt idx="40">
                  <c:v>3083.33</c:v>
                </c:pt>
                <c:pt idx="41">
                  <c:v>2748.19</c:v>
                </c:pt>
                <c:pt idx="42">
                  <c:v>2074.04</c:v>
                </c:pt>
                <c:pt idx="43">
                  <c:v>2327.46</c:v>
                </c:pt>
              </c:numCache>
            </c:numRef>
          </c:xVal>
          <c:yVal>
            <c:numRef>
              <c:f>(Muscovite!$AE$2:$AE$25,Muscovite!$AE$27:$AE$46)</c:f>
              <c:numCache>
                <c:formatCode>General</c:formatCode>
                <c:ptCount val="44"/>
                <c:pt idx="0">
                  <c:v>5.6558935900856664</c:v>
                </c:pt>
                <c:pt idx="1">
                  <c:v>6.2034994853697976</c:v>
                </c:pt>
                <c:pt idx="2">
                  <c:v>8.47921923087587</c:v>
                </c:pt>
                <c:pt idx="3">
                  <c:v>10.221868669744312</c:v>
                </c:pt>
                <c:pt idx="4">
                  <c:v>10.15562393465123</c:v>
                </c:pt>
                <c:pt idx="5">
                  <c:v>17.540482340006115</c:v>
                </c:pt>
                <c:pt idx="6">
                  <c:v>11.866473681489872</c:v>
                </c:pt>
                <c:pt idx="7">
                  <c:v>11.863707641440458</c:v>
                </c:pt>
                <c:pt idx="8">
                  <c:v>8.0070743130383519</c:v>
                </c:pt>
                <c:pt idx="9">
                  <c:v>9.3430037041109184</c:v>
                </c:pt>
                <c:pt idx="10">
                  <c:v>7.5660390105488693</c:v>
                </c:pt>
                <c:pt idx="11">
                  <c:v>2.4442651652574754</c:v>
                </c:pt>
                <c:pt idx="12">
                  <c:v>8.1387851722647682</c:v>
                </c:pt>
                <c:pt idx="13">
                  <c:v>3.4983724770915199</c:v>
                </c:pt>
                <c:pt idx="14">
                  <c:v>5.5932090767135128</c:v>
                </c:pt>
                <c:pt idx="15">
                  <c:v>11.015919189457774</c:v>
                </c:pt>
                <c:pt idx="16">
                  <c:v>8.8523932729624839</c:v>
                </c:pt>
                <c:pt idx="17">
                  <c:v>11.776189967672099</c:v>
                </c:pt>
                <c:pt idx="18">
                  <c:v>8.5500279447414176</c:v>
                </c:pt>
                <c:pt idx="19">
                  <c:v>10.627985577204621</c:v>
                </c:pt>
                <c:pt idx="20">
                  <c:v>11.250253704079562</c:v>
                </c:pt>
                <c:pt idx="21">
                  <c:v>10.983692897421276</c:v>
                </c:pt>
                <c:pt idx="22">
                  <c:v>8.0106271436441503</c:v>
                </c:pt>
                <c:pt idx="23">
                  <c:v>10.217423071302768</c:v>
                </c:pt>
                <c:pt idx="24">
                  <c:v>14.960701209805794</c:v>
                </c:pt>
                <c:pt idx="25">
                  <c:v>7.8725122407466088</c:v>
                </c:pt>
                <c:pt idx="26">
                  <c:v>8.2666165978220043</c:v>
                </c:pt>
                <c:pt idx="27">
                  <c:v>8.4288396829197598</c:v>
                </c:pt>
                <c:pt idx="28">
                  <c:v>6.9059208674655954</c:v>
                </c:pt>
                <c:pt idx="29">
                  <c:v>8.7814851217282026</c:v>
                </c:pt>
                <c:pt idx="30">
                  <c:v>9.6555710382300965</c:v>
                </c:pt>
                <c:pt idx="31">
                  <c:v>9.7708055789674013</c:v>
                </c:pt>
                <c:pt idx="32">
                  <c:v>8.5798117478708154</c:v>
                </c:pt>
                <c:pt idx="33">
                  <c:v>11.221806200389397</c:v>
                </c:pt>
                <c:pt idx="34">
                  <c:v>5.2943723840702832</c:v>
                </c:pt>
                <c:pt idx="35">
                  <c:v>8.8794244302069103</c:v>
                </c:pt>
                <c:pt idx="36">
                  <c:v>14.615621637731159</c:v>
                </c:pt>
                <c:pt idx="37">
                  <c:v>9.9956883380008126</c:v>
                </c:pt>
                <c:pt idx="38">
                  <c:v>8.3061606506866337</c:v>
                </c:pt>
                <c:pt idx="39">
                  <c:v>10.418426824993585</c:v>
                </c:pt>
                <c:pt idx="40">
                  <c:v>8.9931163098812625</c:v>
                </c:pt>
                <c:pt idx="41">
                  <c:v>8.1498955860798734</c:v>
                </c:pt>
                <c:pt idx="42">
                  <c:v>9.0898580048415649</c:v>
                </c:pt>
                <c:pt idx="43">
                  <c:v>6.7321649155338692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E66-4698-9EC9-A9FC2CF43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8373856"/>
        <c:axId val="62670672"/>
      </c:scatterChart>
      <c:valAx>
        <c:axId val="888373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Ba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670672"/>
        <c:crosses val="autoZero"/>
        <c:crossBetween val="midCat"/>
      </c:valAx>
      <c:valAx>
        <c:axId val="62670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Rb/Sr88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83738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1.AS vs 1(B)MP Mn vs 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1.AS Mn vs Li</c:v>
          </c:tx>
          <c:spPr>
            <a:ln w="19050" cap="rnd" cmpd="sng" algn="ctr">
              <a:noFill/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6350" cap="flat" cmpd="sng" algn="ctr">
                <a:solidFill>
                  <a:schemeClr val="accent1"/>
                </a:solidFill>
                <a:prstDash val="solid"/>
                <a:round/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Ref>
                <c:f>('Ms SEM+ICP Tidy'!$L$145:$L$168,'Ms SEM+ICP Tidy'!$L$189:$L$208)</c:f>
                <c:numCache>
                  <c:formatCode>General</c:formatCode>
                  <c:ptCount val="44"/>
                  <c:pt idx="0">
                    <c:v>14.3208</c:v>
                  </c:pt>
                  <c:pt idx="1">
                    <c:v>16.253</c:v>
                  </c:pt>
                  <c:pt idx="2">
                    <c:v>15.6914</c:v>
                  </c:pt>
                  <c:pt idx="3">
                    <c:v>18.902000000000001</c:v>
                  </c:pt>
                  <c:pt idx="4">
                    <c:v>12.5543</c:v>
                  </c:pt>
                  <c:pt idx="5">
                    <c:v>15.4849</c:v>
                  </c:pt>
                  <c:pt idx="6">
                    <c:v>20.033999999999999</c:v>
                  </c:pt>
                  <c:pt idx="7">
                    <c:v>15.372999999999999</c:v>
                  </c:pt>
                  <c:pt idx="8">
                    <c:v>16.389700000000001</c:v>
                  </c:pt>
                  <c:pt idx="9">
                    <c:v>20.540400000000002</c:v>
                  </c:pt>
                  <c:pt idx="10">
                    <c:v>18.203299999999999</c:v>
                  </c:pt>
                  <c:pt idx="11">
                    <c:v>13.595499999999999</c:v>
                  </c:pt>
                  <c:pt idx="12">
                    <c:v>28.520299999999999</c:v>
                  </c:pt>
                  <c:pt idx="13">
                    <c:v>15.4635</c:v>
                  </c:pt>
                  <c:pt idx="14">
                    <c:v>24.3718</c:v>
                  </c:pt>
                  <c:pt idx="15">
                    <c:v>10.802300000000001</c:v>
                  </c:pt>
                  <c:pt idx="16">
                    <c:v>16.352699999999999</c:v>
                  </c:pt>
                  <c:pt idx="17">
                    <c:v>10.7377</c:v>
                  </c:pt>
                  <c:pt idx="18">
                    <c:v>6.1315900000000001</c:v>
                  </c:pt>
                  <c:pt idx="19">
                    <c:v>8.50549</c:v>
                  </c:pt>
                  <c:pt idx="20">
                    <c:v>11.8652</c:v>
                  </c:pt>
                  <c:pt idx="21">
                    <c:v>18.0002</c:v>
                  </c:pt>
                  <c:pt idx="22">
                    <c:v>13.1075</c:v>
                  </c:pt>
                  <c:pt idx="23">
                    <c:v>20.7224</c:v>
                  </c:pt>
                  <c:pt idx="24">
                    <c:v>20.9344</c:v>
                  </c:pt>
                  <c:pt idx="25">
                    <c:v>17.791</c:v>
                  </c:pt>
                  <c:pt idx="26">
                    <c:v>8.7289399999999997</c:v>
                  </c:pt>
                  <c:pt idx="27">
                    <c:v>20.699100000000001</c:v>
                  </c:pt>
                  <c:pt idx="28">
                    <c:v>17.321100000000001</c:v>
                  </c:pt>
                  <c:pt idx="29">
                    <c:v>16.654800000000002</c:v>
                  </c:pt>
                  <c:pt idx="30">
                    <c:v>15.9033</c:v>
                  </c:pt>
                  <c:pt idx="31">
                    <c:v>22.1694</c:v>
                  </c:pt>
                  <c:pt idx="32">
                    <c:v>14.241199999999999</c:v>
                  </c:pt>
                  <c:pt idx="33">
                    <c:v>16.192499999999999</c:v>
                  </c:pt>
                  <c:pt idx="34">
                    <c:v>18.8094</c:v>
                  </c:pt>
                  <c:pt idx="35">
                    <c:v>18.5398</c:v>
                  </c:pt>
                  <c:pt idx="36">
                    <c:v>21.338899999999999</c:v>
                  </c:pt>
                  <c:pt idx="37">
                    <c:v>22.168299999999999</c:v>
                  </c:pt>
                  <c:pt idx="38">
                    <c:v>18.2395</c:v>
                  </c:pt>
                  <c:pt idx="39">
                    <c:v>16.2941</c:v>
                  </c:pt>
                  <c:pt idx="40">
                    <c:v>12.2134</c:v>
                  </c:pt>
                  <c:pt idx="41">
                    <c:v>19.813199999999998</c:v>
                  </c:pt>
                  <c:pt idx="42">
                    <c:v>15.157500000000001</c:v>
                  </c:pt>
                  <c:pt idx="43">
                    <c:v>15.394500000000001</c:v>
                  </c:pt>
                </c:numCache>
              </c:numRef>
            </c:plus>
            <c:minus>
              <c:numRef>
                <c:f>('Ms SEM+ICP Tidy'!$L$145:$L$168,'Ms SEM+ICP Tidy'!$L$189:$L$208)</c:f>
                <c:numCache>
                  <c:formatCode>General</c:formatCode>
                  <c:ptCount val="44"/>
                  <c:pt idx="0">
                    <c:v>14.3208</c:v>
                  </c:pt>
                  <c:pt idx="1">
                    <c:v>16.253</c:v>
                  </c:pt>
                  <c:pt idx="2">
                    <c:v>15.6914</c:v>
                  </c:pt>
                  <c:pt idx="3">
                    <c:v>18.902000000000001</c:v>
                  </c:pt>
                  <c:pt idx="4">
                    <c:v>12.5543</c:v>
                  </c:pt>
                  <c:pt idx="5">
                    <c:v>15.4849</c:v>
                  </c:pt>
                  <c:pt idx="6">
                    <c:v>20.033999999999999</c:v>
                  </c:pt>
                  <c:pt idx="7">
                    <c:v>15.372999999999999</c:v>
                  </c:pt>
                  <c:pt idx="8">
                    <c:v>16.389700000000001</c:v>
                  </c:pt>
                  <c:pt idx="9">
                    <c:v>20.540400000000002</c:v>
                  </c:pt>
                  <c:pt idx="10">
                    <c:v>18.203299999999999</c:v>
                  </c:pt>
                  <c:pt idx="11">
                    <c:v>13.595499999999999</c:v>
                  </c:pt>
                  <c:pt idx="12">
                    <c:v>28.520299999999999</c:v>
                  </c:pt>
                  <c:pt idx="13">
                    <c:v>15.4635</c:v>
                  </c:pt>
                  <c:pt idx="14">
                    <c:v>24.3718</c:v>
                  </c:pt>
                  <c:pt idx="15">
                    <c:v>10.802300000000001</c:v>
                  </c:pt>
                  <c:pt idx="16">
                    <c:v>16.352699999999999</c:v>
                  </c:pt>
                  <c:pt idx="17">
                    <c:v>10.7377</c:v>
                  </c:pt>
                  <c:pt idx="18">
                    <c:v>6.1315900000000001</c:v>
                  </c:pt>
                  <c:pt idx="19">
                    <c:v>8.50549</c:v>
                  </c:pt>
                  <c:pt idx="20">
                    <c:v>11.8652</c:v>
                  </c:pt>
                  <c:pt idx="21">
                    <c:v>18.0002</c:v>
                  </c:pt>
                  <c:pt idx="22">
                    <c:v>13.1075</c:v>
                  </c:pt>
                  <c:pt idx="23">
                    <c:v>20.7224</c:v>
                  </c:pt>
                  <c:pt idx="24">
                    <c:v>20.9344</c:v>
                  </c:pt>
                  <c:pt idx="25">
                    <c:v>17.791</c:v>
                  </c:pt>
                  <c:pt idx="26">
                    <c:v>8.7289399999999997</c:v>
                  </c:pt>
                  <c:pt idx="27">
                    <c:v>20.699100000000001</c:v>
                  </c:pt>
                  <c:pt idx="28">
                    <c:v>17.321100000000001</c:v>
                  </c:pt>
                  <c:pt idx="29">
                    <c:v>16.654800000000002</c:v>
                  </c:pt>
                  <c:pt idx="30">
                    <c:v>15.9033</c:v>
                  </c:pt>
                  <c:pt idx="31">
                    <c:v>22.1694</c:v>
                  </c:pt>
                  <c:pt idx="32">
                    <c:v>14.241199999999999</c:v>
                  </c:pt>
                  <c:pt idx="33">
                    <c:v>16.192499999999999</c:v>
                  </c:pt>
                  <c:pt idx="34">
                    <c:v>18.8094</c:v>
                  </c:pt>
                  <c:pt idx="35">
                    <c:v>18.5398</c:v>
                  </c:pt>
                  <c:pt idx="36">
                    <c:v>21.338899999999999</c:v>
                  </c:pt>
                  <c:pt idx="37">
                    <c:v>22.168299999999999</c:v>
                  </c:pt>
                  <c:pt idx="38">
                    <c:v>18.2395</c:v>
                  </c:pt>
                  <c:pt idx="39">
                    <c:v>16.2941</c:v>
                  </c:pt>
                  <c:pt idx="40">
                    <c:v>12.2134</c:v>
                  </c:pt>
                  <c:pt idx="41">
                    <c:v>19.813199999999998</c:v>
                  </c:pt>
                  <c:pt idx="42">
                    <c:v>15.157500000000001</c:v>
                  </c:pt>
                  <c:pt idx="43">
                    <c:v>15.394500000000001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prstDash val="solid"/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('Ms SEM+ICP Tidy'!$C$145:$C$168,'Ms SEM+ICP Tidy'!$C$189:$C$208)</c:f>
                <c:numCache>
                  <c:formatCode>General</c:formatCode>
                  <c:ptCount val="44"/>
                  <c:pt idx="0">
                    <c:v>6.1985900000000003</c:v>
                  </c:pt>
                  <c:pt idx="1">
                    <c:v>5.4918899999999997</c:v>
                  </c:pt>
                  <c:pt idx="2">
                    <c:v>5.9336099999999998</c:v>
                  </c:pt>
                  <c:pt idx="3">
                    <c:v>3.8236300000000001</c:v>
                  </c:pt>
                  <c:pt idx="4">
                    <c:v>5.8784599999999996</c:v>
                  </c:pt>
                  <c:pt idx="5">
                    <c:v>7.01267</c:v>
                  </c:pt>
                  <c:pt idx="6">
                    <c:v>8.3305500000000006</c:v>
                  </c:pt>
                  <c:pt idx="7">
                    <c:v>5.8285299999999998</c:v>
                  </c:pt>
                  <c:pt idx="8">
                    <c:v>9.2691499999999998</c:v>
                  </c:pt>
                  <c:pt idx="9">
                    <c:v>6.8526899999999999</c:v>
                  </c:pt>
                  <c:pt idx="10">
                    <c:v>6.1776900000000001</c:v>
                  </c:pt>
                  <c:pt idx="11">
                    <c:v>5.8884499999999997</c:v>
                  </c:pt>
                  <c:pt idx="12">
                    <c:v>7.4471299999999996</c:v>
                  </c:pt>
                  <c:pt idx="13">
                    <c:v>8.8373299999999997</c:v>
                  </c:pt>
                  <c:pt idx="14">
                    <c:v>8.5287199999999999</c:v>
                  </c:pt>
                  <c:pt idx="15">
                    <c:v>5.3250799999999998</c:v>
                  </c:pt>
                  <c:pt idx="16">
                    <c:v>8.4974600000000002</c:v>
                  </c:pt>
                  <c:pt idx="17">
                    <c:v>6.0438200000000002</c:v>
                  </c:pt>
                  <c:pt idx="18">
                    <c:v>7.8830600000000004</c:v>
                  </c:pt>
                  <c:pt idx="19">
                    <c:v>5.2465099999999998</c:v>
                  </c:pt>
                  <c:pt idx="20">
                    <c:v>8.6663399999999999</c:v>
                  </c:pt>
                  <c:pt idx="21">
                    <c:v>7.9513199999999999</c:v>
                  </c:pt>
                  <c:pt idx="22">
                    <c:v>8.2565500000000007</c:v>
                  </c:pt>
                  <c:pt idx="23">
                    <c:v>7.8345900000000004</c:v>
                  </c:pt>
                  <c:pt idx="24">
                    <c:v>9.1833600000000004</c:v>
                  </c:pt>
                  <c:pt idx="25">
                    <c:v>9.0914199999999994</c:v>
                  </c:pt>
                  <c:pt idx="26">
                    <c:v>6.1939299999999999</c:v>
                  </c:pt>
                  <c:pt idx="27">
                    <c:v>7.0014900000000004</c:v>
                  </c:pt>
                  <c:pt idx="28">
                    <c:v>6.0931699999999998</c:v>
                  </c:pt>
                  <c:pt idx="29">
                    <c:v>6.6721500000000002</c:v>
                  </c:pt>
                  <c:pt idx="30">
                    <c:v>5.0055699999999996</c:v>
                  </c:pt>
                  <c:pt idx="31">
                    <c:v>11.3512</c:v>
                  </c:pt>
                  <c:pt idx="32">
                    <c:v>10.5342</c:v>
                  </c:pt>
                  <c:pt idx="33">
                    <c:v>8.2353100000000001</c:v>
                  </c:pt>
                  <c:pt idx="34">
                    <c:v>7.1706099999999999</c:v>
                  </c:pt>
                  <c:pt idx="35">
                    <c:v>11.0053</c:v>
                  </c:pt>
                  <c:pt idx="36">
                    <c:v>10.4238</c:v>
                  </c:pt>
                  <c:pt idx="37">
                    <c:v>8.8518000000000008</c:v>
                  </c:pt>
                  <c:pt idx="38">
                    <c:v>7.4977400000000003</c:v>
                  </c:pt>
                  <c:pt idx="39">
                    <c:v>7.8621499999999997</c:v>
                  </c:pt>
                  <c:pt idx="40">
                    <c:v>9.9736200000000004</c:v>
                  </c:pt>
                  <c:pt idx="41">
                    <c:v>8.8705200000000008</c:v>
                  </c:pt>
                  <c:pt idx="42">
                    <c:v>12.3527</c:v>
                  </c:pt>
                  <c:pt idx="43">
                    <c:v>7.5012299999999996</c:v>
                  </c:pt>
                </c:numCache>
              </c:numRef>
            </c:plus>
            <c:minus>
              <c:numRef>
                <c:f>('Ms SEM+ICP Tidy'!$C$145:$C$168,'Ms SEM+ICP Tidy'!$C$189:$C$208)</c:f>
                <c:numCache>
                  <c:formatCode>General</c:formatCode>
                  <c:ptCount val="44"/>
                  <c:pt idx="0">
                    <c:v>6.1985900000000003</c:v>
                  </c:pt>
                  <c:pt idx="1">
                    <c:v>5.4918899999999997</c:v>
                  </c:pt>
                  <c:pt idx="2">
                    <c:v>5.9336099999999998</c:v>
                  </c:pt>
                  <c:pt idx="3">
                    <c:v>3.8236300000000001</c:v>
                  </c:pt>
                  <c:pt idx="4">
                    <c:v>5.8784599999999996</c:v>
                  </c:pt>
                  <c:pt idx="5">
                    <c:v>7.01267</c:v>
                  </c:pt>
                  <c:pt idx="6">
                    <c:v>8.3305500000000006</c:v>
                  </c:pt>
                  <c:pt idx="7">
                    <c:v>5.8285299999999998</c:v>
                  </c:pt>
                  <c:pt idx="8">
                    <c:v>9.2691499999999998</c:v>
                  </c:pt>
                  <c:pt idx="9">
                    <c:v>6.8526899999999999</c:v>
                  </c:pt>
                  <c:pt idx="10">
                    <c:v>6.1776900000000001</c:v>
                  </c:pt>
                  <c:pt idx="11">
                    <c:v>5.8884499999999997</c:v>
                  </c:pt>
                  <c:pt idx="12">
                    <c:v>7.4471299999999996</c:v>
                  </c:pt>
                  <c:pt idx="13">
                    <c:v>8.8373299999999997</c:v>
                  </c:pt>
                  <c:pt idx="14">
                    <c:v>8.5287199999999999</c:v>
                  </c:pt>
                  <c:pt idx="15">
                    <c:v>5.3250799999999998</c:v>
                  </c:pt>
                  <c:pt idx="16">
                    <c:v>8.4974600000000002</c:v>
                  </c:pt>
                  <c:pt idx="17">
                    <c:v>6.0438200000000002</c:v>
                  </c:pt>
                  <c:pt idx="18">
                    <c:v>7.8830600000000004</c:v>
                  </c:pt>
                  <c:pt idx="19">
                    <c:v>5.2465099999999998</c:v>
                  </c:pt>
                  <c:pt idx="20">
                    <c:v>8.6663399999999999</c:v>
                  </c:pt>
                  <c:pt idx="21">
                    <c:v>7.9513199999999999</c:v>
                  </c:pt>
                  <c:pt idx="22">
                    <c:v>8.2565500000000007</c:v>
                  </c:pt>
                  <c:pt idx="23">
                    <c:v>7.8345900000000004</c:v>
                  </c:pt>
                  <c:pt idx="24">
                    <c:v>9.1833600000000004</c:v>
                  </c:pt>
                  <c:pt idx="25">
                    <c:v>9.0914199999999994</c:v>
                  </c:pt>
                  <c:pt idx="26">
                    <c:v>6.1939299999999999</c:v>
                  </c:pt>
                  <c:pt idx="27">
                    <c:v>7.0014900000000004</c:v>
                  </c:pt>
                  <c:pt idx="28">
                    <c:v>6.0931699999999998</c:v>
                  </c:pt>
                  <c:pt idx="29">
                    <c:v>6.6721500000000002</c:v>
                  </c:pt>
                  <c:pt idx="30">
                    <c:v>5.0055699999999996</c:v>
                  </c:pt>
                  <c:pt idx="31">
                    <c:v>11.3512</c:v>
                  </c:pt>
                  <c:pt idx="32">
                    <c:v>10.5342</c:v>
                  </c:pt>
                  <c:pt idx="33">
                    <c:v>8.2353100000000001</c:v>
                  </c:pt>
                  <c:pt idx="34">
                    <c:v>7.1706099999999999</c:v>
                  </c:pt>
                  <c:pt idx="35">
                    <c:v>11.0053</c:v>
                  </c:pt>
                  <c:pt idx="36">
                    <c:v>10.4238</c:v>
                  </c:pt>
                  <c:pt idx="37">
                    <c:v>8.8518000000000008</c:v>
                  </c:pt>
                  <c:pt idx="38">
                    <c:v>7.4977400000000003</c:v>
                  </c:pt>
                  <c:pt idx="39">
                    <c:v>7.8621499999999997</c:v>
                  </c:pt>
                  <c:pt idx="40">
                    <c:v>9.9736200000000004</c:v>
                  </c:pt>
                  <c:pt idx="41">
                    <c:v>8.8705200000000008</c:v>
                  </c:pt>
                  <c:pt idx="42">
                    <c:v>12.3527</c:v>
                  </c:pt>
                  <c:pt idx="43">
                    <c:v>7.5012299999999996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prstDash val="solid"/>
                <a:round/>
              </a:ln>
              <a:effectLst/>
            </c:spPr>
          </c:errBars>
          <c:xVal>
            <c:numRef>
              <c:f>('Ms SEM+ICP Tidy'!$K$2:$K$3,'Ms SEM+ICP Tidy'!$K$4:$K$15,'Ms SEM+ICP Tidy'!$K$16:$K$25,'Ms SEM+ICP Tidy'!$K$26:$K$43,'Ms SEM+ICP Tidy'!$K$44:$K$45)</c:f>
              <c:numCache>
                <c:formatCode>General</c:formatCode>
                <c:ptCount val="44"/>
                <c:pt idx="0">
                  <c:v>100.27800000000001</c:v>
                </c:pt>
                <c:pt idx="1">
                  <c:v>128.33199999999999</c:v>
                </c:pt>
                <c:pt idx="2">
                  <c:v>109.27500000000001</c:v>
                </c:pt>
                <c:pt idx="3">
                  <c:v>137.37899999999999</c:v>
                </c:pt>
                <c:pt idx="4">
                  <c:v>119.78400000000001</c:v>
                </c:pt>
                <c:pt idx="5">
                  <c:v>129.35499999999999</c:v>
                </c:pt>
                <c:pt idx="6">
                  <c:v>162.82400000000001</c:v>
                </c:pt>
                <c:pt idx="7">
                  <c:v>109.742</c:v>
                </c:pt>
                <c:pt idx="8">
                  <c:v>181.316</c:v>
                </c:pt>
                <c:pt idx="9">
                  <c:v>122.23699999999999</c:v>
                </c:pt>
                <c:pt idx="10">
                  <c:v>162.98400000000001</c:v>
                </c:pt>
                <c:pt idx="11">
                  <c:v>150.066</c:v>
                </c:pt>
                <c:pt idx="12">
                  <c:v>252.637</c:v>
                </c:pt>
                <c:pt idx="13">
                  <c:v>156.63300000000001</c:v>
                </c:pt>
                <c:pt idx="14">
                  <c:v>152.16399999999999</c:v>
                </c:pt>
                <c:pt idx="15">
                  <c:v>125.26600000000001</c:v>
                </c:pt>
                <c:pt idx="16">
                  <c:v>147.66399999999999</c:v>
                </c:pt>
                <c:pt idx="17">
                  <c:v>127.48099999999999</c:v>
                </c:pt>
                <c:pt idx="18">
                  <c:v>129.81700000000001</c:v>
                </c:pt>
                <c:pt idx="19">
                  <c:v>110.226</c:v>
                </c:pt>
                <c:pt idx="20">
                  <c:v>101.529</c:v>
                </c:pt>
                <c:pt idx="21">
                  <c:v>156.25</c:v>
                </c:pt>
                <c:pt idx="22">
                  <c:v>113.898</c:v>
                </c:pt>
                <c:pt idx="23">
                  <c:v>146.28200000000001</c:v>
                </c:pt>
                <c:pt idx="24">
                  <c:v>149.30000000000001</c:v>
                </c:pt>
                <c:pt idx="25">
                  <c:v>125.983</c:v>
                </c:pt>
                <c:pt idx="26">
                  <c:v>112.52800000000001</c:v>
                </c:pt>
                <c:pt idx="27">
                  <c:v>135.28899999999999</c:v>
                </c:pt>
                <c:pt idx="28">
                  <c:v>138.87200000000001</c:v>
                </c:pt>
                <c:pt idx="29">
                  <c:v>111.95</c:v>
                </c:pt>
                <c:pt idx="30">
                  <c:v>125.357</c:v>
                </c:pt>
                <c:pt idx="31">
                  <c:v>150.25899999999999</c:v>
                </c:pt>
                <c:pt idx="32">
                  <c:v>129.91</c:v>
                </c:pt>
                <c:pt idx="33">
                  <c:v>144.774</c:v>
                </c:pt>
                <c:pt idx="34">
                  <c:v>132.797</c:v>
                </c:pt>
                <c:pt idx="35">
                  <c:v>192.678</c:v>
                </c:pt>
                <c:pt idx="36">
                  <c:v>134.053</c:v>
                </c:pt>
                <c:pt idx="37">
                  <c:v>113.524</c:v>
                </c:pt>
                <c:pt idx="38">
                  <c:v>134.828</c:v>
                </c:pt>
                <c:pt idx="39">
                  <c:v>147.351</c:v>
                </c:pt>
                <c:pt idx="40">
                  <c:v>130.04300000000001</c:v>
                </c:pt>
                <c:pt idx="41">
                  <c:v>123.79600000000001</c:v>
                </c:pt>
                <c:pt idx="42">
                  <c:v>135.91800000000001</c:v>
                </c:pt>
                <c:pt idx="43">
                  <c:v>89.810100000000006</c:v>
                </c:pt>
              </c:numCache>
            </c:numRef>
          </c:xVal>
          <c:yVal>
            <c:numRef>
              <c:f>('Ms SEM+ICP Tidy'!$C$2:$C$3,'Ms SEM+ICP Tidy'!$C$4:$C$15,'Ms SEM+ICP Tidy'!$C$16:$C$25,'Ms SEM+ICP Tidy'!$C$26:$C$43,'Ms SEM+ICP Tidy'!$C$44:$C$45)</c:f>
              <c:numCache>
                <c:formatCode>General</c:formatCode>
                <c:ptCount val="44"/>
                <c:pt idx="0">
                  <c:v>38.521999999999998</c:v>
                </c:pt>
                <c:pt idx="1">
                  <c:v>46.811700000000002</c:v>
                </c:pt>
                <c:pt idx="2">
                  <c:v>36.603700000000003</c:v>
                </c:pt>
                <c:pt idx="3">
                  <c:v>40.7729</c:v>
                </c:pt>
                <c:pt idx="4">
                  <c:v>44.405900000000003</c:v>
                </c:pt>
                <c:pt idx="5">
                  <c:v>41.6419</c:v>
                </c:pt>
                <c:pt idx="6">
                  <c:v>50.973500000000001</c:v>
                </c:pt>
                <c:pt idx="7">
                  <c:v>40.365400000000001</c:v>
                </c:pt>
                <c:pt idx="8">
                  <c:v>52.168599999999998</c:v>
                </c:pt>
                <c:pt idx="9">
                  <c:v>43.901899999999998</c:v>
                </c:pt>
                <c:pt idx="10">
                  <c:v>50.969799999999999</c:v>
                </c:pt>
                <c:pt idx="11">
                  <c:v>42.182000000000002</c:v>
                </c:pt>
                <c:pt idx="12">
                  <c:v>63.905900000000003</c:v>
                </c:pt>
                <c:pt idx="13">
                  <c:v>46.107599999999998</c:v>
                </c:pt>
                <c:pt idx="14">
                  <c:v>42.756700000000002</c:v>
                </c:pt>
                <c:pt idx="15">
                  <c:v>46.544400000000003</c:v>
                </c:pt>
                <c:pt idx="16">
                  <c:v>46.470399999999998</c:v>
                </c:pt>
                <c:pt idx="17">
                  <c:v>45.407200000000003</c:v>
                </c:pt>
                <c:pt idx="18">
                  <c:v>54.547199999999997</c:v>
                </c:pt>
                <c:pt idx="19">
                  <c:v>45.300400000000003</c:v>
                </c:pt>
                <c:pt idx="20">
                  <c:v>40.886699999999998</c:v>
                </c:pt>
                <c:pt idx="21">
                  <c:v>52.256999999999998</c:v>
                </c:pt>
                <c:pt idx="22">
                  <c:v>44.851399999999998</c:v>
                </c:pt>
                <c:pt idx="23">
                  <c:v>48.526699999999998</c:v>
                </c:pt>
                <c:pt idx="24">
                  <c:v>49.152500000000003</c:v>
                </c:pt>
                <c:pt idx="25">
                  <c:v>44.0242</c:v>
                </c:pt>
                <c:pt idx="26">
                  <c:v>38.470700000000001</c:v>
                </c:pt>
                <c:pt idx="27">
                  <c:v>43.3157</c:v>
                </c:pt>
                <c:pt idx="28">
                  <c:v>47.6813</c:v>
                </c:pt>
                <c:pt idx="29">
                  <c:v>38.158499999999997</c:v>
                </c:pt>
                <c:pt idx="30">
                  <c:v>37.473700000000001</c:v>
                </c:pt>
                <c:pt idx="31">
                  <c:v>53.146500000000003</c:v>
                </c:pt>
                <c:pt idx="32">
                  <c:v>50.301600000000001</c:v>
                </c:pt>
                <c:pt idx="33">
                  <c:v>45.171700000000001</c:v>
                </c:pt>
                <c:pt idx="34">
                  <c:v>50.4908</c:v>
                </c:pt>
                <c:pt idx="35">
                  <c:v>51.421100000000003</c:v>
                </c:pt>
                <c:pt idx="36">
                  <c:v>45.295999999999999</c:v>
                </c:pt>
                <c:pt idx="37">
                  <c:v>42.192599999999999</c:v>
                </c:pt>
                <c:pt idx="38">
                  <c:v>45.502499999999998</c:v>
                </c:pt>
                <c:pt idx="39">
                  <c:v>57.115099999999998</c:v>
                </c:pt>
                <c:pt idx="40">
                  <c:v>52.729500000000002</c:v>
                </c:pt>
                <c:pt idx="41">
                  <c:v>45.497399999999999</c:v>
                </c:pt>
                <c:pt idx="42">
                  <c:v>50.363599999999998</c:v>
                </c:pt>
                <c:pt idx="43">
                  <c:v>45.9803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D5B-4EFC-9E79-8444BE6DF628}"/>
            </c:ext>
          </c:extLst>
        </c:ser>
        <c:ser>
          <c:idx val="1"/>
          <c:order val="1"/>
          <c:tx>
            <c:v>1(B)MP Mn vs Li</c:v>
          </c:tx>
          <c:spPr>
            <a:ln w="19050" cap="rnd" cmpd="sng" algn="ctr">
              <a:noFill/>
              <a:prstDash val="solid"/>
              <a:round/>
            </a:ln>
            <a:effectLst/>
          </c:spPr>
          <c:marker>
            <c:spPr>
              <a:solidFill>
                <a:schemeClr val="accent2"/>
              </a:solidFill>
              <a:ln w="6350" cap="flat" cmpd="sng" algn="ctr">
                <a:solidFill>
                  <a:schemeClr val="accent2"/>
                </a:solidFill>
                <a:prstDash val="solid"/>
                <a:round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SEM+ICP Tidy'!$C$238:$C$267,'Ms SEM+ICP Tidy'!$C$285:$C$299)</c:f>
                <c:numCache>
                  <c:formatCode>General</c:formatCode>
                  <c:ptCount val="45"/>
                  <c:pt idx="0">
                    <c:v>7.0143300000000002</c:v>
                  </c:pt>
                  <c:pt idx="1">
                    <c:v>8.4765099999999993</c:v>
                  </c:pt>
                  <c:pt idx="2">
                    <c:v>8.3925900000000002</c:v>
                  </c:pt>
                  <c:pt idx="3">
                    <c:v>5.4377800000000001</c:v>
                  </c:pt>
                  <c:pt idx="4">
                    <c:v>5.1053899999999999</c:v>
                  </c:pt>
                  <c:pt idx="5">
                    <c:v>4.48935</c:v>
                  </c:pt>
                  <c:pt idx="6">
                    <c:v>6.4976099999999999</c:v>
                  </c:pt>
                  <c:pt idx="7">
                    <c:v>8.8532899999999994</c:v>
                  </c:pt>
                  <c:pt idx="8">
                    <c:v>7.98278</c:v>
                  </c:pt>
                  <c:pt idx="9">
                    <c:v>7.5492400000000002</c:v>
                  </c:pt>
                  <c:pt idx="10">
                    <c:v>5.4095399999999998</c:v>
                  </c:pt>
                  <c:pt idx="11">
                    <c:v>6.9111000000000002</c:v>
                  </c:pt>
                  <c:pt idx="12">
                    <c:v>8.3718000000000004</c:v>
                  </c:pt>
                  <c:pt idx="13">
                    <c:v>7.9003199999999998</c:v>
                  </c:pt>
                  <c:pt idx="14">
                    <c:v>6.0613099999999998</c:v>
                  </c:pt>
                  <c:pt idx="15">
                    <c:v>5.4321000000000002</c:v>
                  </c:pt>
                  <c:pt idx="16">
                    <c:v>5.83826</c:v>
                  </c:pt>
                  <c:pt idx="17">
                    <c:v>10.047000000000001</c:v>
                  </c:pt>
                  <c:pt idx="18">
                    <c:v>5.3266</c:v>
                  </c:pt>
                  <c:pt idx="19">
                    <c:v>5.39567</c:v>
                  </c:pt>
                  <c:pt idx="20">
                    <c:v>6.5839800000000004</c:v>
                  </c:pt>
                  <c:pt idx="21">
                    <c:v>8.2601700000000005</c:v>
                  </c:pt>
                  <c:pt idx="22">
                    <c:v>5.6378899999999996</c:v>
                  </c:pt>
                  <c:pt idx="23">
                    <c:v>6.2226299999999997</c:v>
                  </c:pt>
                  <c:pt idx="24">
                    <c:v>6.6238400000000004</c:v>
                  </c:pt>
                  <c:pt idx="25">
                    <c:v>8.0245599999999992</c:v>
                  </c:pt>
                  <c:pt idx="26">
                    <c:v>7.0664800000000003</c:v>
                  </c:pt>
                  <c:pt idx="27">
                    <c:v>8.5338799999999999</c:v>
                  </c:pt>
                  <c:pt idx="28">
                    <c:v>8.6577900000000003</c:v>
                  </c:pt>
                  <c:pt idx="29">
                    <c:v>6.0904499999999997</c:v>
                  </c:pt>
                  <c:pt idx="30">
                    <c:v>7.4635499999999997</c:v>
                  </c:pt>
                  <c:pt idx="31">
                    <c:v>7.1688200000000002</c:v>
                  </c:pt>
                  <c:pt idx="32">
                    <c:v>7.3261399999999997</c:v>
                  </c:pt>
                  <c:pt idx="33">
                    <c:v>9.0301500000000008</c:v>
                  </c:pt>
                  <c:pt idx="34">
                    <c:v>3.4573</c:v>
                  </c:pt>
                  <c:pt idx="35">
                    <c:v>5.5091400000000004</c:v>
                  </c:pt>
                  <c:pt idx="36">
                    <c:v>4.9569799999999997</c:v>
                  </c:pt>
                  <c:pt idx="37">
                    <c:v>6.2849399999999997</c:v>
                  </c:pt>
                  <c:pt idx="38">
                    <c:v>7.8885800000000001</c:v>
                  </c:pt>
                  <c:pt idx="39">
                    <c:v>6.2199600000000004</c:v>
                  </c:pt>
                  <c:pt idx="40">
                    <c:v>6.9290099999999999</c:v>
                  </c:pt>
                  <c:pt idx="41">
                    <c:v>6.7447400000000002</c:v>
                  </c:pt>
                  <c:pt idx="42">
                    <c:v>6.5517200000000004</c:v>
                  </c:pt>
                  <c:pt idx="43">
                    <c:v>7.4940499999999997</c:v>
                  </c:pt>
                  <c:pt idx="44">
                    <c:v>5.2556399999999996</c:v>
                  </c:pt>
                </c:numCache>
              </c:numRef>
            </c:plus>
            <c:minus>
              <c:numRef>
                <c:f>('Ms SEM+ICP Tidy'!$C$238:$C$267,'Ms SEM+ICP Tidy'!$C$285:$C$299)</c:f>
                <c:numCache>
                  <c:formatCode>General</c:formatCode>
                  <c:ptCount val="45"/>
                  <c:pt idx="0">
                    <c:v>7.0143300000000002</c:v>
                  </c:pt>
                  <c:pt idx="1">
                    <c:v>8.4765099999999993</c:v>
                  </c:pt>
                  <c:pt idx="2">
                    <c:v>8.3925900000000002</c:v>
                  </c:pt>
                  <c:pt idx="3">
                    <c:v>5.4377800000000001</c:v>
                  </c:pt>
                  <c:pt idx="4">
                    <c:v>5.1053899999999999</c:v>
                  </c:pt>
                  <c:pt idx="5">
                    <c:v>4.48935</c:v>
                  </c:pt>
                  <c:pt idx="6">
                    <c:v>6.4976099999999999</c:v>
                  </c:pt>
                  <c:pt idx="7">
                    <c:v>8.8532899999999994</c:v>
                  </c:pt>
                  <c:pt idx="8">
                    <c:v>7.98278</c:v>
                  </c:pt>
                  <c:pt idx="9">
                    <c:v>7.5492400000000002</c:v>
                  </c:pt>
                  <c:pt idx="10">
                    <c:v>5.4095399999999998</c:v>
                  </c:pt>
                  <c:pt idx="11">
                    <c:v>6.9111000000000002</c:v>
                  </c:pt>
                  <c:pt idx="12">
                    <c:v>8.3718000000000004</c:v>
                  </c:pt>
                  <c:pt idx="13">
                    <c:v>7.9003199999999998</c:v>
                  </c:pt>
                  <c:pt idx="14">
                    <c:v>6.0613099999999998</c:v>
                  </c:pt>
                  <c:pt idx="15">
                    <c:v>5.4321000000000002</c:v>
                  </c:pt>
                  <c:pt idx="16">
                    <c:v>5.83826</c:v>
                  </c:pt>
                  <c:pt idx="17">
                    <c:v>10.047000000000001</c:v>
                  </c:pt>
                  <c:pt idx="18">
                    <c:v>5.3266</c:v>
                  </c:pt>
                  <c:pt idx="19">
                    <c:v>5.39567</c:v>
                  </c:pt>
                  <c:pt idx="20">
                    <c:v>6.5839800000000004</c:v>
                  </c:pt>
                  <c:pt idx="21">
                    <c:v>8.2601700000000005</c:v>
                  </c:pt>
                  <c:pt idx="22">
                    <c:v>5.6378899999999996</c:v>
                  </c:pt>
                  <c:pt idx="23">
                    <c:v>6.2226299999999997</c:v>
                  </c:pt>
                  <c:pt idx="24">
                    <c:v>6.6238400000000004</c:v>
                  </c:pt>
                  <c:pt idx="25">
                    <c:v>8.0245599999999992</c:v>
                  </c:pt>
                  <c:pt idx="26">
                    <c:v>7.0664800000000003</c:v>
                  </c:pt>
                  <c:pt idx="27">
                    <c:v>8.5338799999999999</c:v>
                  </c:pt>
                  <c:pt idx="28">
                    <c:v>8.6577900000000003</c:v>
                  </c:pt>
                  <c:pt idx="29">
                    <c:v>6.0904499999999997</c:v>
                  </c:pt>
                  <c:pt idx="30">
                    <c:v>7.4635499999999997</c:v>
                  </c:pt>
                  <c:pt idx="31">
                    <c:v>7.1688200000000002</c:v>
                  </c:pt>
                  <c:pt idx="32">
                    <c:v>7.3261399999999997</c:v>
                  </c:pt>
                  <c:pt idx="33">
                    <c:v>9.0301500000000008</c:v>
                  </c:pt>
                  <c:pt idx="34">
                    <c:v>3.4573</c:v>
                  </c:pt>
                  <c:pt idx="35">
                    <c:v>5.5091400000000004</c:v>
                  </c:pt>
                  <c:pt idx="36">
                    <c:v>4.9569799999999997</c:v>
                  </c:pt>
                  <c:pt idx="37">
                    <c:v>6.2849399999999997</c:v>
                  </c:pt>
                  <c:pt idx="38">
                    <c:v>7.8885800000000001</c:v>
                  </c:pt>
                  <c:pt idx="39">
                    <c:v>6.2199600000000004</c:v>
                  </c:pt>
                  <c:pt idx="40">
                    <c:v>6.9290099999999999</c:v>
                  </c:pt>
                  <c:pt idx="41">
                    <c:v>6.7447400000000002</c:v>
                  </c:pt>
                  <c:pt idx="42">
                    <c:v>6.5517200000000004</c:v>
                  </c:pt>
                  <c:pt idx="43">
                    <c:v>7.4940499999999997</c:v>
                  </c:pt>
                  <c:pt idx="44">
                    <c:v>5.2556399999999996</c:v>
                  </c:pt>
                </c:numCache>
              </c:numRef>
            </c:minus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SEM+ICP Tidy'!$L$238:$L$267,'Ms SEM+ICP Tidy'!$L$285:$L$299)</c:f>
                <c:numCache>
                  <c:formatCode>General</c:formatCode>
                  <c:ptCount val="45"/>
                  <c:pt idx="0">
                    <c:v>17.2818</c:v>
                  </c:pt>
                  <c:pt idx="1">
                    <c:v>14.617599999999999</c:v>
                  </c:pt>
                  <c:pt idx="2">
                    <c:v>10.6591</c:v>
                  </c:pt>
                  <c:pt idx="3">
                    <c:v>23.718599999999999</c:v>
                  </c:pt>
                  <c:pt idx="4">
                    <c:v>15.1379</c:v>
                  </c:pt>
                  <c:pt idx="5">
                    <c:v>12.8162</c:v>
                  </c:pt>
                  <c:pt idx="6">
                    <c:v>12.775700000000001</c:v>
                  </c:pt>
                  <c:pt idx="7">
                    <c:v>20.899000000000001</c:v>
                  </c:pt>
                  <c:pt idx="8">
                    <c:v>19.9892</c:v>
                  </c:pt>
                  <c:pt idx="9">
                    <c:v>17.162500000000001</c:v>
                  </c:pt>
                  <c:pt idx="10">
                    <c:v>9.4103600000000007</c:v>
                  </c:pt>
                  <c:pt idx="11">
                    <c:v>9.6630199999999995</c:v>
                  </c:pt>
                  <c:pt idx="12">
                    <c:v>16.725000000000001</c:v>
                  </c:pt>
                  <c:pt idx="13">
                    <c:v>11.114599999999999</c:v>
                  </c:pt>
                  <c:pt idx="14">
                    <c:v>23.945599999999999</c:v>
                  </c:pt>
                  <c:pt idx="15">
                    <c:v>13.408099999999999</c:v>
                  </c:pt>
                  <c:pt idx="16">
                    <c:v>14.9682</c:v>
                  </c:pt>
                  <c:pt idx="17">
                    <c:v>11.088100000000001</c:v>
                  </c:pt>
                  <c:pt idx="18">
                    <c:v>11.430899999999999</c:v>
                  </c:pt>
                  <c:pt idx="19">
                    <c:v>11.563000000000001</c:v>
                  </c:pt>
                  <c:pt idx="20">
                    <c:v>20.2592</c:v>
                  </c:pt>
                  <c:pt idx="21">
                    <c:v>17.094799999999999</c:v>
                  </c:pt>
                  <c:pt idx="22">
                    <c:v>17.4742</c:v>
                  </c:pt>
                  <c:pt idx="23">
                    <c:v>14.8385</c:v>
                  </c:pt>
                  <c:pt idx="24">
                    <c:v>14.023199999999999</c:v>
                  </c:pt>
                  <c:pt idx="25">
                    <c:v>14.9148</c:v>
                  </c:pt>
                  <c:pt idx="26">
                    <c:v>11.5259</c:v>
                  </c:pt>
                  <c:pt idx="27">
                    <c:v>10.6821</c:v>
                  </c:pt>
                  <c:pt idx="28">
                    <c:v>14.029199999999999</c:v>
                  </c:pt>
                  <c:pt idx="29">
                    <c:v>20.8368</c:v>
                  </c:pt>
                  <c:pt idx="30">
                    <c:v>19.6066</c:v>
                  </c:pt>
                  <c:pt idx="31">
                    <c:v>11.6363</c:v>
                  </c:pt>
                  <c:pt idx="32">
                    <c:v>10.3506</c:v>
                  </c:pt>
                  <c:pt idx="33">
                    <c:v>14.8109</c:v>
                  </c:pt>
                  <c:pt idx="34">
                    <c:v>20.363199999999999</c:v>
                  </c:pt>
                  <c:pt idx="35">
                    <c:v>11.571</c:v>
                  </c:pt>
                  <c:pt idx="36">
                    <c:v>13.877800000000001</c:v>
                  </c:pt>
                  <c:pt idx="37">
                    <c:v>16.16</c:v>
                  </c:pt>
                  <c:pt idx="38">
                    <c:v>15.2951</c:v>
                  </c:pt>
                  <c:pt idx="39">
                    <c:v>10.241099999999999</c:v>
                  </c:pt>
                  <c:pt idx="40">
                    <c:v>18.841999999999999</c:v>
                  </c:pt>
                  <c:pt idx="41">
                    <c:v>12.1953</c:v>
                  </c:pt>
                  <c:pt idx="42">
                    <c:v>10.2317</c:v>
                  </c:pt>
                  <c:pt idx="43">
                    <c:v>16.930900000000001</c:v>
                  </c:pt>
                  <c:pt idx="44">
                    <c:v>11.8965</c:v>
                  </c:pt>
                </c:numCache>
              </c:numRef>
            </c:plus>
            <c:minus>
              <c:numRef>
                <c:f>('Ms SEM+ICP Tidy'!$L$238:$L$267,'Ms SEM+ICP Tidy'!$L$285:$L$299)</c:f>
                <c:numCache>
                  <c:formatCode>General</c:formatCode>
                  <c:ptCount val="45"/>
                  <c:pt idx="0">
                    <c:v>17.2818</c:v>
                  </c:pt>
                  <c:pt idx="1">
                    <c:v>14.617599999999999</c:v>
                  </c:pt>
                  <c:pt idx="2">
                    <c:v>10.6591</c:v>
                  </c:pt>
                  <c:pt idx="3">
                    <c:v>23.718599999999999</c:v>
                  </c:pt>
                  <c:pt idx="4">
                    <c:v>15.1379</c:v>
                  </c:pt>
                  <c:pt idx="5">
                    <c:v>12.8162</c:v>
                  </c:pt>
                  <c:pt idx="6">
                    <c:v>12.775700000000001</c:v>
                  </c:pt>
                  <c:pt idx="7">
                    <c:v>20.899000000000001</c:v>
                  </c:pt>
                  <c:pt idx="8">
                    <c:v>19.9892</c:v>
                  </c:pt>
                  <c:pt idx="9">
                    <c:v>17.162500000000001</c:v>
                  </c:pt>
                  <c:pt idx="10">
                    <c:v>9.4103600000000007</c:v>
                  </c:pt>
                  <c:pt idx="11">
                    <c:v>9.6630199999999995</c:v>
                  </c:pt>
                  <c:pt idx="12">
                    <c:v>16.725000000000001</c:v>
                  </c:pt>
                  <c:pt idx="13">
                    <c:v>11.114599999999999</c:v>
                  </c:pt>
                  <c:pt idx="14">
                    <c:v>23.945599999999999</c:v>
                  </c:pt>
                  <c:pt idx="15">
                    <c:v>13.408099999999999</c:v>
                  </c:pt>
                  <c:pt idx="16">
                    <c:v>14.9682</c:v>
                  </c:pt>
                  <c:pt idx="17">
                    <c:v>11.088100000000001</c:v>
                  </c:pt>
                  <c:pt idx="18">
                    <c:v>11.430899999999999</c:v>
                  </c:pt>
                  <c:pt idx="19">
                    <c:v>11.563000000000001</c:v>
                  </c:pt>
                  <c:pt idx="20">
                    <c:v>20.2592</c:v>
                  </c:pt>
                  <c:pt idx="21">
                    <c:v>17.094799999999999</c:v>
                  </c:pt>
                  <c:pt idx="22">
                    <c:v>17.4742</c:v>
                  </c:pt>
                  <c:pt idx="23">
                    <c:v>14.8385</c:v>
                  </c:pt>
                  <c:pt idx="24">
                    <c:v>14.023199999999999</c:v>
                  </c:pt>
                  <c:pt idx="25">
                    <c:v>14.9148</c:v>
                  </c:pt>
                  <c:pt idx="26">
                    <c:v>11.5259</c:v>
                  </c:pt>
                  <c:pt idx="27">
                    <c:v>10.6821</c:v>
                  </c:pt>
                  <c:pt idx="28">
                    <c:v>14.029199999999999</c:v>
                  </c:pt>
                  <c:pt idx="29">
                    <c:v>20.8368</c:v>
                  </c:pt>
                  <c:pt idx="30">
                    <c:v>19.6066</c:v>
                  </c:pt>
                  <c:pt idx="31">
                    <c:v>11.6363</c:v>
                  </c:pt>
                  <c:pt idx="32">
                    <c:v>10.3506</c:v>
                  </c:pt>
                  <c:pt idx="33">
                    <c:v>14.8109</c:v>
                  </c:pt>
                  <c:pt idx="34">
                    <c:v>20.363199999999999</c:v>
                  </c:pt>
                  <c:pt idx="35">
                    <c:v>11.571</c:v>
                  </c:pt>
                  <c:pt idx="36">
                    <c:v>13.877800000000001</c:v>
                  </c:pt>
                  <c:pt idx="37">
                    <c:v>16.16</c:v>
                  </c:pt>
                  <c:pt idx="38">
                    <c:v>15.2951</c:v>
                  </c:pt>
                  <c:pt idx="39">
                    <c:v>10.241099999999999</c:v>
                  </c:pt>
                  <c:pt idx="40">
                    <c:v>18.841999999999999</c:v>
                  </c:pt>
                  <c:pt idx="41">
                    <c:v>12.1953</c:v>
                  </c:pt>
                  <c:pt idx="42">
                    <c:v>10.2317</c:v>
                  </c:pt>
                  <c:pt idx="43">
                    <c:v>16.930900000000001</c:v>
                  </c:pt>
                  <c:pt idx="44">
                    <c:v>11.8965</c:v>
                  </c:pt>
                </c:numCache>
              </c:numRef>
            </c:minus>
            <c:spPr>
              <a:solidFill>
                <a:schemeClr val="tx1"/>
              </a:solidFill>
              <a:ln w="635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errBars>
          <c:xVal>
            <c:numRef>
              <c:f>'Ms SEM+ICP Tidy'!$K$47:$K$91</c:f>
              <c:numCache>
                <c:formatCode>General</c:formatCode>
                <c:ptCount val="45"/>
                <c:pt idx="0">
                  <c:v>105.732</c:v>
                </c:pt>
                <c:pt idx="1">
                  <c:v>100.43</c:v>
                </c:pt>
                <c:pt idx="2">
                  <c:v>88.142200000000003</c:v>
                </c:pt>
                <c:pt idx="3">
                  <c:v>140.107</c:v>
                </c:pt>
                <c:pt idx="4">
                  <c:v>113.381</c:v>
                </c:pt>
                <c:pt idx="5">
                  <c:v>101.75</c:v>
                </c:pt>
                <c:pt idx="6">
                  <c:v>114.767</c:v>
                </c:pt>
                <c:pt idx="7">
                  <c:v>111.032</c:v>
                </c:pt>
                <c:pt idx="8">
                  <c:v>156.726</c:v>
                </c:pt>
                <c:pt idx="9">
                  <c:v>126.075</c:v>
                </c:pt>
                <c:pt idx="10">
                  <c:v>96.868099999999998</c:v>
                </c:pt>
                <c:pt idx="11">
                  <c:v>116.744</c:v>
                </c:pt>
                <c:pt idx="12">
                  <c:v>111.283</c:v>
                </c:pt>
                <c:pt idx="13">
                  <c:v>92.569599999999994</c:v>
                </c:pt>
                <c:pt idx="14">
                  <c:v>152.80199999999999</c:v>
                </c:pt>
                <c:pt idx="15">
                  <c:v>108.907</c:v>
                </c:pt>
                <c:pt idx="16">
                  <c:v>118.48699999999999</c:v>
                </c:pt>
                <c:pt idx="17">
                  <c:v>94.724699999999999</c:v>
                </c:pt>
                <c:pt idx="18">
                  <c:v>103.874</c:v>
                </c:pt>
                <c:pt idx="19">
                  <c:v>106.682</c:v>
                </c:pt>
                <c:pt idx="20">
                  <c:v>147.15199999999999</c:v>
                </c:pt>
                <c:pt idx="21">
                  <c:v>124.97799999999999</c:v>
                </c:pt>
                <c:pt idx="22">
                  <c:v>123.505</c:v>
                </c:pt>
                <c:pt idx="23">
                  <c:v>110.19799999999999</c:v>
                </c:pt>
                <c:pt idx="24">
                  <c:v>113.128</c:v>
                </c:pt>
                <c:pt idx="25">
                  <c:v>127.547</c:v>
                </c:pt>
                <c:pt idx="26">
                  <c:v>115.858</c:v>
                </c:pt>
                <c:pt idx="27">
                  <c:v>118.19499999999999</c:v>
                </c:pt>
                <c:pt idx="28">
                  <c:v>84.810900000000004</c:v>
                </c:pt>
                <c:pt idx="29">
                  <c:v>129.137</c:v>
                </c:pt>
                <c:pt idx="30">
                  <c:v>118.31</c:v>
                </c:pt>
                <c:pt idx="31">
                  <c:v>95.329700000000003</c:v>
                </c:pt>
                <c:pt idx="32">
                  <c:v>91.714799999999997</c:v>
                </c:pt>
                <c:pt idx="33">
                  <c:v>102.123</c:v>
                </c:pt>
                <c:pt idx="34">
                  <c:v>109.11199999999999</c:v>
                </c:pt>
                <c:pt idx="35">
                  <c:v>97.834400000000002</c:v>
                </c:pt>
                <c:pt idx="36">
                  <c:v>98.132099999999994</c:v>
                </c:pt>
                <c:pt idx="37">
                  <c:v>124.744</c:v>
                </c:pt>
                <c:pt idx="38">
                  <c:v>93.267300000000006</c:v>
                </c:pt>
                <c:pt idx="39">
                  <c:v>108.13200000000001</c:v>
                </c:pt>
                <c:pt idx="40">
                  <c:v>122.172</c:v>
                </c:pt>
                <c:pt idx="41">
                  <c:v>88.997900000000001</c:v>
                </c:pt>
                <c:pt idx="42">
                  <c:v>97.395600000000002</c:v>
                </c:pt>
                <c:pt idx="43">
                  <c:v>121.682</c:v>
                </c:pt>
                <c:pt idx="44">
                  <c:v>79.815200000000004</c:v>
                </c:pt>
              </c:numCache>
            </c:numRef>
          </c:xVal>
          <c:yVal>
            <c:numRef>
              <c:f>'Ms SEM+ICP Tidy'!$C$47:$C$91</c:f>
              <c:numCache>
                <c:formatCode>General</c:formatCode>
                <c:ptCount val="45"/>
                <c:pt idx="0">
                  <c:v>34.088999999999999</c:v>
                </c:pt>
                <c:pt idx="1">
                  <c:v>35.832000000000001</c:v>
                </c:pt>
                <c:pt idx="2">
                  <c:v>41.066800000000001</c:v>
                </c:pt>
                <c:pt idx="3">
                  <c:v>42.691299999999998</c:v>
                </c:pt>
                <c:pt idx="4">
                  <c:v>35.543399999999998</c:v>
                </c:pt>
                <c:pt idx="5">
                  <c:v>31.5305</c:v>
                </c:pt>
                <c:pt idx="6">
                  <c:v>30.461500000000001</c:v>
                </c:pt>
                <c:pt idx="7">
                  <c:v>39.433700000000002</c:v>
                </c:pt>
                <c:pt idx="8">
                  <c:v>42.585599999999999</c:v>
                </c:pt>
                <c:pt idx="9">
                  <c:v>42.493200000000002</c:v>
                </c:pt>
                <c:pt idx="10">
                  <c:v>37.845700000000001</c:v>
                </c:pt>
                <c:pt idx="11">
                  <c:v>28.618099999999998</c:v>
                </c:pt>
                <c:pt idx="12">
                  <c:v>43.297199999999997</c:v>
                </c:pt>
                <c:pt idx="13">
                  <c:v>40.203699999999998</c:v>
                </c:pt>
                <c:pt idx="14">
                  <c:v>43.762300000000003</c:v>
                </c:pt>
                <c:pt idx="15">
                  <c:v>39.972700000000003</c:v>
                </c:pt>
                <c:pt idx="16">
                  <c:v>42.315199999999997</c:v>
                </c:pt>
                <c:pt idx="17">
                  <c:v>47.645000000000003</c:v>
                </c:pt>
                <c:pt idx="18">
                  <c:v>42.195399999999999</c:v>
                </c:pt>
                <c:pt idx="19">
                  <c:v>38.314399999999999</c:v>
                </c:pt>
                <c:pt idx="20">
                  <c:v>56.845199999999998</c:v>
                </c:pt>
                <c:pt idx="21">
                  <c:v>46.1935</c:v>
                </c:pt>
                <c:pt idx="22">
                  <c:v>41.959299999999999</c:v>
                </c:pt>
                <c:pt idx="23">
                  <c:v>38.379899999999999</c:v>
                </c:pt>
                <c:pt idx="24">
                  <c:v>46.028799999999997</c:v>
                </c:pt>
                <c:pt idx="25">
                  <c:v>47.553899999999999</c:v>
                </c:pt>
                <c:pt idx="26">
                  <c:v>43.607199999999999</c:v>
                </c:pt>
                <c:pt idx="27">
                  <c:v>43.9878</c:v>
                </c:pt>
                <c:pt idx="28">
                  <c:v>36.694200000000002</c:v>
                </c:pt>
                <c:pt idx="29">
                  <c:v>36.461500000000001</c:v>
                </c:pt>
                <c:pt idx="30">
                  <c:v>44.344000000000001</c:v>
                </c:pt>
                <c:pt idx="31">
                  <c:v>33.119700000000002</c:v>
                </c:pt>
                <c:pt idx="32">
                  <c:v>39.446399999999997</c:v>
                </c:pt>
                <c:pt idx="33">
                  <c:v>43.114199999999997</c:v>
                </c:pt>
                <c:pt idx="34">
                  <c:v>37.498800000000003</c:v>
                </c:pt>
                <c:pt idx="35">
                  <c:v>45.324300000000001</c:v>
                </c:pt>
                <c:pt idx="36">
                  <c:v>38.434699999999999</c:v>
                </c:pt>
                <c:pt idx="37">
                  <c:v>43.6006</c:v>
                </c:pt>
                <c:pt idx="38">
                  <c:v>39.494799999999998</c:v>
                </c:pt>
                <c:pt idx="39">
                  <c:v>46.992600000000003</c:v>
                </c:pt>
                <c:pt idx="40">
                  <c:v>37.853200000000001</c:v>
                </c:pt>
                <c:pt idx="41">
                  <c:v>48.610799999999998</c:v>
                </c:pt>
                <c:pt idx="42">
                  <c:v>37.443300000000001</c:v>
                </c:pt>
                <c:pt idx="43">
                  <c:v>40.824300000000001</c:v>
                </c:pt>
                <c:pt idx="44">
                  <c:v>34.804699999999997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D5B-4EFC-9E79-8444BE6DF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77798320"/>
        <c:axId val="1478265472"/>
      </c:scatterChart>
      <c:valAx>
        <c:axId val="1477798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Mn 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8265472"/>
        <c:crosses val="autoZero"/>
        <c:crossBetween val="midCat"/>
      </c:valAx>
      <c:valAx>
        <c:axId val="1478265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Li 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7798320"/>
        <c:crosses val="autoZero"/>
        <c:crossBetween val="midCat"/>
      </c:valAx>
      <c:spPr>
        <a:solidFill>
          <a:schemeClr val="bg1"/>
        </a:solidFill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1.AS vs 1(B)MP Ms K/Rb vs Cs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1(B)MP Ms K/Rb vs Cs</c:v>
          </c:tx>
          <c:spPr>
            <a:ln>
              <a:noFill/>
            </a:ln>
          </c:spPr>
          <c:errBars>
            <c:errDir val="y"/>
            <c:errBarType val="both"/>
            <c:errValType val="cust"/>
            <c:noEndCap val="0"/>
            <c:plus>
              <c:numRef>
                <c:f>('Ms SEM+ICP Tidy'!$W$238:$W$267,'Ms SEM+ICP Tidy'!$W$285:$W$299)</c:f>
                <c:numCache>
                  <c:formatCode>General</c:formatCode>
                  <c:ptCount val="45"/>
                  <c:pt idx="0">
                    <c:v>0.22995599999999999</c:v>
                  </c:pt>
                  <c:pt idx="1">
                    <c:v>0.43356299999999998</c:v>
                  </c:pt>
                  <c:pt idx="2">
                    <c:v>0.34096700000000002</c:v>
                  </c:pt>
                  <c:pt idx="3">
                    <c:v>0.64871000000000001</c:v>
                  </c:pt>
                  <c:pt idx="4">
                    <c:v>0.65969100000000003</c:v>
                  </c:pt>
                  <c:pt idx="5">
                    <c:v>0.44824799999999998</c:v>
                  </c:pt>
                  <c:pt idx="6">
                    <c:v>0.53977699999999995</c:v>
                  </c:pt>
                  <c:pt idx="7">
                    <c:v>0.67462699999999998</c:v>
                  </c:pt>
                  <c:pt idx="8">
                    <c:v>0.58316100000000004</c:v>
                  </c:pt>
                  <c:pt idx="9">
                    <c:v>0.62701700000000005</c:v>
                  </c:pt>
                  <c:pt idx="10">
                    <c:v>0.29897899999999999</c:v>
                  </c:pt>
                  <c:pt idx="11">
                    <c:v>0.49520599999999998</c:v>
                  </c:pt>
                  <c:pt idx="12">
                    <c:v>0.33030100000000001</c:v>
                  </c:pt>
                  <c:pt idx="13">
                    <c:v>0.26132</c:v>
                  </c:pt>
                  <c:pt idx="14">
                    <c:v>0.785802</c:v>
                  </c:pt>
                  <c:pt idx="15">
                    <c:v>0.488483</c:v>
                  </c:pt>
                  <c:pt idx="16">
                    <c:v>0.49370199999999997</c:v>
                  </c:pt>
                  <c:pt idx="17">
                    <c:v>0.37507499999999999</c:v>
                  </c:pt>
                  <c:pt idx="18">
                    <c:v>0.208264</c:v>
                  </c:pt>
                  <c:pt idx="19">
                    <c:v>0.44275700000000001</c:v>
                  </c:pt>
                  <c:pt idx="20">
                    <c:v>0.48885600000000001</c:v>
                  </c:pt>
                  <c:pt idx="21">
                    <c:v>0.26526499999999997</c:v>
                  </c:pt>
                  <c:pt idx="22">
                    <c:v>0.52786100000000002</c:v>
                  </c:pt>
                  <c:pt idx="23">
                    <c:v>0.33546500000000001</c:v>
                  </c:pt>
                  <c:pt idx="24">
                    <c:v>0.713758</c:v>
                  </c:pt>
                  <c:pt idx="25">
                    <c:v>0.37296099999999999</c:v>
                  </c:pt>
                  <c:pt idx="26">
                    <c:v>0.473244</c:v>
                  </c:pt>
                  <c:pt idx="27">
                    <c:v>0.48767100000000002</c:v>
                  </c:pt>
                  <c:pt idx="28">
                    <c:v>0.56920300000000001</c:v>
                  </c:pt>
                  <c:pt idx="29">
                    <c:v>0.57527200000000001</c:v>
                  </c:pt>
                  <c:pt idx="30">
                    <c:v>0.35075899999999999</c:v>
                  </c:pt>
                  <c:pt idx="31">
                    <c:v>0.413408</c:v>
                  </c:pt>
                  <c:pt idx="32">
                    <c:v>0.29012399999999999</c:v>
                  </c:pt>
                  <c:pt idx="33">
                    <c:v>0.32195800000000002</c:v>
                  </c:pt>
                  <c:pt idx="34">
                    <c:v>0.51122500000000004</c:v>
                  </c:pt>
                  <c:pt idx="35">
                    <c:v>0.35633199999999998</c:v>
                  </c:pt>
                  <c:pt idx="36">
                    <c:v>0.451685</c:v>
                  </c:pt>
                  <c:pt idx="37">
                    <c:v>0.52317000000000002</c:v>
                  </c:pt>
                  <c:pt idx="38">
                    <c:v>0.40245599999999998</c:v>
                  </c:pt>
                  <c:pt idx="39">
                    <c:v>0.37921500000000002</c:v>
                  </c:pt>
                  <c:pt idx="40">
                    <c:v>0.37744299999999997</c:v>
                  </c:pt>
                  <c:pt idx="41">
                    <c:v>0.42016999999999999</c:v>
                  </c:pt>
                  <c:pt idx="42">
                    <c:v>0.34587200000000001</c:v>
                  </c:pt>
                  <c:pt idx="43">
                    <c:v>0.61138400000000004</c:v>
                  </c:pt>
                  <c:pt idx="44">
                    <c:v>0.38968199999999997</c:v>
                  </c:pt>
                </c:numCache>
              </c:numRef>
            </c:plus>
            <c:minus>
              <c:numRef>
                <c:f>('Ms SEM+ICP Tidy'!$W$238:$W$267,'Ms SEM+ICP Tidy'!$W$285:$W$299)</c:f>
                <c:numCache>
                  <c:formatCode>General</c:formatCode>
                  <c:ptCount val="45"/>
                  <c:pt idx="0">
                    <c:v>0.22995599999999999</c:v>
                  </c:pt>
                  <c:pt idx="1">
                    <c:v>0.43356299999999998</c:v>
                  </c:pt>
                  <c:pt idx="2">
                    <c:v>0.34096700000000002</c:v>
                  </c:pt>
                  <c:pt idx="3">
                    <c:v>0.64871000000000001</c:v>
                  </c:pt>
                  <c:pt idx="4">
                    <c:v>0.65969100000000003</c:v>
                  </c:pt>
                  <c:pt idx="5">
                    <c:v>0.44824799999999998</c:v>
                  </c:pt>
                  <c:pt idx="6">
                    <c:v>0.53977699999999995</c:v>
                  </c:pt>
                  <c:pt idx="7">
                    <c:v>0.67462699999999998</c:v>
                  </c:pt>
                  <c:pt idx="8">
                    <c:v>0.58316100000000004</c:v>
                  </c:pt>
                  <c:pt idx="9">
                    <c:v>0.62701700000000005</c:v>
                  </c:pt>
                  <c:pt idx="10">
                    <c:v>0.29897899999999999</c:v>
                  </c:pt>
                  <c:pt idx="11">
                    <c:v>0.49520599999999998</c:v>
                  </c:pt>
                  <c:pt idx="12">
                    <c:v>0.33030100000000001</c:v>
                  </c:pt>
                  <c:pt idx="13">
                    <c:v>0.26132</c:v>
                  </c:pt>
                  <c:pt idx="14">
                    <c:v>0.785802</c:v>
                  </c:pt>
                  <c:pt idx="15">
                    <c:v>0.488483</c:v>
                  </c:pt>
                  <c:pt idx="16">
                    <c:v>0.49370199999999997</c:v>
                  </c:pt>
                  <c:pt idx="17">
                    <c:v>0.37507499999999999</c:v>
                  </c:pt>
                  <c:pt idx="18">
                    <c:v>0.208264</c:v>
                  </c:pt>
                  <c:pt idx="19">
                    <c:v>0.44275700000000001</c:v>
                  </c:pt>
                  <c:pt idx="20">
                    <c:v>0.48885600000000001</c:v>
                  </c:pt>
                  <c:pt idx="21">
                    <c:v>0.26526499999999997</c:v>
                  </c:pt>
                  <c:pt idx="22">
                    <c:v>0.52786100000000002</c:v>
                  </c:pt>
                  <c:pt idx="23">
                    <c:v>0.33546500000000001</c:v>
                  </c:pt>
                  <c:pt idx="24">
                    <c:v>0.713758</c:v>
                  </c:pt>
                  <c:pt idx="25">
                    <c:v>0.37296099999999999</c:v>
                  </c:pt>
                  <c:pt idx="26">
                    <c:v>0.473244</c:v>
                  </c:pt>
                  <c:pt idx="27">
                    <c:v>0.48767100000000002</c:v>
                  </c:pt>
                  <c:pt idx="28">
                    <c:v>0.56920300000000001</c:v>
                  </c:pt>
                  <c:pt idx="29">
                    <c:v>0.57527200000000001</c:v>
                  </c:pt>
                  <c:pt idx="30">
                    <c:v>0.35075899999999999</c:v>
                  </c:pt>
                  <c:pt idx="31">
                    <c:v>0.413408</c:v>
                  </c:pt>
                  <c:pt idx="32">
                    <c:v>0.29012399999999999</c:v>
                  </c:pt>
                  <c:pt idx="33">
                    <c:v>0.32195800000000002</c:v>
                  </c:pt>
                  <c:pt idx="34">
                    <c:v>0.51122500000000004</c:v>
                  </c:pt>
                  <c:pt idx="35">
                    <c:v>0.35633199999999998</c:v>
                  </c:pt>
                  <c:pt idx="36">
                    <c:v>0.451685</c:v>
                  </c:pt>
                  <c:pt idx="37">
                    <c:v>0.52317000000000002</c:v>
                  </c:pt>
                  <c:pt idx="38">
                    <c:v>0.40245599999999998</c:v>
                  </c:pt>
                  <c:pt idx="39">
                    <c:v>0.37921500000000002</c:v>
                  </c:pt>
                  <c:pt idx="40">
                    <c:v>0.37744299999999997</c:v>
                  </c:pt>
                  <c:pt idx="41">
                    <c:v>0.42016999999999999</c:v>
                  </c:pt>
                  <c:pt idx="42">
                    <c:v>0.34587200000000001</c:v>
                  </c:pt>
                  <c:pt idx="43">
                    <c:v>0.61138400000000004</c:v>
                  </c:pt>
                  <c:pt idx="44">
                    <c:v>0.38968199999999997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'Ms SEM+ICP Tidy'!$AL$47:$AL$91</c:f>
              <c:numCache>
                <c:formatCode>General</c:formatCode>
                <c:ptCount val="45"/>
                <c:pt idx="0">
                  <c:v>343.47419285589876</c:v>
                </c:pt>
                <c:pt idx="1">
                  <c:v>361.5658484234196</c:v>
                </c:pt>
                <c:pt idx="2">
                  <c:v>335.31235728192672</c:v>
                </c:pt>
                <c:pt idx="3">
                  <c:v>345.99097307911467</c:v>
                </c:pt>
                <c:pt idx="4">
                  <c:v>312.15685698441791</c:v>
                </c:pt>
                <c:pt idx="5">
                  <c:v>406.17422122738304</c:v>
                </c:pt>
                <c:pt idx="6">
                  <c:v>352.01096062264259</c:v>
                </c:pt>
                <c:pt idx="7">
                  <c:v>325.6880733944954</c:v>
                </c:pt>
                <c:pt idx="8">
                  <c:v>337.00173766520982</c:v>
                </c:pt>
                <c:pt idx="9">
                  <c:v>395.44299030223146</c:v>
                </c:pt>
                <c:pt idx="10">
                  <c:v>394.07783495470397</c:v>
                </c:pt>
                <c:pt idx="11">
                  <c:v>368.33610995418576</c:v>
                </c:pt>
                <c:pt idx="12">
                  <c:v>381.1823863098752</c:v>
                </c:pt>
                <c:pt idx="13">
                  <c:v>437.34540556872815</c:v>
                </c:pt>
                <c:pt idx="14">
                  <c:v>393.66208720481194</c:v>
                </c:pt>
                <c:pt idx="15">
                  <c:v>405.29573388350553</c:v>
                </c:pt>
                <c:pt idx="16">
                  <c:v>308.29808638836903</c:v>
                </c:pt>
                <c:pt idx="17">
                  <c:v>356.17567408454022</c:v>
                </c:pt>
                <c:pt idx="18">
                  <c:v>444.37207494445357</c:v>
                </c:pt>
                <c:pt idx="19">
                  <c:v>389.19316718323216</c:v>
                </c:pt>
                <c:pt idx="20">
                  <c:v>284.77568489720699</c:v>
                </c:pt>
                <c:pt idx="21">
                  <c:v>394.15089294769547</c:v>
                </c:pt>
                <c:pt idx="22">
                  <c:v>364.88709436219528</c:v>
                </c:pt>
                <c:pt idx="23">
                  <c:v>388.95280861192759</c:v>
                </c:pt>
                <c:pt idx="24">
                  <c:v>364.32100437272572</c:v>
                </c:pt>
                <c:pt idx="25">
                  <c:v>389.51583545686202</c:v>
                </c:pt>
                <c:pt idx="26">
                  <c:v>437.5213486306738</c:v>
                </c:pt>
                <c:pt idx="27">
                  <c:v>354.57823068442536</c:v>
                </c:pt>
                <c:pt idx="28">
                  <c:v>332.78403919634661</c:v>
                </c:pt>
                <c:pt idx="29">
                  <c:v>379.06850958806979</c:v>
                </c:pt>
                <c:pt idx="30">
                  <c:v>414.80693249780774</c:v>
                </c:pt>
                <c:pt idx="31">
                  <c:v>335.93347415790441</c:v>
                </c:pt>
                <c:pt idx="32">
                  <c:v>356.73066834539924</c:v>
                </c:pt>
                <c:pt idx="33">
                  <c:v>335.79690875188163</c:v>
                </c:pt>
                <c:pt idx="34">
                  <c:v>333.45668999944883</c:v>
                </c:pt>
                <c:pt idx="35">
                  <c:v>366.73118820904983</c:v>
                </c:pt>
                <c:pt idx="36">
                  <c:v>371.26827506060857</c:v>
                </c:pt>
                <c:pt idx="37">
                  <c:v>366.02504803244858</c:v>
                </c:pt>
                <c:pt idx="38">
                  <c:v>489.82055389186809</c:v>
                </c:pt>
                <c:pt idx="39">
                  <c:v>433.21602584610866</c:v>
                </c:pt>
                <c:pt idx="40">
                  <c:v>438.03303047657374</c:v>
                </c:pt>
                <c:pt idx="41">
                  <c:v>369.52095356811742</c:v>
                </c:pt>
                <c:pt idx="42">
                  <c:v>359.77577567226365</c:v>
                </c:pt>
                <c:pt idx="43">
                  <c:v>377.41859837440103</c:v>
                </c:pt>
                <c:pt idx="44">
                  <c:v>481.15992867374086</c:v>
                </c:pt>
              </c:numCache>
            </c:numRef>
          </c:xVal>
          <c:yVal>
            <c:numRef>
              <c:f>'Ms SEM+ICP Tidy'!$V$47:$V$91</c:f>
              <c:numCache>
                <c:formatCode>General</c:formatCode>
                <c:ptCount val="45"/>
                <c:pt idx="0">
                  <c:v>0.84642499999999998</c:v>
                </c:pt>
                <c:pt idx="1">
                  <c:v>0.89473800000000003</c:v>
                </c:pt>
                <c:pt idx="2">
                  <c:v>0.63961000000000001</c:v>
                </c:pt>
                <c:pt idx="3">
                  <c:v>1.9680500000000001</c:v>
                </c:pt>
                <c:pt idx="4">
                  <c:v>1.1655199999999999</c:v>
                </c:pt>
                <c:pt idx="5">
                  <c:v>0.67861199999999999</c:v>
                </c:pt>
                <c:pt idx="6">
                  <c:v>1.4597500000000001</c:v>
                </c:pt>
                <c:pt idx="7">
                  <c:v>1.1554899999999999</c:v>
                </c:pt>
                <c:pt idx="8">
                  <c:v>1.09799</c:v>
                </c:pt>
                <c:pt idx="9">
                  <c:v>1.5187299999999999</c:v>
                </c:pt>
                <c:pt idx="10">
                  <c:v>0.68195899999999998</c:v>
                </c:pt>
                <c:pt idx="11">
                  <c:v>1.25119</c:v>
                </c:pt>
                <c:pt idx="12">
                  <c:v>0.97689899999999996</c:v>
                </c:pt>
                <c:pt idx="13">
                  <c:v>0.21235799999999999</c:v>
                </c:pt>
                <c:pt idx="14">
                  <c:v>1.7627200000000001</c:v>
                </c:pt>
                <c:pt idx="15">
                  <c:v>0.45008500000000001</c:v>
                </c:pt>
                <c:pt idx="16">
                  <c:v>1.46041</c:v>
                </c:pt>
                <c:pt idx="17">
                  <c:v>0.37289600000000001</c:v>
                </c:pt>
                <c:pt idx="18">
                  <c:v>0.235046</c:v>
                </c:pt>
                <c:pt idx="19">
                  <c:v>0.35149399999999997</c:v>
                </c:pt>
                <c:pt idx="20">
                  <c:v>1.4982</c:v>
                </c:pt>
                <c:pt idx="21">
                  <c:v>0.48427999999999999</c:v>
                </c:pt>
                <c:pt idx="22">
                  <c:v>0.53592099999999998</c:v>
                </c:pt>
                <c:pt idx="23">
                  <c:v>0.86416000000000004</c:v>
                </c:pt>
                <c:pt idx="24">
                  <c:v>0.62747799999999998</c:v>
                </c:pt>
                <c:pt idx="25">
                  <c:v>6.9243399999999997E-2</c:v>
                </c:pt>
                <c:pt idx="26">
                  <c:v>0.61755199999999999</c:v>
                </c:pt>
                <c:pt idx="27">
                  <c:v>0.90013399999999999</c:v>
                </c:pt>
                <c:pt idx="28">
                  <c:v>1.3895900000000001</c:v>
                </c:pt>
                <c:pt idx="29">
                  <c:v>0.84073799999999999</c:v>
                </c:pt>
                <c:pt idx="30">
                  <c:v>0.70628800000000003</c:v>
                </c:pt>
                <c:pt idx="31">
                  <c:v>1.10067</c:v>
                </c:pt>
                <c:pt idx="32">
                  <c:v>0.31801800000000002</c:v>
                </c:pt>
                <c:pt idx="33">
                  <c:v>0.24986700000000001</c:v>
                </c:pt>
                <c:pt idx="34">
                  <c:v>0.233958</c:v>
                </c:pt>
                <c:pt idx="35">
                  <c:v>0.659555</c:v>
                </c:pt>
                <c:pt idx="36">
                  <c:v>0.65296299999999996</c:v>
                </c:pt>
                <c:pt idx="37">
                  <c:v>1.06609</c:v>
                </c:pt>
                <c:pt idx="38">
                  <c:v>0.70276899999999998</c:v>
                </c:pt>
                <c:pt idx="39">
                  <c:v>0.99935399999999996</c:v>
                </c:pt>
                <c:pt idx="40">
                  <c:v>1.0835900000000001</c:v>
                </c:pt>
                <c:pt idx="41">
                  <c:v>0.48893900000000001</c:v>
                </c:pt>
                <c:pt idx="42">
                  <c:v>0.47251500000000002</c:v>
                </c:pt>
                <c:pt idx="43">
                  <c:v>2.0742400000000001</c:v>
                </c:pt>
                <c:pt idx="44">
                  <c:v>1.1939500000000001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246-4C1D-950A-6DF146F3E265}"/>
            </c:ext>
          </c:extLst>
        </c:ser>
        <c:ser>
          <c:idx val="0"/>
          <c:order val="1"/>
          <c:tx>
            <c:v>1.AS Ms K/Rb vs Cs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x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('Ms SEM+ICP Tidy'!$W$145:$W$168,'Ms SEM+ICP Tidy'!$W$189:$W$208)</c:f>
                <c:numCache>
                  <c:formatCode>General</c:formatCode>
                  <c:ptCount val="44"/>
                  <c:pt idx="0">
                    <c:v>0.44609799999999999</c:v>
                  </c:pt>
                  <c:pt idx="1">
                    <c:v>0.59373699999999996</c:v>
                  </c:pt>
                  <c:pt idx="2">
                    <c:v>0.63346000000000002</c:v>
                  </c:pt>
                  <c:pt idx="3">
                    <c:v>0.39917599999999998</c:v>
                  </c:pt>
                  <c:pt idx="4">
                    <c:v>0.68264800000000003</c:v>
                  </c:pt>
                  <c:pt idx="5">
                    <c:v>0.52306200000000003</c:v>
                  </c:pt>
                  <c:pt idx="6">
                    <c:v>0.48620400000000003</c:v>
                  </c:pt>
                  <c:pt idx="7">
                    <c:v>0.53634700000000002</c:v>
                  </c:pt>
                  <c:pt idx="8">
                    <c:v>0.64535100000000001</c:v>
                  </c:pt>
                  <c:pt idx="9">
                    <c:v>0.48100900000000002</c:v>
                  </c:pt>
                  <c:pt idx="10">
                    <c:v>0.50942900000000002</c:v>
                  </c:pt>
                  <c:pt idx="11">
                    <c:v>0.52185999999999999</c:v>
                  </c:pt>
                  <c:pt idx="12">
                    <c:v>0.48082399999999997</c:v>
                  </c:pt>
                  <c:pt idx="13">
                    <c:v>0.52903</c:v>
                  </c:pt>
                  <c:pt idx="14">
                    <c:v>0.66817400000000005</c:v>
                  </c:pt>
                  <c:pt idx="15">
                    <c:v>0.68153699999999995</c:v>
                  </c:pt>
                  <c:pt idx="16">
                    <c:v>0.50746800000000003</c:v>
                  </c:pt>
                  <c:pt idx="17">
                    <c:v>0.68862000000000001</c:v>
                  </c:pt>
                  <c:pt idx="18">
                    <c:v>0.43587500000000001</c:v>
                  </c:pt>
                  <c:pt idx="19">
                    <c:v>0.73666500000000001</c:v>
                  </c:pt>
                  <c:pt idx="20">
                    <c:v>0.483657</c:v>
                  </c:pt>
                  <c:pt idx="21">
                    <c:v>0.497363</c:v>
                  </c:pt>
                  <c:pt idx="22">
                    <c:v>0.39285300000000001</c:v>
                  </c:pt>
                  <c:pt idx="23">
                    <c:v>0.76605699999999999</c:v>
                  </c:pt>
                  <c:pt idx="24">
                    <c:v>0.68322899999999998</c:v>
                  </c:pt>
                  <c:pt idx="25">
                    <c:v>0.55833999999999995</c:v>
                  </c:pt>
                  <c:pt idx="26">
                    <c:v>0.48084100000000002</c:v>
                  </c:pt>
                  <c:pt idx="27">
                    <c:v>0.83305600000000002</c:v>
                  </c:pt>
                  <c:pt idx="28">
                    <c:v>0.730626</c:v>
                  </c:pt>
                  <c:pt idx="29">
                    <c:v>0.98185800000000001</c:v>
                  </c:pt>
                  <c:pt idx="30">
                    <c:v>0.75699300000000003</c:v>
                  </c:pt>
                  <c:pt idx="31">
                    <c:v>0.72365100000000004</c:v>
                  </c:pt>
                  <c:pt idx="32">
                    <c:v>0.60722500000000001</c:v>
                  </c:pt>
                  <c:pt idx="33">
                    <c:v>0.70405799999999996</c:v>
                  </c:pt>
                  <c:pt idx="34">
                    <c:v>1.1013999999999999</c:v>
                  </c:pt>
                  <c:pt idx="35">
                    <c:v>0.39629999999999999</c:v>
                  </c:pt>
                  <c:pt idx="36">
                    <c:v>0.47007700000000002</c:v>
                  </c:pt>
                  <c:pt idx="37">
                    <c:v>0.43789099999999997</c:v>
                  </c:pt>
                  <c:pt idx="38">
                    <c:v>0.69642999999999999</c:v>
                  </c:pt>
                  <c:pt idx="39">
                    <c:v>0.69202399999999997</c:v>
                  </c:pt>
                  <c:pt idx="40">
                    <c:v>0.625444</c:v>
                  </c:pt>
                  <c:pt idx="41">
                    <c:v>0.71144200000000002</c:v>
                  </c:pt>
                  <c:pt idx="42">
                    <c:v>0.69397900000000001</c:v>
                  </c:pt>
                  <c:pt idx="43">
                    <c:v>0.80135900000000004</c:v>
                  </c:pt>
                </c:numCache>
              </c:numRef>
            </c:plus>
            <c:minus>
              <c:numRef>
                <c:f>('Ms SEM+ICP Tidy'!$W$145:$W$168,'Ms SEM+ICP Tidy'!$W$189:$W$208)</c:f>
                <c:numCache>
                  <c:formatCode>General</c:formatCode>
                  <c:ptCount val="44"/>
                  <c:pt idx="0">
                    <c:v>0.44609799999999999</c:v>
                  </c:pt>
                  <c:pt idx="1">
                    <c:v>0.59373699999999996</c:v>
                  </c:pt>
                  <c:pt idx="2">
                    <c:v>0.63346000000000002</c:v>
                  </c:pt>
                  <c:pt idx="3">
                    <c:v>0.39917599999999998</c:v>
                  </c:pt>
                  <c:pt idx="4">
                    <c:v>0.68264800000000003</c:v>
                  </c:pt>
                  <c:pt idx="5">
                    <c:v>0.52306200000000003</c:v>
                  </c:pt>
                  <c:pt idx="6">
                    <c:v>0.48620400000000003</c:v>
                  </c:pt>
                  <c:pt idx="7">
                    <c:v>0.53634700000000002</c:v>
                  </c:pt>
                  <c:pt idx="8">
                    <c:v>0.64535100000000001</c:v>
                  </c:pt>
                  <c:pt idx="9">
                    <c:v>0.48100900000000002</c:v>
                  </c:pt>
                  <c:pt idx="10">
                    <c:v>0.50942900000000002</c:v>
                  </c:pt>
                  <c:pt idx="11">
                    <c:v>0.52185999999999999</c:v>
                  </c:pt>
                  <c:pt idx="12">
                    <c:v>0.48082399999999997</c:v>
                  </c:pt>
                  <c:pt idx="13">
                    <c:v>0.52903</c:v>
                  </c:pt>
                  <c:pt idx="14">
                    <c:v>0.66817400000000005</c:v>
                  </c:pt>
                  <c:pt idx="15">
                    <c:v>0.68153699999999995</c:v>
                  </c:pt>
                  <c:pt idx="16">
                    <c:v>0.50746800000000003</c:v>
                  </c:pt>
                  <c:pt idx="17">
                    <c:v>0.68862000000000001</c:v>
                  </c:pt>
                  <c:pt idx="18">
                    <c:v>0.43587500000000001</c:v>
                  </c:pt>
                  <c:pt idx="19">
                    <c:v>0.73666500000000001</c:v>
                  </c:pt>
                  <c:pt idx="20">
                    <c:v>0.483657</c:v>
                  </c:pt>
                  <c:pt idx="21">
                    <c:v>0.497363</c:v>
                  </c:pt>
                  <c:pt idx="22">
                    <c:v>0.39285300000000001</c:v>
                  </c:pt>
                  <c:pt idx="23">
                    <c:v>0.76605699999999999</c:v>
                  </c:pt>
                  <c:pt idx="24">
                    <c:v>0.68322899999999998</c:v>
                  </c:pt>
                  <c:pt idx="25">
                    <c:v>0.55833999999999995</c:v>
                  </c:pt>
                  <c:pt idx="26">
                    <c:v>0.48084100000000002</c:v>
                  </c:pt>
                  <c:pt idx="27">
                    <c:v>0.83305600000000002</c:v>
                  </c:pt>
                  <c:pt idx="28">
                    <c:v>0.730626</c:v>
                  </c:pt>
                  <c:pt idx="29">
                    <c:v>0.98185800000000001</c:v>
                  </c:pt>
                  <c:pt idx="30">
                    <c:v>0.75699300000000003</c:v>
                  </c:pt>
                  <c:pt idx="31">
                    <c:v>0.72365100000000004</c:v>
                  </c:pt>
                  <c:pt idx="32">
                    <c:v>0.60722500000000001</c:v>
                  </c:pt>
                  <c:pt idx="33">
                    <c:v>0.70405799999999996</c:v>
                  </c:pt>
                  <c:pt idx="34">
                    <c:v>1.1013999999999999</c:v>
                  </c:pt>
                  <c:pt idx="35">
                    <c:v>0.39629999999999999</c:v>
                  </c:pt>
                  <c:pt idx="36">
                    <c:v>0.47007700000000002</c:v>
                  </c:pt>
                  <c:pt idx="37">
                    <c:v>0.43789099999999997</c:v>
                  </c:pt>
                  <c:pt idx="38">
                    <c:v>0.69642999999999999</c:v>
                  </c:pt>
                  <c:pt idx="39">
                    <c:v>0.69202399999999997</c:v>
                  </c:pt>
                  <c:pt idx="40">
                    <c:v>0.625444</c:v>
                  </c:pt>
                  <c:pt idx="41">
                    <c:v>0.71144200000000002</c:v>
                  </c:pt>
                  <c:pt idx="42">
                    <c:v>0.69397900000000001</c:v>
                  </c:pt>
                  <c:pt idx="43">
                    <c:v>0.80135900000000004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'Ms SEM+ICP Tidy'!$AL$2:$AL$45</c:f>
              <c:numCache>
                <c:formatCode>General</c:formatCode>
                <c:ptCount val="44"/>
                <c:pt idx="0">
                  <c:v>427.5906371702734</c:v>
                </c:pt>
                <c:pt idx="1">
                  <c:v>404.83526902109497</c:v>
                </c:pt>
                <c:pt idx="2">
                  <c:v>389.52651886730757</c:v>
                </c:pt>
                <c:pt idx="3">
                  <c:v>405.2732298532851</c:v>
                </c:pt>
                <c:pt idx="4">
                  <c:v>346.9497485976691</c:v>
                </c:pt>
                <c:pt idx="5">
                  <c:v>360.14583866504961</c:v>
                </c:pt>
                <c:pt idx="6">
                  <c:v>378.98738688790769</c:v>
                </c:pt>
                <c:pt idx="7">
                  <c:v>368.6232252012698</c:v>
                </c:pt>
                <c:pt idx="8">
                  <c:v>353.25440266539744</c:v>
                </c:pt>
                <c:pt idx="9">
                  <c:v>388.74821451759516</c:v>
                </c:pt>
                <c:pt idx="10">
                  <c:v>401.81646554583261</c:v>
                </c:pt>
                <c:pt idx="11">
                  <c:v>455.32496582577357</c:v>
                </c:pt>
                <c:pt idx="12">
                  <c:v>445.37143786566145</c:v>
                </c:pt>
                <c:pt idx="13">
                  <c:v>437.10630897981753</c:v>
                </c:pt>
                <c:pt idx="14">
                  <c:v>449.95544995544992</c:v>
                </c:pt>
                <c:pt idx="15">
                  <c:v>331.46574220329666</c:v>
                </c:pt>
                <c:pt idx="16">
                  <c:v>350.36315012640836</c:v>
                </c:pt>
                <c:pt idx="17">
                  <c:v>391.58141183647564</c:v>
                </c:pt>
                <c:pt idx="18">
                  <c:v>382.98196576020916</c:v>
                </c:pt>
                <c:pt idx="19">
                  <c:v>367.99578083981754</c:v>
                </c:pt>
                <c:pt idx="20">
                  <c:v>411.32960490708996</c:v>
                </c:pt>
                <c:pt idx="21">
                  <c:v>340.34084558836781</c:v>
                </c:pt>
                <c:pt idx="22">
                  <c:v>434.8154031138107</c:v>
                </c:pt>
                <c:pt idx="23">
                  <c:v>368.83703424915319</c:v>
                </c:pt>
                <c:pt idx="24">
                  <c:v>311.55859097045345</c:v>
                </c:pt>
                <c:pt idx="25">
                  <c:v>411.16997333887332</c:v>
                </c:pt>
                <c:pt idx="26">
                  <c:v>368.54017798950076</c:v>
                </c:pt>
                <c:pt idx="27">
                  <c:v>352.86026135582068</c:v>
                </c:pt>
                <c:pt idx="28">
                  <c:v>403.26213325668493</c:v>
                </c:pt>
                <c:pt idx="29">
                  <c:v>366.97319262777762</c:v>
                </c:pt>
                <c:pt idx="30">
                  <c:v>378.52371719158782</c:v>
                </c:pt>
                <c:pt idx="31">
                  <c:v>341.56046524570093</c:v>
                </c:pt>
                <c:pt idx="32">
                  <c:v>326.21111570508549</c:v>
                </c:pt>
                <c:pt idx="33">
                  <c:v>369.11625636801807</c:v>
                </c:pt>
                <c:pt idx="34">
                  <c:v>371.02313276004151</c:v>
                </c:pt>
                <c:pt idx="35">
                  <c:v>329.71134704711341</c:v>
                </c:pt>
                <c:pt idx="36">
                  <c:v>390.31090860359154</c:v>
                </c:pt>
                <c:pt idx="37">
                  <c:v>377.72876123314279</c:v>
                </c:pt>
                <c:pt idx="38">
                  <c:v>339.2229089925288</c:v>
                </c:pt>
                <c:pt idx="39">
                  <c:v>376.71493368456032</c:v>
                </c:pt>
                <c:pt idx="40">
                  <c:v>379.97397874532993</c:v>
                </c:pt>
                <c:pt idx="41">
                  <c:v>346.89851050452052</c:v>
                </c:pt>
                <c:pt idx="42">
                  <c:v>384.3188515832606</c:v>
                </c:pt>
                <c:pt idx="43">
                  <c:v>414.40774226834156</c:v>
                </c:pt>
              </c:numCache>
            </c:numRef>
          </c:xVal>
          <c:yVal>
            <c:numRef>
              <c:f>'Ms SEM+ICP Tidy'!$V$2:$V$45</c:f>
              <c:numCache>
                <c:formatCode>General</c:formatCode>
                <c:ptCount val="44"/>
                <c:pt idx="0">
                  <c:v>1.2665299999999999</c:v>
                </c:pt>
                <c:pt idx="1">
                  <c:v>2.2708699999999999</c:v>
                </c:pt>
                <c:pt idx="2">
                  <c:v>2.7129400000000001</c:v>
                </c:pt>
                <c:pt idx="3">
                  <c:v>2.3996300000000002</c:v>
                </c:pt>
                <c:pt idx="4">
                  <c:v>3.0369999999999999</c:v>
                </c:pt>
                <c:pt idx="5">
                  <c:v>2.5349599999999999</c:v>
                </c:pt>
                <c:pt idx="6">
                  <c:v>2.8065500000000001</c:v>
                </c:pt>
                <c:pt idx="7">
                  <c:v>3.04026</c:v>
                </c:pt>
                <c:pt idx="8">
                  <c:v>3.50644</c:v>
                </c:pt>
                <c:pt idx="9">
                  <c:v>2.8797999999999999</c:v>
                </c:pt>
                <c:pt idx="10">
                  <c:v>2.5438200000000002</c:v>
                </c:pt>
                <c:pt idx="11">
                  <c:v>1.77485</c:v>
                </c:pt>
                <c:pt idx="12">
                  <c:v>2.50542</c:v>
                </c:pt>
                <c:pt idx="13">
                  <c:v>2.2385100000000002</c:v>
                </c:pt>
                <c:pt idx="14">
                  <c:v>1.66143</c:v>
                </c:pt>
                <c:pt idx="15">
                  <c:v>3.96618</c:v>
                </c:pt>
                <c:pt idx="16">
                  <c:v>3.52074</c:v>
                </c:pt>
                <c:pt idx="17">
                  <c:v>6.0541999999999998</c:v>
                </c:pt>
                <c:pt idx="18">
                  <c:v>2.2876099999999999</c:v>
                </c:pt>
                <c:pt idx="19">
                  <c:v>5.6083400000000001</c:v>
                </c:pt>
                <c:pt idx="20">
                  <c:v>2.3410700000000002</c:v>
                </c:pt>
                <c:pt idx="21">
                  <c:v>3.22356</c:v>
                </c:pt>
                <c:pt idx="22">
                  <c:v>2.6304099999999999</c:v>
                </c:pt>
                <c:pt idx="23">
                  <c:v>2.70181</c:v>
                </c:pt>
                <c:pt idx="24">
                  <c:v>2.8197899999999998</c:v>
                </c:pt>
                <c:pt idx="25">
                  <c:v>1.8132999999999999</c:v>
                </c:pt>
                <c:pt idx="26">
                  <c:v>2.5273300000000001</c:v>
                </c:pt>
                <c:pt idx="27">
                  <c:v>3.7111999999999998</c:v>
                </c:pt>
                <c:pt idx="28">
                  <c:v>2.5824799999999999</c:v>
                </c:pt>
                <c:pt idx="29">
                  <c:v>3.4697100000000001</c:v>
                </c:pt>
                <c:pt idx="30">
                  <c:v>2.1489199999999999</c:v>
                </c:pt>
                <c:pt idx="31">
                  <c:v>2.8308900000000001</c:v>
                </c:pt>
                <c:pt idx="32">
                  <c:v>2.5255899999999998</c:v>
                </c:pt>
                <c:pt idx="33">
                  <c:v>2.1676600000000001</c:v>
                </c:pt>
                <c:pt idx="34">
                  <c:v>2.32735</c:v>
                </c:pt>
                <c:pt idx="35">
                  <c:v>3.4162699999999999</c:v>
                </c:pt>
                <c:pt idx="36">
                  <c:v>2.1769699999999998</c:v>
                </c:pt>
                <c:pt idx="37">
                  <c:v>3.0425800000000001</c:v>
                </c:pt>
                <c:pt idx="38">
                  <c:v>3.4960800000000001</c:v>
                </c:pt>
                <c:pt idx="39">
                  <c:v>3.0587200000000001</c:v>
                </c:pt>
                <c:pt idx="40">
                  <c:v>2.7154500000000001</c:v>
                </c:pt>
                <c:pt idx="41">
                  <c:v>3.3026800000000001</c:v>
                </c:pt>
                <c:pt idx="42">
                  <c:v>3.16995</c:v>
                </c:pt>
                <c:pt idx="43">
                  <c:v>2.6040899999999998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246-4C1D-950A-6DF146F3E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4199199"/>
        <c:axId val="1610955103"/>
      </c:scatterChart>
      <c:valAx>
        <c:axId val="16741991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K/Rb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55103"/>
        <c:crosses val="autoZero"/>
        <c:crossBetween val="midCat"/>
      </c:valAx>
      <c:valAx>
        <c:axId val="1610955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Cs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4199199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1(B)MP vs 1.AS Ms K/Rb vs Rb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1(B)MP Ms K/Rb vs Rb</c:v>
          </c:tx>
          <c:spPr>
            <a:ln>
              <a:noFill/>
            </a:ln>
          </c:spPr>
          <c:errBars>
            <c:errDir val="y"/>
            <c:errBarType val="both"/>
            <c:errValType val="cust"/>
            <c:noEndCap val="0"/>
            <c:plus>
              <c:numRef>
                <c:f>('Ms SEM+ICP Tidy'!$Q$238:$Q$267,'Ms SEM+ICP Tidy'!$Q$285:$Q$299)</c:f>
                <c:numCache>
                  <c:formatCode>General</c:formatCode>
                  <c:ptCount val="45"/>
                  <c:pt idx="0">
                    <c:v>28.743300000000001</c:v>
                  </c:pt>
                  <c:pt idx="1">
                    <c:v>36.864100000000001</c:v>
                  </c:pt>
                  <c:pt idx="2">
                    <c:v>22.394300000000001</c:v>
                  </c:pt>
                  <c:pt idx="3">
                    <c:v>31.598400000000002</c:v>
                  </c:pt>
                  <c:pt idx="4">
                    <c:v>36.945</c:v>
                  </c:pt>
                  <c:pt idx="5">
                    <c:v>31.191800000000001</c:v>
                  </c:pt>
                  <c:pt idx="6">
                    <c:v>28.328900000000001</c:v>
                  </c:pt>
                  <c:pt idx="7">
                    <c:v>26.882899999999999</c:v>
                  </c:pt>
                  <c:pt idx="8">
                    <c:v>44.460999999999999</c:v>
                  </c:pt>
                  <c:pt idx="9">
                    <c:v>29.797699999999999</c:v>
                  </c:pt>
                  <c:pt idx="10">
                    <c:v>16.357099999999999</c:v>
                  </c:pt>
                  <c:pt idx="11">
                    <c:v>29.131699999999999</c:v>
                  </c:pt>
                  <c:pt idx="12">
                    <c:v>36.222099999999998</c:v>
                  </c:pt>
                  <c:pt idx="13">
                    <c:v>16.3828</c:v>
                  </c:pt>
                  <c:pt idx="14">
                    <c:v>39.872599999999998</c:v>
                  </c:pt>
                  <c:pt idx="15">
                    <c:v>25.3429</c:v>
                  </c:pt>
                  <c:pt idx="16">
                    <c:v>26.247</c:v>
                  </c:pt>
                  <c:pt idx="17">
                    <c:v>32.958799999999997</c:v>
                  </c:pt>
                  <c:pt idx="18">
                    <c:v>19.304099999999998</c:v>
                  </c:pt>
                  <c:pt idx="19">
                    <c:v>17.696400000000001</c:v>
                  </c:pt>
                  <c:pt idx="20">
                    <c:v>35.5122</c:v>
                  </c:pt>
                  <c:pt idx="21">
                    <c:v>17.583600000000001</c:v>
                  </c:pt>
                  <c:pt idx="22">
                    <c:v>23.278300000000002</c:v>
                  </c:pt>
                  <c:pt idx="23">
                    <c:v>40.634099999999997</c:v>
                  </c:pt>
                  <c:pt idx="24">
                    <c:v>30.182400000000001</c:v>
                  </c:pt>
                  <c:pt idx="25">
                    <c:v>20.726800000000001</c:v>
                  </c:pt>
                  <c:pt idx="26">
                    <c:v>18.138000000000002</c:v>
                  </c:pt>
                  <c:pt idx="27">
                    <c:v>13.256</c:v>
                  </c:pt>
                  <c:pt idx="28">
                    <c:v>35.081899999999997</c:v>
                  </c:pt>
                  <c:pt idx="29">
                    <c:v>28.245899999999999</c:v>
                  </c:pt>
                  <c:pt idx="30">
                    <c:v>17.5458</c:v>
                  </c:pt>
                  <c:pt idx="31">
                    <c:v>24.4434</c:v>
                  </c:pt>
                  <c:pt idx="32">
                    <c:v>29.065100000000001</c:v>
                  </c:pt>
                  <c:pt idx="33">
                    <c:v>37.134799999999998</c:v>
                  </c:pt>
                  <c:pt idx="34">
                    <c:v>35.852499999999999</c:v>
                  </c:pt>
                  <c:pt idx="35">
                    <c:v>21.668700000000001</c:v>
                  </c:pt>
                  <c:pt idx="36">
                    <c:v>21.696200000000001</c:v>
                  </c:pt>
                  <c:pt idx="37">
                    <c:v>19.278500000000001</c:v>
                  </c:pt>
                  <c:pt idx="38">
                    <c:v>16.482900000000001</c:v>
                  </c:pt>
                  <c:pt idx="39">
                    <c:v>22.117000000000001</c:v>
                  </c:pt>
                  <c:pt idx="40">
                    <c:v>30.4542</c:v>
                  </c:pt>
                  <c:pt idx="41">
                    <c:v>20.8294</c:v>
                  </c:pt>
                  <c:pt idx="42">
                    <c:v>28.819800000000001</c:v>
                  </c:pt>
                  <c:pt idx="43">
                    <c:v>37.944600000000001</c:v>
                  </c:pt>
                  <c:pt idx="44">
                    <c:v>22.627199999999998</c:v>
                  </c:pt>
                </c:numCache>
              </c:numRef>
            </c:plus>
            <c:minus>
              <c:numRef>
                <c:f>('Ms SEM+ICP Tidy'!$Q$238:$Q$267,'Ms SEM+ICP Tidy'!$Q$285:$Q$299)</c:f>
                <c:numCache>
                  <c:formatCode>General</c:formatCode>
                  <c:ptCount val="45"/>
                  <c:pt idx="0">
                    <c:v>28.743300000000001</c:v>
                  </c:pt>
                  <c:pt idx="1">
                    <c:v>36.864100000000001</c:v>
                  </c:pt>
                  <c:pt idx="2">
                    <c:v>22.394300000000001</c:v>
                  </c:pt>
                  <c:pt idx="3">
                    <c:v>31.598400000000002</c:v>
                  </c:pt>
                  <c:pt idx="4">
                    <c:v>36.945</c:v>
                  </c:pt>
                  <c:pt idx="5">
                    <c:v>31.191800000000001</c:v>
                  </c:pt>
                  <c:pt idx="6">
                    <c:v>28.328900000000001</c:v>
                  </c:pt>
                  <c:pt idx="7">
                    <c:v>26.882899999999999</c:v>
                  </c:pt>
                  <c:pt idx="8">
                    <c:v>44.460999999999999</c:v>
                  </c:pt>
                  <c:pt idx="9">
                    <c:v>29.797699999999999</c:v>
                  </c:pt>
                  <c:pt idx="10">
                    <c:v>16.357099999999999</c:v>
                  </c:pt>
                  <c:pt idx="11">
                    <c:v>29.131699999999999</c:v>
                  </c:pt>
                  <c:pt idx="12">
                    <c:v>36.222099999999998</c:v>
                  </c:pt>
                  <c:pt idx="13">
                    <c:v>16.3828</c:v>
                  </c:pt>
                  <c:pt idx="14">
                    <c:v>39.872599999999998</c:v>
                  </c:pt>
                  <c:pt idx="15">
                    <c:v>25.3429</c:v>
                  </c:pt>
                  <c:pt idx="16">
                    <c:v>26.247</c:v>
                  </c:pt>
                  <c:pt idx="17">
                    <c:v>32.958799999999997</c:v>
                  </c:pt>
                  <c:pt idx="18">
                    <c:v>19.304099999999998</c:v>
                  </c:pt>
                  <c:pt idx="19">
                    <c:v>17.696400000000001</c:v>
                  </c:pt>
                  <c:pt idx="20">
                    <c:v>35.5122</c:v>
                  </c:pt>
                  <c:pt idx="21">
                    <c:v>17.583600000000001</c:v>
                  </c:pt>
                  <c:pt idx="22">
                    <c:v>23.278300000000002</c:v>
                  </c:pt>
                  <c:pt idx="23">
                    <c:v>40.634099999999997</c:v>
                  </c:pt>
                  <c:pt idx="24">
                    <c:v>30.182400000000001</c:v>
                  </c:pt>
                  <c:pt idx="25">
                    <c:v>20.726800000000001</c:v>
                  </c:pt>
                  <c:pt idx="26">
                    <c:v>18.138000000000002</c:v>
                  </c:pt>
                  <c:pt idx="27">
                    <c:v>13.256</c:v>
                  </c:pt>
                  <c:pt idx="28">
                    <c:v>35.081899999999997</c:v>
                  </c:pt>
                  <c:pt idx="29">
                    <c:v>28.245899999999999</c:v>
                  </c:pt>
                  <c:pt idx="30">
                    <c:v>17.5458</c:v>
                  </c:pt>
                  <c:pt idx="31">
                    <c:v>24.4434</c:v>
                  </c:pt>
                  <c:pt idx="32">
                    <c:v>29.065100000000001</c:v>
                  </c:pt>
                  <c:pt idx="33">
                    <c:v>37.134799999999998</c:v>
                  </c:pt>
                  <c:pt idx="34">
                    <c:v>35.852499999999999</c:v>
                  </c:pt>
                  <c:pt idx="35">
                    <c:v>21.668700000000001</c:v>
                  </c:pt>
                  <c:pt idx="36">
                    <c:v>21.696200000000001</c:v>
                  </c:pt>
                  <c:pt idx="37">
                    <c:v>19.278500000000001</c:v>
                  </c:pt>
                  <c:pt idx="38">
                    <c:v>16.482900000000001</c:v>
                  </c:pt>
                  <c:pt idx="39">
                    <c:v>22.117000000000001</c:v>
                  </c:pt>
                  <c:pt idx="40">
                    <c:v>30.4542</c:v>
                  </c:pt>
                  <c:pt idx="41">
                    <c:v>20.8294</c:v>
                  </c:pt>
                  <c:pt idx="42">
                    <c:v>28.819800000000001</c:v>
                  </c:pt>
                  <c:pt idx="43">
                    <c:v>37.944600000000001</c:v>
                  </c:pt>
                  <c:pt idx="44">
                    <c:v>22.627199999999998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'Ms SEM+ICP Tidy'!$AL$47:$AL$91</c:f>
              <c:numCache>
                <c:formatCode>General</c:formatCode>
                <c:ptCount val="45"/>
                <c:pt idx="0">
                  <c:v>343.47419285589876</c:v>
                </c:pt>
                <c:pt idx="1">
                  <c:v>361.5658484234196</c:v>
                </c:pt>
                <c:pt idx="2">
                  <c:v>335.31235728192672</c:v>
                </c:pt>
                <c:pt idx="3">
                  <c:v>345.99097307911467</c:v>
                </c:pt>
                <c:pt idx="4">
                  <c:v>312.15685698441791</c:v>
                </c:pt>
                <c:pt idx="5">
                  <c:v>406.17422122738304</c:v>
                </c:pt>
                <c:pt idx="6">
                  <c:v>352.01096062264259</c:v>
                </c:pt>
                <c:pt idx="7">
                  <c:v>325.6880733944954</c:v>
                </c:pt>
                <c:pt idx="8">
                  <c:v>337.00173766520982</c:v>
                </c:pt>
                <c:pt idx="9">
                  <c:v>395.44299030223146</c:v>
                </c:pt>
                <c:pt idx="10">
                  <c:v>394.07783495470397</c:v>
                </c:pt>
                <c:pt idx="11">
                  <c:v>368.33610995418576</c:v>
                </c:pt>
                <c:pt idx="12">
                  <c:v>381.1823863098752</c:v>
                </c:pt>
                <c:pt idx="13">
                  <c:v>437.34540556872815</c:v>
                </c:pt>
                <c:pt idx="14">
                  <c:v>393.66208720481194</c:v>
                </c:pt>
                <c:pt idx="15">
                  <c:v>405.29573388350553</c:v>
                </c:pt>
                <c:pt idx="16">
                  <c:v>308.29808638836903</c:v>
                </c:pt>
                <c:pt idx="17">
                  <c:v>356.17567408454022</c:v>
                </c:pt>
                <c:pt idx="18">
                  <c:v>444.37207494445357</c:v>
                </c:pt>
                <c:pt idx="19">
                  <c:v>389.19316718323216</c:v>
                </c:pt>
                <c:pt idx="20">
                  <c:v>284.77568489720699</c:v>
                </c:pt>
                <c:pt idx="21">
                  <c:v>394.15089294769547</c:v>
                </c:pt>
                <c:pt idx="22">
                  <c:v>364.88709436219528</c:v>
                </c:pt>
                <c:pt idx="23">
                  <c:v>388.95280861192759</c:v>
                </c:pt>
                <c:pt idx="24">
                  <c:v>364.32100437272572</c:v>
                </c:pt>
                <c:pt idx="25">
                  <c:v>389.51583545686202</c:v>
                </c:pt>
                <c:pt idx="26">
                  <c:v>437.5213486306738</c:v>
                </c:pt>
                <c:pt idx="27">
                  <c:v>354.57823068442536</c:v>
                </c:pt>
                <c:pt idx="28">
                  <c:v>332.78403919634661</c:v>
                </c:pt>
                <c:pt idx="29">
                  <c:v>379.06850958806979</c:v>
                </c:pt>
                <c:pt idx="30">
                  <c:v>414.80693249780774</c:v>
                </c:pt>
                <c:pt idx="31">
                  <c:v>335.93347415790441</c:v>
                </c:pt>
                <c:pt idx="32">
                  <c:v>356.73066834539924</c:v>
                </c:pt>
                <c:pt idx="33">
                  <c:v>335.79690875188163</c:v>
                </c:pt>
                <c:pt idx="34">
                  <c:v>333.45668999944883</c:v>
                </c:pt>
                <c:pt idx="35">
                  <c:v>366.73118820904983</c:v>
                </c:pt>
                <c:pt idx="36">
                  <c:v>371.26827506060857</c:v>
                </c:pt>
                <c:pt idx="37">
                  <c:v>366.02504803244858</c:v>
                </c:pt>
                <c:pt idx="38">
                  <c:v>489.82055389186809</c:v>
                </c:pt>
                <c:pt idx="39">
                  <c:v>433.21602584610866</c:v>
                </c:pt>
                <c:pt idx="40">
                  <c:v>438.03303047657374</c:v>
                </c:pt>
                <c:pt idx="41">
                  <c:v>369.52095356811742</c:v>
                </c:pt>
                <c:pt idx="42">
                  <c:v>359.77577567226365</c:v>
                </c:pt>
                <c:pt idx="43">
                  <c:v>377.41859837440103</c:v>
                </c:pt>
                <c:pt idx="44">
                  <c:v>481.15992867374086</c:v>
                </c:pt>
              </c:numCache>
            </c:numRef>
          </c:xVal>
          <c:yVal>
            <c:numRef>
              <c:f>'Ms SEM+ICP Tidy'!$P$47:$P$91</c:f>
              <c:numCache>
                <c:formatCode>General</c:formatCode>
                <c:ptCount val="45"/>
                <c:pt idx="0">
                  <c:v>246.88900000000001</c:v>
                </c:pt>
                <c:pt idx="1">
                  <c:v>234.81200000000001</c:v>
                </c:pt>
                <c:pt idx="2">
                  <c:v>249.61799999999999</c:v>
                </c:pt>
                <c:pt idx="3">
                  <c:v>243.93700000000001</c:v>
                </c:pt>
                <c:pt idx="4">
                  <c:v>272.29899999999998</c:v>
                </c:pt>
                <c:pt idx="5">
                  <c:v>214.44</c:v>
                </c:pt>
                <c:pt idx="6">
                  <c:v>242.322</c:v>
                </c:pt>
                <c:pt idx="7">
                  <c:v>261.60000000000002</c:v>
                </c:pt>
                <c:pt idx="8">
                  <c:v>246.88300000000001</c:v>
                </c:pt>
                <c:pt idx="9">
                  <c:v>212.42</c:v>
                </c:pt>
                <c:pt idx="10">
                  <c:v>218.23099999999999</c:v>
                </c:pt>
                <c:pt idx="11">
                  <c:v>230.49600000000001</c:v>
                </c:pt>
                <c:pt idx="12">
                  <c:v>221.941</c:v>
                </c:pt>
                <c:pt idx="13">
                  <c:v>195.26900000000001</c:v>
                </c:pt>
                <c:pt idx="14">
                  <c:v>213.63499999999999</c:v>
                </c:pt>
                <c:pt idx="15">
                  <c:v>204.542</c:v>
                </c:pt>
                <c:pt idx="16">
                  <c:v>277.32900000000001</c:v>
                </c:pt>
                <c:pt idx="17">
                  <c:v>237.804</c:v>
                </c:pt>
                <c:pt idx="18">
                  <c:v>190.381</c:v>
                </c:pt>
                <c:pt idx="19">
                  <c:v>211.977</c:v>
                </c:pt>
                <c:pt idx="20">
                  <c:v>299.53399999999999</c:v>
                </c:pt>
                <c:pt idx="21">
                  <c:v>216.922</c:v>
                </c:pt>
                <c:pt idx="22">
                  <c:v>234.04499999999999</c:v>
                </c:pt>
                <c:pt idx="23">
                  <c:v>214.679</c:v>
                </c:pt>
                <c:pt idx="24">
                  <c:v>228.91900000000001</c:v>
                </c:pt>
                <c:pt idx="25">
                  <c:v>219.76</c:v>
                </c:pt>
                <c:pt idx="26">
                  <c:v>199.07599999999999</c:v>
                </c:pt>
                <c:pt idx="27">
                  <c:v>234.92699999999999</c:v>
                </c:pt>
                <c:pt idx="28">
                  <c:v>249.411</c:v>
                </c:pt>
                <c:pt idx="29">
                  <c:v>220.01300000000001</c:v>
                </c:pt>
                <c:pt idx="30">
                  <c:v>202.98599999999999</c:v>
                </c:pt>
                <c:pt idx="31">
                  <c:v>254.21700000000001</c:v>
                </c:pt>
                <c:pt idx="32">
                  <c:v>238.27500000000001</c:v>
                </c:pt>
                <c:pt idx="33">
                  <c:v>250.44900000000001</c:v>
                </c:pt>
                <c:pt idx="34">
                  <c:v>254.006</c:v>
                </c:pt>
                <c:pt idx="35">
                  <c:v>230.41399999999999</c:v>
                </c:pt>
                <c:pt idx="36">
                  <c:v>229.75299999999999</c:v>
                </c:pt>
                <c:pt idx="37">
                  <c:v>224.84800000000001</c:v>
                </c:pt>
                <c:pt idx="38">
                  <c:v>172.30799999999999</c:v>
                </c:pt>
                <c:pt idx="39">
                  <c:v>190.667</c:v>
                </c:pt>
                <c:pt idx="40">
                  <c:v>193.821</c:v>
                </c:pt>
                <c:pt idx="41">
                  <c:v>225.42699999999999</c:v>
                </c:pt>
                <c:pt idx="42">
                  <c:v>232.089</c:v>
                </c:pt>
                <c:pt idx="43">
                  <c:v>226.00899999999999</c:v>
                </c:pt>
                <c:pt idx="44">
                  <c:v>171.04499999999999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290-4832-9120-F9048131A707}"/>
            </c:ext>
          </c:extLst>
        </c:ser>
        <c:ser>
          <c:idx val="0"/>
          <c:order val="1"/>
          <c:tx>
            <c:v>1.AS Ms K/Rb vs Rb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SEM+ICP Tidy'!$Q$145:$Q$168,'Ms SEM+ICP Tidy'!$Q$189:$Q$208)</c:f>
                <c:numCache>
                  <c:formatCode>General</c:formatCode>
                  <c:ptCount val="44"/>
                  <c:pt idx="0">
                    <c:v>31.279800000000002</c:v>
                  </c:pt>
                  <c:pt idx="1">
                    <c:v>28.128399999999999</c:v>
                  </c:pt>
                  <c:pt idx="2">
                    <c:v>29.8307</c:v>
                  </c:pt>
                  <c:pt idx="3">
                    <c:v>34.205100000000002</c:v>
                  </c:pt>
                  <c:pt idx="4">
                    <c:v>33.987699999999997</c:v>
                  </c:pt>
                  <c:pt idx="5">
                    <c:v>35.587699999999998</c:v>
                  </c:pt>
                  <c:pt idx="6">
                    <c:v>32.067900000000002</c:v>
                  </c:pt>
                  <c:pt idx="7">
                    <c:v>28.601900000000001</c:v>
                  </c:pt>
                  <c:pt idx="8">
                    <c:v>27.252800000000001</c:v>
                  </c:pt>
                  <c:pt idx="9">
                    <c:v>34.284300000000002</c:v>
                  </c:pt>
                  <c:pt idx="10">
                    <c:v>31.5443</c:v>
                  </c:pt>
                  <c:pt idx="11">
                    <c:v>24.179300000000001</c:v>
                  </c:pt>
                  <c:pt idx="12">
                    <c:v>28.482700000000001</c:v>
                  </c:pt>
                  <c:pt idx="13">
                    <c:v>24.8657</c:v>
                  </c:pt>
                  <c:pt idx="14">
                    <c:v>17.833400000000001</c:v>
                  </c:pt>
                  <c:pt idx="15">
                    <c:v>35.081499999999998</c:v>
                  </c:pt>
                  <c:pt idx="16">
                    <c:v>26.1891</c:v>
                  </c:pt>
                  <c:pt idx="17">
                    <c:v>18.6342</c:v>
                  </c:pt>
                  <c:pt idx="18">
                    <c:v>17.278099999999998</c:v>
                  </c:pt>
                  <c:pt idx="19">
                    <c:v>33.732399999999998</c:v>
                  </c:pt>
                  <c:pt idx="20">
                    <c:v>23.595800000000001</c:v>
                  </c:pt>
                  <c:pt idx="21">
                    <c:v>38.614899999999999</c:v>
                  </c:pt>
                  <c:pt idx="22">
                    <c:v>21.409199999999998</c:v>
                  </c:pt>
                  <c:pt idx="23">
                    <c:v>21.7864</c:v>
                  </c:pt>
                  <c:pt idx="24">
                    <c:v>30.7485</c:v>
                  </c:pt>
                  <c:pt idx="25">
                    <c:v>23.881399999999999</c:v>
                  </c:pt>
                  <c:pt idx="26">
                    <c:v>31.1387</c:v>
                  </c:pt>
                  <c:pt idx="27">
                    <c:v>22.8598</c:v>
                  </c:pt>
                  <c:pt idx="28">
                    <c:v>30.545100000000001</c:v>
                  </c:pt>
                  <c:pt idx="29">
                    <c:v>19.119700000000002</c:v>
                  </c:pt>
                  <c:pt idx="30">
                    <c:v>32.692700000000002</c:v>
                  </c:pt>
                  <c:pt idx="31">
                    <c:v>33.208100000000002</c:v>
                  </c:pt>
                  <c:pt idx="32">
                    <c:v>32.415700000000001</c:v>
                  </c:pt>
                  <c:pt idx="33">
                    <c:v>42.706000000000003</c:v>
                  </c:pt>
                  <c:pt idx="34">
                    <c:v>29.668399999999998</c:v>
                  </c:pt>
                  <c:pt idx="35">
                    <c:v>38.060400000000001</c:v>
                  </c:pt>
                  <c:pt idx="36">
                    <c:v>34.068899999999999</c:v>
                  </c:pt>
                  <c:pt idx="37">
                    <c:v>36.183300000000003</c:v>
                  </c:pt>
                  <c:pt idx="38">
                    <c:v>44.6753</c:v>
                  </c:pt>
                  <c:pt idx="39">
                    <c:v>31.198799999999999</c:v>
                  </c:pt>
                  <c:pt idx="40">
                    <c:v>31.849599999999999</c:v>
                  </c:pt>
                  <c:pt idx="41">
                    <c:v>34.1875</c:v>
                  </c:pt>
                  <c:pt idx="42">
                    <c:v>34.654499999999999</c:v>
                  </c:pt>
                  <c:pt idx="43">
                    <c:v>25.880400000000002</c:v>
                  </c:pt>
                </c:numCache>
              </c:numRef>
            </c:plus>
            <c:minus>
              <c:numRef>
                <c:f>('Ms SEM+ICP Tidy'!$Q$145:$Q$168,'Ms SEM+ICP Tidy'!$Q$189:$Q$208)</c:f>
                <c:numCache>
                  <c:formatCode>General</c:formatCode>
                  <c:ptCount val="44"/>
                  <c:pt idx="0">
                    <c:v>31.279800000000002</c:v>
                  </c:pt>
                  <c:pt idx="1">
                    <c:v>28.128399999999999</c:v>
                  </c:pt>
                  <c:pt idx="2">
                    <c:v>29.8307</c:v>
                  </c:pt>
                  <c:pt idx="3">
                    <c:v>34.205100000000002</c:v>
                  </c:pt>
                  <c:pt idx="4">
                    <c:v>33.987699999999997</c:v>
                  </c:pt>
                  <c:pt idx="5">
                    <c:v>35.587699999999998</c:v>
                  </c:pt>
                  <c:pt idx="6">
                    <c:v>32.067900000000002</c:v>
                  </c:pt>
                  <c:pt idx="7">
                    <c:v>28.601900000000001</c:v>
                  </c:pt>
                  <c:pt idx="8">
                    <c:v>27.252800000000001</c:v>
                  </c:pt>
                  <c:pt idx="9">
                    <c:v>34.284300000000002</c:v>
                  </c:pt>
                  <c:pt idx="10">
                    <c:v>31.5443</c:v>
                  </c:pt>
                  <c:pt idx="11">
                    <c:v>24.179300000000001</c:v>
                  </c:pt>
                  <c:pt idx="12">
                    <c:v>28.482700000000001</c:v>
                  </c:pt>
                  <c:pt idx="13">
                    <c:v>24.8657</c:v>
                  </c:pt>
                  <c:pt idx="14">
                    <c:v>17.833400000000001</c:v>
                  </c:pt>
                  <c:pt idx="15">
                    <c:v>35.081499999999998</c:v>
                  </c:pt>
                  <c:pt idx="16">
                    <c:v>26.1891</c:v>
                  </c:pt>
                  <c:pt idx="17">
                    <c:v>18.6342</c:v>
                  </c:pt>
                  <c:pt idx="18">
                    <c:v>17.278099999999998</c:v>
                  </c:pt>
                  <c:pt idx="19">
                    <c:v>33.732399999999998</c:v>
                  </c:pt>
                  <c:pt idx="20">
                    <c:v>23.595800000000001</c:v>
                  </c:pt>
                  <c:pt idx="21">
                    <c:v>38.614899999999999</c:v>
                  </c:pt>
                  <c:pt idx="22">
                    <c:v>21.409199999999998</c:v>
                  </c:pt>
                  <c:pt idx="23">
                    <c:v>21.7864</c:v>
                  </c:pt>
                  <c:pt idx="24">
                    <c:v>30.7485</c:v>
                  </c:pt>
                  <c:pt idx="25">
                    <c:v>23.881399999999999</c:v>
                  </c:pt>
                  <c:pt idx="26">
                    <c:v>31.1387</c:v>
                  </c:pt>
                  <c:pt idx="27">
                    <c:v>22.8598</c:v>
                  </c:pt>
                  <c:pt idx="28">
                    <c:v>30.545100000000001</c:v>
                  </c:pt>
                  <c:pt idx="29">
                    <c:v>19.119700000000002</c:v>
                  </c:pt>
                  <c:pt idx="30">
                    <c:v>32.692700000000002</c:v>
                  </c:pt>
                  <c:pt idx="31">
                    <c:v>33.208100000000002</c:v>
                  </c:pt>
                  <c:pt idx="32">
                    <c:v>32.415700000000001</c:v>
                  </c:pt>
                  <c:pt idx="33">
                    <c:v>42.706000000000003</c:v>
                  </c:pt>
                  <c:pt idx="34">
                    <c:v>29.668399999999998</c:v>
                  </c:pt>
                  <c:pt idx="35">
                    <c:v>38.060400000000001</c:v>
                  </c:pt>
                  <c:pt idx="36">
                    <c:v>34.068899999999999</c:v>
                  </c:pt>
                  <c:pt idx="37">
                    <c:v>36.183300000000003</c:v>
                  </c:pt>
                  <c:pt idx="38">
                    <c:v>44.6753</c:v>
                  </c:pt>
                  <c:pt idx="39">
                    <c:v>31.198799999999999</c:v>
                  </c:pt>
                  <c:pt idx="40">
                    <c:v>31.849599999999999</c:v>
                  </c:pt>
                  <c:pt idx="41">
                    <c:v>34.1875</c:v>
                  </c:pt>
                  <c:pt idx="42">
                    <c:v>34.654499999999999</c:v>
                  </c:pt>
                  <c:pt idx="43">
                    <c:v>25.880400000000002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'Ms SEM+ICP Tidy'!$AL$2:$AL$45</c:f>
              <c:numCache>
                <c:formatCode>General</c:formatCode>
                <c:ptCount val="44"/>
                <c:pt idx="0">
                  <c:v>427.5906371702734</c:v>
                </c:pt>
                <c:pt idx="1">
                  <c:v>404.83526902109497</c:v>
                </c:pt>
                <c:pt idx="2">
                  <c:v>389.52651886730757</c:v>
                </c:pt>
                <c:pt idx="3">
                  <c:v>405.2732298532851</c:v>
                </c:pt>
                <c:pt idx="4">
                  <c:v>346.9497485976691</c:v>
                </c:pt>
                <c:pt idx="5">
                  <c:v>360.14583866504961</c:v>
                </c:pt>
                <c:pt idx="6">
                  <c:v>378.98738688790769</c:v>
                </c:pt>
                <c:pt idx="7">
                  <c:v>368.6232252012698</c:v>
                </c:pt>
                <c:pt idx="8">
                  <c:v>353.25440266539744</c:v>
                </c:pt>
                <c:pt idx="9">
                  <c:v>388.74821451759516</c:v>
                </c:pt>
                <c:pt idx="10">
                  <c:v>401.81646554583261</c:v>
                </c:pt>
                <c:pt idx="11">
                  <c:v>455.32496582577357</c:v>
                </c:pt>
                <c:pt idx="12">
                  <c:v>445.37143786566145</c:v>
                </c:pt>
                <c:pt idx="13">
                  <c:v>437.10630897981753</c:v>
                </c:pt>
                <c:pt idx="14">
                  <c:v>449.95544995544992</c:v>
                </c:pt>
                <c:pt idx="15">
                  <c:v>331.46574220329666</c:v>
                </c:pt>
                <c:pt idx="16">
                  <c:v>350.36315012640836</c:v>
                </c:pt>
                <c:pt idx="17">
                  <c:v>391.58141183647564</c:v>
                </c:pt>
                <c:pt idx="18">
                  <c:v>382.98196576020916</c:v>
                </c:pt>
                <c:pt idx="19">
                  <c:v>367.99578083981754</c:v>
                </c:pt>
                <c:pt idx="20">
                  <c:v>411.32960490708996</c:v>
                </c:pt>
                <c:pt idx="21">
                  <c:v>340.34084558836781</c:v>
                </c:pt>
                <c:pt idx="22">
                  <c:v>434.8154031138107</c:v>
                </c:pt>
                <c:pt idx="23">
                  <c:v>368.83703424915319</c:v>
                </c:pt>
                <c:pt idx="24">
                  <c:v>311.55859097045345</c:v>
                </c:pt>
                <c:pt idx="25">
                  <c:v>411.16997333887332</c:v>
                </c:pt>
                <c:pt idx="26">
                  <c:v>368.54017798950076</c:v>
                </c:pt>
                <c:pt idx="27">
                  <c:v>352.86026135582068</c:v>
                </c:pt>
                <c:pt idx="28">
                  <c:v>403.26213325668493</c:v>
                </c:pt>
                <c:pt idx="29">
                  <c:v>366.97319262777762</c:v>
                </c:pt>
                <c:pt idx="30">
                  <c:v>378.52371719158782</c:v>
                </c:pt>
                <c:pt idx="31">
                  <c:v>341.56046524570093</c:v>
                </c:pt>
                <c:pt idx="32">
                  <c:v>326.21111570508549</c:v>
                </c:pt>
                <c:pt idx="33">
                  <c:v>369.11625636801807</c:v>
                </c:pt>
                <c:pt idx="34">
                  <c:v>371.02313276004151</c:v>
                </c:pt>
                <c:pt idx="35">
                  <c:v>329.71134704711341</c:v>
                </c:pt>
                <c:pt idx="36">
                  <c:v>390.31090860359154</c:v>
                </c:pt>
                <c:pt idx="37">
                  <c:v>377.72876123314279</c:v>
                </c:pt>
                <c:pt idx="38">
                  <c:v>339.2229089925288</c:v>
                </c:pt>
                <c:pt idx="39">
                  <c:v>376.71493368456032</c:v>
                </c:pt>
                <c:pt idx="40">
                  <c:v>379.97397874532993</c:v>
                </c:pt>
                <c:pt idx="41">
                  <c:v>346.89851050452052</c:v>
                </c:pt>
                <c:pt idx="42">
                  <c:v>384.3188515832606</c:v>
                </c:pt>
                <c:pt idx="43">
                  <c:v>414.40774226834156</c:v>
                </c:pt>
              </c:numCache>
            </c:numRef>
          </c:xVal>
          <c:yVal>
            <c:numRef>
              <c:f>'Ms SEM+ICP Tidy'!$P$2:$P$45</c:f>
              <c:numCache>
                <c:formatCode>General</c:formatCode>
                <c:ptCount val="44"/>
                <c:pt idx="0">
                  <c:v>199.256</c:v>
                </c:pt>
                <c:pt idx="1">
                  <c:v>210.95</c:v>
                </c:pt>
                <c:pt idx="2">
                  <c:v>244.65600000000001</c:v>
                </c:pt>
                <c:pt idx="3">
                  <c:v>235.15</c:v>
                </c:pt>
                <c:pt idx="4">
                  <c:v>275.25599999999997</c:v>
                </c:pt>
                <c:pt idx="5">
                  <c:v>269.613</c:v>
                </c:pt>
                <c:pt idx="6">
                  <c:v>252.51499999999999</c:v>
                </c:pt>
                <c:pt idx="7">
                  <c:v>257.98700000000002</c:v>
                </c:pt>
                <c:pt idx="8">
                  <c:v>268.928</c:v>
                </c:pt>
                <c:pt idx="9">
                  <c:v>246.43199999999999</c:v>
                </c:pt>
                <c:pt idx="10">
                  <c:v>235.18199999999999</c:v>
                </c:pt>
                <c:pt idx="11">
                  <c:v>201.17500000000001</c:v>
                </c:pt>
                <c:pt idx="12">
                  <c:v>209.03899999999999</c:v>
                </c:pt>
                <c:pt idx="13">
                  <c:v>211.619</c:v>
                </c:pt>
                <c:pt idx="14">
                  <c:v>202.02</c:v>
                </c:pt>
                <c:pt idx="15">
                  <c:v>289.32100000000003</c:v>
                </c:pt>
                <c:pt idx="16">
                  <c:v>273.71600000000001</c:v>
                </c:pt>
                <c:pt idx="17">
                  <c:v>242.60599999999999</c:v>
                </c:pt>
                <c:pt idx="18">
                  <c:v>249.35900000000001</c:v>
                </c:pt>
                <c:pt idx="19">
                  <c:v>254.07900000000001</c:v>
                </c:pt>
                <c:pt idx="20">
                  <c:v>221.72</c:v>
                </c:pt>
                <c:pt idx="21">
                  <c:v>277.36900000000003</c:v>
                </c:pt>
                <c:pt idx="22">
                  <c:v>225.38300000000001</c:v>
                </c:pt>
                <c:pt idx="23">
                  <c:v>265.7</c:v>
                </c:pt>
                <c:pt idx="24">
                  <c:v>300.74599999999998</c:v>
                </c:pt>
                <c:pt idx="25">
                  <c:v>231.048</c:v>
                </c:pt>
                <c:pt idx="26">
                  <c:v>253.161</c:v>
                </c:pt>
                <c:pt idx="27">
                  <c:v>267.52800000000002</c:v>
                </c:pt>
                <c:pt idx="28">
                  <c:v>233.09899999999999</c:v>
                </c:pt>
                <c:pt idx="29">
                  <c:v>256.42200000000003</c:v>
                </c:pt>
                <c:pt idx="30">
                  <c:v>248.06899999999999</c:v>
                </c:pt>
                <c:pt idx="31">
                  <c:v>287.50400000000002</c:v>
                </c:pt>
                <c:pt idx="32">
                  <c:v>285.39800000000002</c:v>
                </c:pt>
                <c:pt idx="33">
                  <c:v>262.24799999999999</c:v>
                </c:pt>
                <c:pt idx="34">
                  <c:v>253.62299999999999</c:v>
                </c:pt>
                <c:pt idx="35">
                  <c:v>289.34399999999999</c:v>
                </c:pt>
                <c:pt idx="36">
                  <c:v>238.78399999999999</c:v>
                </c:pt>
                <c:pt idx="37">
                  <c:v>250.709</c:v>
                </c:pt>
                <c:pt idx="38">
                  <c:v>288.30599999999998</c:v>
                </c:pt>
                <c:pt idx="39">
                  <c:v>249.791</c:v>
                </c:pt>
                <c:pt idx="40">
                  <c:v>251.333</c:v>
                </c:pt>
                <c:pt idx="41">
                  <c:v>276.738</c:v>
                </c:pt>
                <c:pt idx="42">
                  <c:v>255.517</c:v>
                </c:pt>
                <c:pt idx="43">
                  <c:v>240.34299999999999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290-4832-9120-F9048131A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3386559"/>
        <c:axId val="1228137231"/>
      </c:scatterChart>
      <c:valAx>
        <c:axId val="16233865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K/Rb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8137231"/>
        <c:crosses val="autoZero"/>
        <c:crossBetween val="midCat"/>
      </c:valAx>
      <c:valAx>
        <c:axId val="1228137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386559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1.AS vs 1(B)MP Ms K/Rb vs Li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1(B)MP Ms K/Rb vs Li</c:v>
          </c:tx>
          <c:spPr>
            <a:ln>
              <a:noFill/>
            </a:ln>
          </c:spPr>
          <c:errBars>
            <c:errDir val="y"/>
            <c:errBarType val="both"/>
            <c:errValType val="cust"/>
            <c:noEndCap val="0"/>
            <c:plus>
              <c:numRef>
                <c:f>('Ms SEM+ICP Tidy'!$C$238:$C$267,'Ms SEM+ICP Tidy'!$C$285:$C$299)</c:f>
                <c:numCache>
                  <c:formatCode>General</c:formatCode>
                  <c:ptCount val="45"/>
                  <c:pt idx="0">
                    <c:v>7.0143300000000002</c:v>
                  </c:pt>
                  <c:pt idx="1">
                    <c:v>8.4765099999999993</c:v>
                  </c:pt>
                  <c:pt idx="2">
                    <c:v>8.3925900000000002</c:v>
                  </c:pt>
                  <c:pt idx="3">
                    <c:v>5.4377800000000001</c:v>
                  </c:pt>
                  <c:pt idx="4">
                    <c:v>5.1053899999999999</c:v>
                  </c:pt>
                  <c:pt idx="5">
                    <c:v>4.48935</c:v>
                  </c:pt>
                  <c:pt idx="6">
                    <c:v>6.4976099999999999</c:v>
                  </c:pt>
                  <c:pt idx="7">
                    <c:v>8.8532899999999994</c:v>
                  </c:pt>
                  <c:pt idx="8">
                    <c:v>7.98278</c:v>
                  </c:pt>
                  <c:pt idx="9">
                    <c:v>7.5492400000000002</c:v>
                  </c:pt>
                  <c:pt idx="10">
                    <c:v>5.4095399999999998</c:v>
                  </c:pt>
                  <c:pt idx="11">
                    <c:v>6.9111000000000002</c:v>
                  </c:pt>
                  <c:pt idx="12">
                    <c:v>8.3718000000000004</c:v>
                  </c:pt>
                  <c:pt idx="13">
                    <c:v>7.9003199999999998</c:v>
                  </c:pt>
                  <c:pt idx="14">
                    <c:v>6.0613099999999998</c:v>
                  </c:pt>
                  <c:pt idx="15">
                    <c:v>5.4321000000000002</c:v>
                  </c:pt>
                  <c:pt idx="16">
                    <c:v>5.83826</c:v>
                  </c:pt>
                  <c:pt idx="17">
                    <c:v>10.047000000000001</c:v>
                  </c:pt>
                  <c:pt idx="18">
                    <c:v>5.3266</c:v>
                  </c:pt>
                  <c:pt idx="19">
                    <c:v>5.39567</c:v>
                  </c:pt>
                  <c:pt idx="20">
                    <c:v>6.5839800000000004</c:v>
                  </c:pt>
                  <c:pt idx="21">
                    <c:v>8.2601700000000005</c:v>
                  </c:pt>
                  <c:pt idx="22">
                    <c:v>5.6378899999999996</c:v>
                  </c:pt>
                  <c:pt idx="23">
                    <c:v>6.2226299999999997</c:v>
                  </c:pt>
                  <c:pt idx="24">
                    <c:v>6.6238400000000004</c:v>
                  </c:pt>
                  <c:pt idx="25">
                    <c:v>8.0245599999999992</c:v>
                  </c:pt>
                  <c:pt idx="26">
                    <c:v>7.0664800000000003</c:v>
                  </c:pt>
                  <c:pt idx="27">
                    <c:v>8.5338799999999999</c:v>
                  </c:pt>
                  <c:pt idx="28">
                    <c:v>8.6577900000000003</c:v>
                  </c:pt>
                  <c:pt idx="29">
                    <c:v>6.0904499999999997</c:v>
                  </c:pt>
                  <c:pt idx="30">
                    <c:v>7.4635499999999997</c:v>
                  </c:pt>
                  <c:pt idx="31">
                    <c:v>7.1688200000000002</c:v>
                  </c:pt>
                  <c:pt idx="32">
                    <c:v>7.3261399999999997</c:v>
                  </c:pt>
                  <c:pt idx="33">
                    <c:v>9.0301500000000008</c:v>
                  </c:pt>
                  <c:pt idx="34">
                    <c:v>3.4573</c:v>
                  </c:pt>
                  <c:pt idx="35">
                    <c:v>5.5091400000000004</c:v>
                  </c:pt>
                  <c:pt idx="36">
                    <c:v>4.9569799999999997</c:v>
                  </c:pt>
                  <c:pt idx="37">
                    <c:v>6.2849399999999997</c:v>
                  </c:pt>
                  <c:pt idx="38">
                    <c:v>7.8885800000000001</c:v>
                  </c:pt>
                  <c:pt idx="39">
                    <c:v>6.2199600000000004</c:v>
                  </c:pt>
                  <c:pt idx="40">
                    <c:v>6.9290099999999999</c:v>
                  </c:pt>
                  <c:pt idx="41">
                    <c:v>6.7447400000000002</c:v>
                  </c:pt>
                  <c:pt idx="42">
                    <c:v>6.5517200000000004</c:v>
                  </c:pt>
                  <c:pt idx="43">
                    <c:v>7.4940499999999997</c:v>
                  </c:pt>
                  <c:pt idx="44">
                    <c:v>5.2556399999999996</c:v>
                  </c:pt>
                </c:numCache>
              </c:numRef>
            </c:plus>
            <c:minus>
              <c:numRef>
                <c:f>('Ms SEM+ICP Tidy'!$C$238:$C$267,'Ms SEM+ICP Tidy'!$C$285:$C$299)</c:f>
                <c:numCache>
                  <c:formatCode>General</c:formatCode>
                  <c:ptCount val="45"/>
                  <c:pt idx="0">
                    <c:v>7.0143300000000002</c:v>
                  </c:pt>
                  <c:pt idx="1">
                    <c:v>8.4765099999999993</c:v>
                  </c:pt>
                  <c:pt idx="2">
                    <c:v>8.3925900000000002</c:v>
                  </c:pt>
                  <c:pt idx="3">
                    <c:v>5.4377800000000001</c:v>
                  </c:pt>
                  <c:pt idx="4">
                    <c:v>5.1053899999999999</c:v>
                  </c:pt>
                  <c:pt idx="5">
                    <c:v>4.48935</c:v>
                  </c:pt>
                  <c:pt idx="6">
                    <c:v>6.4976099999999999</c:v>
                  </c:pt>
                  <c:pt idx="7">
                    <c:v>8.8532899999999994</c:v>
                  </c:pt>
                  <c:pt idx="8">
                    <c:v>7.98278</c:v>
                  </c:pt>
                  <c:pt idx="9">
                    <c:v>7.5492400000000002</c:v>
                  </c:pt>
                  <c:pt idx="10">
                    <c:v>5.4095399999999998</c:v>
                  </c:pt>
                  <c:pt idx="11">
                    <c:v>6.9111000000000002</c:v>
                  </c:pt>
                  <c:pt idx="12">
                    <c:v>8.3718000000000004</c:v>
                  </c:pt>
                  <c:pt idx="13">
                    <c:v>7.9003199999999998</c:v>
                  </c:pt>
                  <c:pt idx="14">
                    <c:v>6.0613099999999998</c:v>
                  </c:pt>
                  <c:pt idx="15">
                    <c:v>5.4321000000000002</c:v>
                  </c:pt>
                  <c:pt idx="16">
                    <c:v>5.83826</c:v>
                  </c:pt>
                  <c:pt idx="17">
                    <c:v>10.047000000000001</c:v>
                  </c:pt>
                  <c:pt idx="18">
                    <c:v>5.3266</c:v>
                  </c:pt>
                  <c:pt idx="19">
                    <c:v>5.39567</c:v>
                  </c:pt>
                  <c:pt idx="20">
                    <c:v>6.5839800000000004</c:v>
                  </c:pt>
                  <c:pt idx="21">
                    <c:v>8.2601700000000005</c:v>
                  </c:pt>
                  <c:pt idx="22">
                    <c:v>5.6378899999999996</c:v>
                  </c:pt>
                  <c:pt idx="23">
                    <c:v>6.2226299999999997</c:v>
                  </c:pt>
                  <c:pt idx="24">
                    <c:v>6.6238400000000004</c:v>
                  </c:pt>
                  <c:pt idx="25">
                    <c:v>8.0245599999999992</c:v>
                  </c:pt>
                  <c:pt idx="26">
                    <c:v>7.0664800000000003</c:v>
                  </c:pt>
                  <c:pt idx="27">
                    <c:v>8.5338799999999999</c:v>
                  </c:pt>
                  <c:pt idx="28">
                    <c:v>8.6577900000000003</c:v>
                  </c:pt>
                  <c:pt idx="29">
                    <c:v>6.0904499999999997</c:v>
                  </c:pt>
                  <c:pt idx="30">
                    <c:v>7.4635499999999997</c:v>
                  </c:pt>
                  <c:pt idx="31">
                    <c:v>7.1688200000000002</c:v>
                  </c:pt>
                  <c:pt idx="32">
                    <c:v>7.3261399999999997</c:v>
                  </c:pt>
                  <c:pt idx="33">
                    <c:v>9.0301500000000008</c:v>
                  </c:pt>
                  <c:pt idx="34">
                    <c:v>3.4573</c:v>
                  </c:pt>
                  <c:pt idx="35">
                    <c:v>5.5091400000000004</c:v>
                  </c:pt>
                  <c:pt idx="36">
                    <c:v>4.9569799999999997</c:v>
                  </c:pt>
                  <c:pt idx="37">
                    <c:v>6.2849399999999997</c:v>
                  </c:pt>
                  <c:pt idx="38">
                    <c:v>7.8885800000000001</c:v>
                  </c:pt>
                  <c:pt idx="39">
                    <c:v>6.2199600000000004</c:v>
                  </c:pt>
                  <c:pt idx="40">
                    <c:v>6.9290099999999999</c:v>
                  </c:pt>
                  <c:pt idx="41">
                    <c:v>6.7447400000000002</c:v>
                  </c:pt>
                  <c:pt idx="42">
                    <c:v>6.5517200000000004</c:v>
                  </c:pt>
                  <c:pt idx="43">
                    <c:v>7.4940499999999997</c:v>
                  </c:pt>
                  <c:pt idx="44">
                    <c:v>5.2556399999999996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'Ms SEM+ICP Tidy'!$AL$47:$AL$91</c:f>
              <c:numCache>
                <c:formatCode>General</c:formatCode>
                <c:ptCount val="45"/>
                <c:pt idx="0">
                  <c:v>343.47419285589876</c:v>
                </c:pt>
                <c:pt idx="1">
                  <c:v>361.5658484234196</c:v>
                </c:pt>
                <c:pt idx="2">
                  <c:v>335.31235728192672</c:v>
                </c:pt>
                <c:pt idx="3">
                  <c:v>345.99097307911467</c:v>
                </c:pt>
                <c:pt idx="4">
                  <c:v>312.15685698441791</c:v>
                </c:pt>
                <c:pt idx="5">
                  <c:v>406.17422122738304</c:v>
                </c:pt>
                <c:pt idx="6">
                  <c:v>352.01096062264259</c:v>
                </c:pt>
                <c:pt idx="7">
                  <c:v>325.6880733944954</c:v>
                </c:pt>
                <c:pt idx="8">
                  <c:v>337.00173766520982</c:v>
                </c:pt>
                <c:pt idx="9">
                  <c:v>395.44299030223146</c:v>
                </c:pt>
                <c:pt idx="10">
                  <c:v>394.07783495470397</c:v>
                </c:pt>
                <c:pt idx="11">
                  <c:v>368.33610995418576</c:v>
                </c:pt>
                <c:pt idx="12">
                  <c:v>381.1823863098752</c:v>
                </c:pt>
                <c:pt idx="13">
                  <c:v>437.34540556872815</c:v>
                </c:pt>
                <c:pt idx="14">
                  <c:v>393.66208720481194</c:v>
                </c:pt>
                <c:pt idx="15">
                  <c:v>405.29573388350553</c:v>
                </c:pt>
                <c:pt idx="16">
                  <c:v>308.29808638836903</c:v>
                </c:pt>
                <c:pt idx="17">
                  <c:v>356.17567408454022</c:v>
                </c:pt>
                <c:pt idx="18">
                  <c:v>444.37207494445357</c:v>
                </c:pt>
                <c:pt idx="19">
                  <c:v>389.19316718323216</c:v>
                </c:pt>
                <c:pt idx="20">
                  <c:v>284.77568489720699</c:v>
                </c:pt>
                <c:pt idx="21">
                  <c:v>394.15089294769547</c:v>
                </c:pt>
                <c:pt idx="22">
                  <c:v>364.88709436219528</c:v>
                </c:pt>
                <c:pt idx="23">
                  <c:v>388.95280861192759</c:v>
                </c:pt>
                <c:pt idx="24">
                  <c:v>364.32100437272572</c:v>
                </c:pt>
                <c:pt idx="25">
                  <c:v>389.51583545686202</c:v>
                </c:pt>
                <c:pt idx="26">
                  <c:v>437.5213486306738</c:v>
                </c:pt>
                <c:pt idx="27">
                  <c:v>354.57823068442536</c:v>
                </c:pt>
                <c:pt idx="28">
                  <c:v>332.78403919634661</c:v>
                </c:pt>
                <c:pt idx="29">
                  <c:v>379.06850958806979</c:v>
                </c:pt>
                <c:pt idx="30">
                  <c:v>414.80693249780774</c:v>
                </c:pt>
                <c:pt idx="31">
                  <c:v>335.93347415790441</c:v>
                </c:pt>
                <c:pt idx="32">
                  <c:v>356.73066834539924</c:v>
                </c:pt>
                <c:pt idx="33">
                  <c:v>335.79690875188163</c:v>
                </c:pt>
                <c:pt idx="34">
                  <c:v>333.45668999944883</c:v>
                </c:pt>
                <c:pt idx="35">
                  <c:v>366.73118820904983</c:v>
                </c:pt>
                <c:pt idx="36">
                  <c:v>371.26827506060857</c:v>
                </c:pt>
                <c:pt idx="37">
                  <c:v>366.02504803244858</c:v>
                </c:pt>
                <c:pt idx="38">
                  <c:v>489.82055389186809</c:v>
                </c:pt>
                <c:pt idx="39">
                  <c:v>433.21602584610866</c:v>
                </c:pt>
                <c:pt idx="40">
                  <c:v>438.03303047657374</c:v>
                </c:pt>
                <c:pt idx="41">
                  <c:v>369.52095356811742</c:v>
                </c:pt>
                <c:pt idx="42">
                  <c:v>359.77577567226365</c:v>
                </c:pt>
                <c:pt idx="43">
                  <c:v>377.41859837440103</c:v>
                </c:pt>
                <c:pt idx="44">
                  <c:v>481.15992867374086</c:v>
                </c:pt>
              </c:numCache>
            </c:numRef>
          </c:xVal>
          <c:yVal>
            <c:numRef>
              <c:f>'Ms SEM+ICP Tidy'!$C$47:$C$91</c:f>
              <c:numCache>
                <c:formatCode>General</c:formatCode>
                <c:ptCount val="45"/>
                <c:pt idx="0">
                  <c:v>34.088999999999999</c:v>
                </c:pt>
                <c:pt idx="1">
                  <c:v>35.832000000000001</c:v>
                </c:pt>
                <c:pt idx="2">
                  <c:v>41.066800000000001</c:v>
                </c:pt>
                <c:pt idx="3">
                  <c:v>42.691299999999998</c:v>
                </c:pt>
                <c:pt idx="4">
                  <c:v>35.543399999999998</c:v>
                </c:pt>
                <c:pt idx="5">
                  <c:v>31.5305</c:v>
                </c:pt>
                <c:pt idx="6">
                  <c:v>30.461500000000001</c:v>
                </c:pt>
                <c:pt idx="7">
                  <c:v>39.433700000000002</c:v>
                </c:pt>
                <c:pt idx="8">
                  <c:v>42.585599999999999</c:v>
                </c:pt>
                <c:pt idx="9">
                  <c:v>42.493200000000002</c:v>
                </c:pt>
                <c:pt idx="10">
                  <c:v>37.845700000000001</c:v>
                </c:pt>
                <c:pt idx="11">
                  <c:v>28.618099999999998</c:v>
                </c:pt>
                <c:pt idx="12">
                  <c:v>43.297199999999997</c:v>
                </c:pt>
                <c:pt idx="13">
                  <c:v>40.203699999999998</c:v>
                </c:pt>
                <c:pt idx="14">
                  <c:v>43.762300000000003</c:v>
                </c:pt>
                <c:pt idx="15">
                  <c:v>39.972700000000003</c:v>
                </c:pt>
                <c:pt idx="16">
                  <c:v>42.315199999999997</c:v>
                </c:pt>
                <c:pt idx="17">
                  <c:v>47.645000000000003</c:v>
                </c:pt>
                <c:pt idx="18">
                  <c:v>42.195399999999999</c:v>
                </c:pt>
                <c:pt idx="19">
                  <c:v>38.314399999999999</c:v>
                </c:pt>
                <c:pt idx="20">
                  <c:v>56.845199999999998</c:v>
                </c:pt>
                <c:pt idx="21">
                  <c:v>46.1935</c:v>
                </c:pt>
                <c:pt idx="22">
                  <c:v>41.959299999999999</c:v>
                </c:pt>
                <c:pt idx="23">
                  <c:v>38.379899999999999</c:v>
                </c:pt>
                <c:pt idx="24">
                  <c:v>46.028799999999997</c:v>
                </c:pt>
                <c:pt idx="25">
                  <c:v>47.553899999999999</c:v>
                </c:pt>
                <c:pt idx="26">
                  <c:v>43.607199999999999</c:v>
                </c:pt>
                <c:pt idx="27">
                  <c:v>43.9878</c:v>
                </c:pt>
                <c:pt idx="28">
                  <c:v>36.694200000000002</c:v>
                </c:pt>
                <c:pt idx="29">
                  <c:v>36.461500000000001</c:v>
                </c:pt>
                <c:pt idx="30">
                  <c:v>44.344000000000001</c:v>
                </c:pt>
                <c:pt idx="31">
                  <c:v>33.119700000000002</c:v>
                </c:pt>
                <c:pt idx="32">
                  <c:v>39.446399999999997</c:v>
                </c:pt>
                <c:pt idx="33">
                  <c:v>43.114199999999997</c:v>
                </c:pt>
                <c:pt idx="34">
                  <c:v>37.498800000000003</c:v>
                </c:pt>
                <c:pt idx="35">
                  <c:v>45.324300000000001</c:v>
                </c:pt>
                <c:pt idx="36">
                  <c:v>38.434699999999999</c:v>
                </c:pt>
                <c:pt idx="37">
                  <c:v>43.6006</c:v>
                </c:pt>
                <c:pt idx="38">
                  <c:v>39.494799999999998</c:v>
                </c:pt>
                <c:pt idx="39">
                  <c:v>46.992600000000003</c:v>
                </c:pt>
                <c:pt idx="40">
                  <c:v>37.853200000000001</c:v>
                </c:pt>
                <c:pt idx="41">
                  <c:v>48.610799999999998</c:v>
                </c:pt>
                <c:pt idx="42">
                  <c:v>37.443300000000001</c:v>
                </c:pt>
                <c:pt idx="43">
                  <c:v>40.824300000000001</c:v>
                </c:pt>
                <c:pt idx="44">
                  <c:v>34.804699999999997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7BD-4493-95A8-86CE769D1FF5}"/>
            </c:ext>
          </c:extLst>
        </c:ser>
        <c:ser>
          <c:idx val="0"/>
          <c:order val="1"/>
          <c:tx>
            <c:v>1.AS Ms K/Rb vs Li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SEM+ICP Tidy'!$C$145:$C$168,'Ms SEM+ICP Tidy'!$C$189:$C$208)</c:f>
                <c:numCache>
                  <c:formatCode>General</c:formatCode>
                  <c:ptCount val="44"/>
                  <c:pt idx="0">
                    <c:v>6.1985900000000003</c:v>
                  </c:pt>
                  <c:pt idx="1">
                    <c:v>5.4918899999999997</c:v>
                  </c:pt>
                  <c:pt idx="2">
                    <c:v>5.9336099999999998</c:v>
                  </c:pt>
                  <c:pt idx="3">
                    <c:v>3.8236300000000001</c:v>
                  </c:pt>
                  <c:pt idx="4">
                    <c:v>5.8784599999999996</c:v>
                  </c:pt>
                  <c:pt idx="5">
                    <c:v>7.01267</c:v>
                  </c:pt>
                  <c:pt idx="6">
                    <c:v>8.3305500000000006</c:v>
                  </c:pt>
                  <c:pt idx="7">
                    <c:v>5.8285299999999998</c:v>
                  </c:pt>
                  <c:pt idx="8">
                    <c:v>9.2691499999999998</c:v>
                  </c:pt>
                  <c:pt idx="9">
                    <c:v>6.8526899999999999</c:v>
                  </c:pt>
                  <c:pt idx="10">
                    <c:v>6.1776900000000001</c:v>
                  </c:pt>
                  <c:pt idx="11">
                    <c:v>5.8884499999999997</c:v>
                  </c:pt>
                  <c:pt idx="12">
                    <c:v>7.4471299999999996</c:v>
                  </c:pt>
                  <c:pt idx="13">
                    <c:v>8.8373299999999997</c:v>
                  </c:pt>
                  <c:pt idx="14">
                    <c:v>8.5287199999999999</c:v>
                  </c:pt>
                  <c:pt idx="15">
                    <c:v>5.3250799999999998</c:v>
                  </c:pt>
                  <c:pt idx="16">
                    <c:v>8.4974600000000002</c:v>
                  </c:pt>
                  <c:pt idx="17">
                    <c:v>6.0438200000000002</c:v>
                  </c:pt>
                  <c:pt idx="18">
                    <c:v>7.8830600000000004</c:v>
                  </c:pt>
                  <c:pt idx="19">
                    <c:v>5.2465099999999998</c:v>
                  </c:pt>
                  <c:pt idx="20">
                    <c:v>8.6663399999999999</c:v>
                  </c:pt>
                  <c:pt idx="21">
                    <c:v>7.9513199999999999</c:v>
                  </c:pt>
                  <c:pt idx="22">
                    <c:v>8.2565500000000007</c:v>
                  </c:pt>
                  <c:pt idx="23">
                    <c:v>7.8345900000000004</c:v>
                  </c:pt>
                  <c:pt idx="24">
                    <c:v>9.1833600000000004</c:v>
                  </c:pt>
                  <c:pt idx="25">
                    <c:v>9.0914199999999994</c:v>
                  </c:pt>
                  <c:pt idx="26">
                    <c:v>6.1939299999999999</c:v>
                  </c:pt>
                  <c:pt idx="27">
                    <c:v>7.0014900000000004</c:v>
                  </c:pt>
                  <c:pt idx="28">
                    <c:v>6.0931699999999998</c:v>
                  </c:pt>
                  <c:pt idx="29">
                    <c:v>6.6721500000000002</c:v>
                  </c:pt>
                  <c:pt idx="30">
                    <c:v>5.0055699999999996</c:v>
                  </c:pt>
                  <c:pt idx="31">
                    <c:v>11.3512</c:v>
                  </c:pt>
                  <c:pt idx="32">
                    <c:v>10.5342</c:v>
                  </c:pt>
                  <c:pt idx="33">
                    <c:v>8.2353100000000001</c:v>
                  </c:pt>
                  <c:pt idx="34">
                    <c:v>7.1706099999999999</c:v>
                  </c:pt>
                  <c:pt idx="35">
                    <c:v>11.0053</c:v>
                  </c:pt>
                  <c:pt idx="36">
                    <c:v>10.4238</c:v>
                  </c:pt>
                  <c:pt idx="37">
                    <c:v>8.8518000000000008</c:v>
                  </c:pt>
                  <c:pt idx="38">
                    <c:v>7.4977400000000003</c:v>
                  </c:pt>
                  <c:pt idx="39">
                    <c:v>7.8621499999999997</c:v>
                  </c:pt>
                  <c:pt idx="40">
                    <c:v>9.9736200000000004</c:v>
                  </c:pt>
                  <c:pt idx="41">
                    <c:v>8.8705200000000008</c:v>
                  </c:pt>
                  <c:pt idx="42">
                    <c:v>12.3527</c:v>
                  </c:pt>
                  <c:pt idx="43">
                    <c:v>7.5012299999999996</c:v>
                  </c:pt>
                </c:numCache>
              </c:numRef>
            </c:plus>
            <c:minus>
              <c:numRef>
                <c:f>('Ms SEM+ICP Tidy'!$C$145:$C$168,'Ms SEM+ICP Tidy'!$C$189:$C$208)</c:f>
                <c:numCache>
                  <c:formatCode>General</c:formatCode>
                  <c:ptCount val="44"/>
                  <c:pt idx="0">
                    <c:v>6.1985900000000003</c:v>
                  </c:pt>
                  <c:pt idx="1">
                    <c:v>5.4918899999999997</c:v>
                  </c:pt>
                  <c:pt idx="2">
                    <c:v>5.9336099999999998</c:v>
                  </c:pt>
                  <c:pt idx="3">
                    <c:v>3.8236300000000001</c:v>
                  </c:pt>
                  <c:pt idx="4">
                    <c:v>5.8784599999999996</c:v>
                  </c:pt>
                  <c:pt idx="5">
                    <c:v>7.01267</c:v>
                  </c:pt>
                  <c:pt idx="6">
                    <c:v>8.3305500000000006</c:v>
                  </c:pt>
                  <c:pt idx="7">
                    <c:v>5.8285299999999998</c:v>
                  </c:pt>
                  <c:pt idx="8">
                    <c:v>9.2691499999999998</c:v>
                  </c:pt>
                  <c:pt idx="9">
                    <c:v>6.8526899999999999</c:v>
                  </c:pt>
                  <c:pt idx="10">
                    <c:v>6.1776900000000001</c:v>
                  </c:pt>
                  <c:pt idx="11">
                    <c:v>5.8884499999999997</c:v>
                  </c:pt>
                  <c:pt idx="12">
                    <c:v>7.4471299999999996</c:v>
                  </c:pt>
                  <c:pt idx="13">
                    <c:v>8.8373299999999997</c:v>
                  </c:pt>
                  <c:pt idx="14">
                    <c:v>8.5287199999999999</c:v>
                  </c:pt>
                  <c:pt idx="15">
                    <c:v>5.3250799999999998</c:v>
                  </c:pt>
                  <c:pt idx="16">
                    <c:v>8.4974600000000002</c:v>
                  </c:pt>
                  <c:pt idx="17">
                    <c:v>6.0438200000000002</c:v>
                  </c:pt>
                  <c:pt idx="18">
                    <c:v>7.8830600000000004</c:v>
                  </c:pt>
                  <c:pt idx="19">
                    <c:v>5.2465099999999998</c:v>
                  </c:pt>
                  <c:pt idx="20">
                    <c:v>8.6663399999999999</c:v>
                  </c:pt>
                  <c:pt idx="21">
                    <c:v>7.9513199999999999</c:v>
                  </c:pt>
                  <c:pt idx="22">
                    <c:v>8.2565500000000007</c:v>
                  </c:pt>
                  <c:pt idx="23">
                    <c:v>7.8345900000000004</c:v>
                  </c:pt>
                  <c:pt idx="24">
                    <c:v>9.1833600000000004</c:v>
                  </c:pt>
                  <c:pt idx="25">
                    <c:v>9.0914199999999994</c:v>
                  </c:pt>
                  <c:pt idx="26">
                    <c:v>6.1939299999999999</c:v>
                  </c:pt>
                  <c:pt idx="27">
                    <c:v>7.0014900000000004</c:v>
                  </c:pt>
                  <c:pt idx="28">
                    <c:v>6.0931699999999998</c:v>
                  </c:pt>
                  <c:pt idx="29">
                    <c:v>6.6721500000000002</c:v>
                  </c:pt>
                  <c:pt idx="30">
                    <c:v>5.0055699999999996</c:v>
                  </c:pt>
                  <c:pt idx="31">
                    <c:v>11.3512</c:v>
                  </c:pt>
                  <c:pt idx="32">
                    <c:v>10.5342</c:v>
                  </c:pt>
                  <c:pt idx="33">
                    <c:v>8.2353100000000001</c:v>
                  </c:pt>
                  <c:pt idx="34">
                    <c:v>7.1706099999999999</c:v>
                  </c:pt>
                  <c:pt idx="35">
                    <c:v>11.0053</c:v>
                  </c:pt>
                  <c:pt idx="36">
                    <c:v>10.4238</c:v>
                  </c:pt>
                  <c:pt idx="37">
                    <c:v>8.8518000000000008</c:v>
                  </c:pt>
                  <c:pt idx="38">
                    <c:v>7.4977400000000003</c:v>
                  </c:pt>
                  <c:pt idx="39">
                    <c:v>7.8621499999999997</c:v>
                  </c:pt>
                  <c:pt idx="40">
                    <c:v>9.9736200000000004</c:v>
                  </c:pt>
                  <c:pt idx="41">
                    <c:v>8.8705200000000008</c:v>
                  </c:pt>
                  <c:pt idx="42">
                    <c:v>12.3527</c:v>
                  </c:pt>
                  <c:pt idx="43">
                    <c:v>7.5012299999999996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'Ms SEM+ICP Tidy'!$AL$2:$AL$45</c:f>
              <c:numCache>
                <c:formatCode>General</c:formatCode>
                <c:ptCount val="44"/>
                <c:pt idx="0">
                  <c:v>427.5906371702734</c:v>
                </c:pt>
                <c:pt idx="1">
                  <c:v>404.83526902109497</c:v>
                </c:pt>
                <c:pt idx="2">
                  <c:v>389.52651886730757</c:v>
                </c:pt>
                <c:pt idx="3">
                  <c:v>405.2732298532851</c:v>
                </c:pt>
                <c:pt idx="4">
                  <c:v>346.9497485976691</c:v>
                </c:pt>
                <c:pt idx="5">
                  <c:v>360.14583866504961</c:v>
                </c:pt>
                <c:pt idx="6">
                  <c:v>378.98738688790769</c:v>
                </c:pt>
                <c:pt idx="7">
                  <c:v>368.6232252012698</c:v>
                </c:pt>
                <c:pt idx="8">
                  <c:v>353.25440266539744</c:v>
                </c:pt>
                <c:pt idx="9">
                  <c:v>388.74821451759516</c:v>
                </c:pt>
                <c:pt idx="10">
                  <c:v>401.81646554583261</c:v>
                </c:pt>
                <c:pt idx="11">
                  <c:v>455.32496582577357</c:v>
                </c:pt>
                <c:pt idx="12">
                  <c:v>445.37143786566145</c:v>
                </c:pt>
                <c:pt idx="13">
                  <c:v>437.10630897981753</c:v>
                </c:pt>
                <c:pt idx="14">
                  <c:v>449.95544995544992</c:v>
                </c:pt>
                <c:pt idx="15">
                  <c:v>331.46574220329666</c:v>
                </c:pt>
                <c:pt idx="16">
                  <c:v>350.36315012640836</c:v>
                </c:pt>
                <c:pt idx="17">
                  <c:v>391.58141183647564</c:v>
                </c:pt>
                <c:pt idx="18">
                  <c:v>382.98196576020916</c:v>
                </c:pt>
                <c:pt idx="19">
                  <c:v>367.99578083981754</c:v>
                </c:pt>
                <c:pt idx="20">
                  <c:v>411.32960490708996</c:v>
                </c:pt>
                <c:pt idx="21">
                  <c:v>340.34084558836781</c:v>
                </c:pt>
                <c:pt idx="22">
                  <c:v>434.8154031138107</c:v>
                </c:pt>
                <c:pt idx="23">
                  <c:v>368.83703424915319</c:v>
                </c:pt>
                <c:pt idx="24">
                  <c:v>311.55859097045345</c:v>
                </c:pt>
                <c:pt idx="25">
                  <c:v>411.16997333887332</c:v>
                </c:pt>
                <c:pt idx="26">
                  <c:v>368.54017798950076</c:v>
                </c:pt>
                <c:pt idx="27">
                  <c:v>352.86026135582068</c:v>
                </c:pt>
                <c:pt idx="28">
                  <c:v>403.26213325668493</c:v>
                </c:pt>
                <c:pt idx="29">
                  <c:v>366.97319262777762</c:v>
                </c:pt>
                <c:pt idx="30">
                  <c:v>378.52371719158782</c:v>
                </c:pt>
                <c:pt idx="31">
                  <c:v>341.56046524570093</c:v>
                </c:pt>
                <c:pt idx="32">
                  <c:v>326.21111570508549</c:v>
                </c:pt>
                <c:pt idx="33">
                  <c:v>369.11625636801807</c:v>
                </c:pt>
                <c:pt idx="34">
                  <c:v>371.02313276004151</c:v>
                </c:pt>
                <c:pt idx="35">
                  <c:v>329.71134704711341</c:v>
                </c:pt>
                <c:pt idx="36">
                  <c:v>390.31090860359154</c:v>
                </c:pt>
                <c:pt idx="37">
                  <c:v>377.72876123314279</c:v>
                </c:pt>
                <c:pt idx="38">
                  <c:v>339.2229089925288</c:v>
                </c:pt>
                <c:pt idx="39">
                  <c:v>376.71493368456032</c:v>
                </c:pt>
                <c:pt idx="40">
                  <c:v>379.97397874532993</c:v>
                </c:pt>
                <c:pt idx="41">
                  <c:v>346.89851050452052</c:v>
                </c:pt>
                <c:pt idx="42">
                  <c:v>384.3188515832606</c:v>
                </c:pt>
                <c:pt idx="43">
                  <c:v>414.40774226834156</c:v>
                </c:pt>
              </c:numCache>
            </c:numRef>
          </c:xVal>
          <c:yVal>
            <c:numRef>
              <c:f>'Ms SEM+ICP Tidy'!$C$2:$C$45</c:f>
              <c:numCache>
                <c:formatCode>General</c:formatCode>
                <c:ptCount val="44"/>
                <c:pt idx="0">
                  <c:v>38.521999999999998</c:v>
                </c:pt>
                <c:pt idx="1">
                  <c:v>46.811700000000002</c:v>
                </c:pt>
                <c:pt idx="2">
                  <c:v>36.603700000000003</c:v>
                </c:pt>
                <c:pt idx="3">
                  <c:v>40.7729</c:v>
                </c:pt>
                <c:pt idx="4">
                  <c:v>44.405900000000003</c:v>
                </c:pt>
                <c:pt idx="5">
                  <c:v>41.6419</c:v>
                </c:pt>
                <c:pt idx="6">
                  <c:v>50.973500000000001</c:v>
                </c:pt>
                <c:pt idx="7">
                  <c:v>40.365400000000001</c:v>
                </c:pt>
                <c:pt idx="8">
                  <c:v>52.168599999999998</c:v>
                </c:pt>
                <c:pt idx="9">
                  <c:v>43.901899999999998</c:v>
                </c:pt>
                <c:pt idx="10">
                  <c:v>50.969799999999999</c:v>
                </c:pt>
                <c:pt idx="11">
                  <c:v>42.182000000000002</c:v>
                </c:pt>
                <c:pt idx="12">
                  <c:v>63.905900000000003</c:v>
                </c:pt>
                <c:pt idx="13">
                  <c:v>46.107599999999998</c:v>
                </c:pt>
                <c:pt idx="14">
                  <c:v>42.756700000000002</c:v>
                </c:pt>
                <c:pt idx="15">
                  <c:v>46.544400000000003</c:v>
                </c:pt>
                <c:pt idx="16">
                  <c:v>46.470399999999998</c:v>
                </c:pt>
                <c:pt idx="17">
                  <c:v>45.407200000000003</c:v>
                </c:pt>
                <c:pt idx="18">
                  <c:v>54.547199999999997</c:v>
                </c:pt>
                <c:pt idx="19">
                  <c:v>45.300400000000003</c:v>
                </c:pt>
                <c:pt idx="20">
                  <c:v>40.886699999999998</c:v>
                </c:pt>
                <c:pt idx="21">
                  <c:v>52.256999999999998</c:v>
                </c:pt>
                <c:pt idx="22">
                  <c:v>44.851399999999998</c:v>
                </c:pt>
                <c:pt idx="23">
                  <c:v>48.526699999999998</c:v>
                </c:pt>
                <c:pt idx="24">
                  <c:v>49.152500000000003</c:v>
                </c:pt>
                <c:pt idx="25">
                  <c:v>44.0242</c:v>
                </c:pt>
                <c:pt idx="26">
                  <c:v>38.470700000000001</c:v>
                </c:pt>
                <c:pt idx="27">
                  <c:v>43.3157</c:v>
                </c:pt>
                <c:pt idx="28">
                  <c:v>47.6813</c:v>
                </c:pt>
                <c:pt idx="29">
                  <c:v>38.158499999999997</c:v>
                </c:pt>
                <c:pt idx="30">
                  <c:v>37.473700000000001</c:v>
                </c:pt>
                <c:pt idx="31">
                  <c:v>53.146500000000003</c:v>
                </c:pt>
                <c:pt idx="32">
                  <c:v>50.301600000000001</c:v>
                </c:pt>
                <c:pt idx="33">
                  <c:v>45.171700000000001</c:v>
                </c:pt>
                <c:pt idx="34">
                  <c:v>50.4908</c:v>
                </c:pt>
                <c:pt idx="35">
                  <c:v>51.421100000000003</c:v>
                </c:pt>
                <c:pt idx="36">
                  <c:v>45.295999999999999</c:v>
                </c:pt>
                <c:pt idx="37">
                  <c:v>42.192599999999999</c:v>
                </c:pt>
                <c:pt idx="38">
                  <c:v>45.502499999999998</c:v>
                </c:pt>
                <c:pt idx="39">
                  <c:v>57.115099999999998</c:v>
                </c:pt>
                <c:pt idx="40">
                  <c:v>52.729500000000002</c:v>
                </c:pt>
                <c:pt idx="41">
                  <c:v>45.497399999999999</c:v>
                </c:pt>
                <c:pt idx="42">
                  <c:v>50.363599999999998</c:v>
                </c:pt>
                <c:pt idx="43">
                  <c:v>45.9803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7BD-4493-95A8-86CE769D1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49358607"/>
        <c:axId val="1373343727"/>
      </c:scatterChart>
      <c:valAx>
        <c:axId val="14493586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K/Rb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3343727"/>
        <c:crosses val="autoZero"/>
        <c:crossBetween val="midCat"/>
      </c:valAx>
      <c:valAx>
        <c:axId val="1373343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9358607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1.AS vs 1(B)MP Ms K/Rb vs Nb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1.AS Ms K/Rb vs Nb</c:v>
          </c:tx>
          <c:spPr>
            <a:ln>
              <a:noFill/>
            </a:ln>
          </c:spPr>
          <c:errBars>
            <c:errDir val="y"/>
            <c:errBarType val="both"/>
            <c:errValType val="cust"/>
            <c:noEndCap val="0"/>
            <c:plus>
              <c:numRef>
                <c:f>('Ms SEM+ICP Tidy'!$V$145:$V$168,'Ms SEM+ICP Tidy'!$V$189:$V$208)</c:f>
                <c:numCache>
                  <c:formatCode>General</c:formatCode>
                  <c:ptCount val="44"/>
                  <c:pt idx="0">
                    <c:v>0.81883300000000003</c:v>
                  </c:pt>
                  <c:pt idx="1">
                    <c:v>0.65083899999999995</c:v>
                  </c:pt>
                  <c:pt idx="2">
                    <c:v>2.4816099999999999</c:v>
                  </c:pt>
                  <c:pt idx="3">
                    <c:v>2.3438099999999999</c:v>
                  </c:pt>
                  <c:pt idx="4">
                    <c:v>2.5287799999999998</c:v>
                  </c:pt>
                  <c:pt idx="5">
                    <c:v>3.4522599999999999</c:v>
                  </c:pt>
                  <c:pt idx="6">
                    <c:v>3.2128000000000001</c:v>
                  </c:pt>
                  <c:pt idx="7">
                    <c:v>2.7462200000000001</c:v>
                  </c:pt>
                  <c:pt idx="8">
                    <c:v>1.9213100000000001</c:v>
                  </c:pt>
                  <c:pt idx="9">
                    <c:v>3.7923300000000002</c:v>
                  </c:pt>
                  <c:pt idx="10">
                    <c:v>2.0072299999999998</c:v>
                  </c:pt>
                  <c:pt idx="11">
                    <c:v>0.39048100000000002</c:v>
                  </c:pt>
                  <c:pt idx="12">
                    <c:v>0.55090600000000001</c:v>
                  </c:pt>
                  <c:pt idx="13">
                    <c:v>0.47780499999999998</c:v>
                  </c:pt>
                  <c:pt idx="14">
                    <c:v>0.490176</c:v>
                  </c:pt>
                  <c:pt idx="15">
                    <c:v>2.2980499999999999</c:v>
                  </c:pt>
                  <c:pt idx="16">
                    <c:v>2.6365500000000002</c:v>
                  </c:pt>
                  <c:pt idx="17">
                    <c:v>1.7078899999999999</c:v>
                  </c:pt>
                  <c:pt idx="18">
                    <c:v>1.8106899999999999</c:v>
                  </c:pt>
                  <c:pt idx="19">
                    <c:v>2.3854700000000002</c:v>
                  </c:pt>
                  <c:pt idx="20">
                    <c:v>2.0263300000000002</c:v>
                  </c:pt>
                  <c:pt idx="21">
                    <c:v>3.6252300000000002</c:v>
                  </c:pt>
                  <c:pt idx="22">
                    <c:v>2.9481199999999999</c:v>
                  </c:pt>
                  <c:pt idx="23">
                    <c:v>3.4115899999999999</c:v>
                  </c:pt>
                  <c:pt idx="24">
                    <c:v>2.3157399999999999</c:v>
                  </c:pt>
                  <c:pt idx="25">
                    <c:v>3.2223199999999999</c:v>
                  </c:pt>
                  <c:pt idx="26">
                    <c:v>3.0684300000000002</c:v>
                  </c:pt>
                  <c:pt idx="27">
                    <c:v>3.4216899999999999</c:v>
                  </c:pt>
                  <c:pt idx="28">
                    <c:v>3.5211800000000002</c:v>
                  </c:pt>
                  <c:pt idx="29">
                    <c:v>4.4777399999999998</c:v>
                  </c:pt>
                  <c:pt idx="30">
                    <c:v>2.29617</c:v>
                  </c:pt>
                  <c:pt idx="31">
                    <c:v>3.9096700000000002</c:v>
                  </c:pt>
                  <c:pt idx="32">
                    <c:v>3.42035</c:v>
                  </c:pt>
                  <c:pt idx="33">
                    <c:v>3.3618800000000002</c:v>
                  </c:pt>
                  <c:pt idx="34">
                    <c:v>2.8715099999999998</c:v>
                  </c:pt>
                  <c:pt idx="35">
                    <c:v>3.0762900000000002</c:v>
                  </c:pt>
                  <c:pt idx="36">
                    <c:v>3.8622399999999999</c:v>
                  </c:pt>
                  <c:pt idx="37">
                    <c:v>3.5218799999999999</c:v>
                  </c:pt>
                  <c:pt idx="38">
                    <c:v>5.9024700000000001</c:v>
                  </c:pt>
                  <c:pt idx="39">
                    <c:v>7.0148599999999997</c:v>
                  </c:pt>
                  <c:pt idx="40">
                    <c:v>4.28409</c:v>
                  </c:pt>
                  <c:pt idx="41">
                    <c:v>5.6108399999999996</c:v>
                  </c:pt>
                  <c:pt idx="42">
                    <c:v>2.4855299999999998</c:v>
                  </c:pt>
                  <c:pt idx="43">
                    <c:v>3.30097</c:v>
                  </c:pt>
                </c:numCache>
              </c:numRef>
            </c:plus>
            <c:minus>
              <c:numRef>
                <c:f>('Ms SEM+ICP Tidy'!$V$145:$V$168,'Ms SEM+ICP Tidy'!$V$189:$V$208)</c:f>
                <c:numCache>
                  <c:formatCode>General</c:formatCode>
                  <c:ptCount val="44"/>
                  <c:pt idx="0">
                    <c:v>0.81883300000000003</c:v>
                  </c:pt>
                  <c:pt idx="1">
                    <c:v>0.65083899999999995</c:v>
                  </c:pt>
                  <c:pt idx="2">
                    <c:v>2.4816099999999999</c:v>
                  </c:pt>
                  <c:pt idx="3">
                    <c:v>2.3438099999999999</c:v>
                  </c:pt>
                  <c:pt idx="4">
                    <c:v>2.5287799999999998</c:v>
                  </c:pt>
                  <c:pt idx="5">
                    <c:v>3.4522599999999999</c:v>
                  </c:pt>
                  <c:pt idx="6">
                    <c:v>3.2128000000000001</c:v>
                  </c:pt>
                  <c:pt idx="7">
                    <c:v>2.7462200000000001</c:v>
                  </c:pt>
                  <c:pt idx="8">
                    <c:v>1.9213100000000001</c:v>
                  </c:pt>
                  <c:pt idx="9">
                    <c:v>3.7923300000000002</c:v>
                  </c:pt>
                  <c:pt idx="10">
                    <c:v>2.0072299999999998</c:v>
                  </c:pt>
                  <c:pt idx="11">
                    <c:v>0.39048100000000002</c:v>
                  </c:pt>
                  <c:pt idx="12">
                    <c:v>0.55090600000000001</c:v>
                  </c:pt>
                  <c:pt idx="13">
                    <c:v>0.47780499999999998</c:v>
                  </c:pt>
                  <c:pt idx="14">
                    <c:v>0.490176</c:v>
                  </c:pt>
                  <c:pt idx="15">
                    <c:v>2.2980499999999999</c:v>
                  </c:pt>
                  <c:pt idx="16">
                    <c:v>2.6365500000000002</c:v>
                  </c:pt>
                  <c:pt idx="17">
                    <c:v>1.7078899999999999</c:v>
                  </c:pt>
                  <c:pt idx="18">
                    <c:v>1.8106899999999999</c:v>
                  </c:pt>
                  <c:pt idx="19">
                    <c:v>2.3854700000000002</c:v>
                  </c:pt>
                  <c:pt idx="20">
                    <c:v>2.0263300000000002</c:v>
                  </c:pt>
                  <c:pt idx="21">
                    <c:v>3.6252300000000002</c:v>
                  </c:pt>
                  <c:pt idx="22">
                    <c:v>2.9481199999999999</c:v>
                  </c:pt>
                  <c:pt idx="23">
                    <c:v>3.4115899999999999</c:v>
                  </c:pt>
                  <c:pt idx="24">
                    <c:v>2.3157399999999999</c:v>
                  </c:pt>
                  <c:pt idx="25">
                    <c:v>3.2223199999999999</c:v>
                  </c:pt>
                  <c:pt idx="26">
                    <c:v>3.0684300000000002</c:v>
                  </c:pt>
                  <c:pt idx="27">
                    <c:v>3.4216899999999999</c:v>
                  </c:pt>
                  <c:pt idx="28">
                    <c:v>3.5211800000000002</c:v>
                  </c:pt>
                  <c:pt idx="29">
                    <c:v>4.4777399999999998</c:v>
                  </c:pt>
                  <c:pt idx="30">
                    <c:v>2.29617</c:v>
                  </c:pt>
                  <c:pt idx="31">
                    <c:v>3.9096700000000002</c:v>
                  </c:pt>
                  <c:pt idx="32">
                    <c:v>3.42035</c:v>
                  </c:pt>
                  <c:pt idx="33">
                    <c:v>3.3618800000000002</c:v>
                  </c:pt>
                  <c:pt idx="34">
                    <c:v>2.8715099999999998</c:v>
                  </c:pt>
                  <c:pt idx="35">
                    <c:v>3.0762900000000002</c:v>
                  </c:pt>
                  <c:pt idx="36">
                    <c:v>3.8622399999999999</c:v>
                  </c:pt>
                  <c:pt idx="37">
                    <c:v>3.5218799999999999</c:v>
                  </c:pt>
                  <c:pt idx="38">
                    <c:v>5.9024700000000001</c:v>
                  </c:pt>
                  <c:pt idx="39">
                    <c:v>7.0148599999999997</c:v>
                  </c:pt>
                  <c:pt idx="40">
                    <c:v>4.28409</c:v>
                  </c:pt>
                  <c:pt idx="41">
                    <c:v>5.6108399999999996</c:v>
                  </c:pt>
                  <c:pt idx="42">
                    <c:v>2.4855299999999998</c:v>
                  </c:pt>
                  <c:pt idx="43">
                    <c:v>3.30097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'Ms SEM+ICP Tidy'!$AL$2:$AL$45</c:f>
              <c:numCache>
                <c:formatCode>General</c:formatCode>
                <c:ptCount val="44"/>
                <c:pt idx="0">
                  <c:v>427.5906371702734</c:v>
                </c:pt>
                <c:pt idx="1">
                  <c:v>404.83526902109497</c:v>
                </c:pt>
                <c:pt idx="2">
                  <c:v>389.52651886730757</c:v>
                </c:pt>
                <c:pt idx="3">
                  <c:v>405.2732298532851</c:v>
                </c:pt>
                <c:pt idx="4">
                  <c:v>346.9497485976691</c:v>
                </c:pt>
                <c:pt idx="5">
                  <c:v>360.14583866504961</c:v>
                </c:pt>
                <c:pt idx="6">
                  <c:v>378.98738688790769</c:v>
                </c:pt>
                <c:pt idx="7">
                  <c:v>368.6232252012698</c:v>
                </c:pt>
                <c:pt idx="8">
                  <c:v>353.25440266539744</c:v>
                </c:pt>
                <c:pt idx="9">
                  <c:v>388.74821451759516</c:v>
                </c:pt>
                <c:pt idx="10">
                  <c:v>401.81646554583261</c:v>
                </c:pt>
                <c:pt idx="11">
                  <c:v>455.32496582577357</c:v>
                </c:pt>
                <c:pt idx="12">
                  <c:v>445.37143786566145</c:v>
                </c:pt>
                <c:pt idx="13">
                  <c:v>437.10630897981753</c:v>
                </c:pt>
                <c:pt idx="14">
                  <c:v>449.95544995544992</c:v>
                </c:pt>
                <c:pt idx="15">
                  <c:v>331.46574220329666</c:v>
                </c:pt>
                <c:pt idx="16">
                  <c:v>350.36315012640836</c:v>
                </c:pt>
                <c:pt idx="17">
                  <c:v>391.58141183647564</c:v>
                </c:pt>
                <c:pt idx="18">
                  <c:v>382.98196576020916</c:v>
                </c:pt>
                <c:pt idx="19">
                  <c:v>367.99578083981754</c:v>
                </c:pt>
                <c:pt idx="20">
                  <c:v>411.32960490708996</c:v>
                </c:pt>
                <c:pt idx="21">
                  <c:v>340.34084558836781</c:v>
                </c:pt>
                <c:pt idx="22">
                  <c:v>434.8154031138107</c:v>
                </c:pt>
                <c:pt idx="23">
                  <c:v>368.83703424915319</c:v>
                </c:pt>
                <c:pt idx="24">
                  <c:v>311.55859097045345</c:v>
                </c:pt>
                <c:pt idx="25">
                  <c:v>411.16997333887332</c:v>
                </c:pt>
                <c:pt idx="26">
                  <c:v>368.54017798950076</c:v>
                </c:pt>
                <c:pt idx="27">
                  <c:v>352.86026135582068</c:v>
                </c:pt>
                <c:pt idx="28">
                  <c:v>403.26213325668493</c:v>
                </c:pt>
                <c:pt idx="29">
                  <c:v>366.97319262777762</c:v>
                </c:pt>
                <c:pt idx="30">
                  <c:v>378.52371719158782</c:v>
                </c:pt>
                <c:pt idx="31">
                  <c:v>341.56046524570093</c:v>
                </c:pt>
                <c:pt idx="32">
                  <c:v>326.21111570508549</c:v>
                </c:pt>
                <c:pt idx="33">
                  <c:v>369.11625636801807</c:v>
                </c:pt>
                <c:pt idx="34">
                  <c:v>371.02313276004151</c:v>
                </c:pt>
                <c:pt idx="35">
                  <c:v>329.71134704711341</c:v>
                </c:pt>
                <c:pt idx="36">
                  <c:v>390.31090860359154</c:v>
                </c:pt>
                <c:pt idx="37">
                  <c:v>377.72876123314279</c:v>
                </c:pt>
                <c:pt idx="38">
                  <c:v>339.2229089925288</c:v>
                </c:pt>
                <c:pt idx="39">
                  <c:v>376.71493368456032</c:v>
                </c:pt>
                <c:pt idx="40">
                  <c:v>379.97397874532993</c:v>
                </c:pt>
                <c:pt idx="41">
                  <c:v>346.89851050452052</c:v>
                </c:pt>
                <c:pt idx="42">
                  <c:v>384.3188515832606</c:v>
                </c:pt>
                <c:pt idx="43">
                  <c:v>414.40774226834156</c:v>
                </c:pt>
              </c:numCache>
            </c:numRef>
          </c:xVal>
          <c:yVal>
            <c:numRef>
              <c:f>'Ms SEM+ICP Tidy'!$U$2:$U$45</c:f>
              <c:numCache>
                <c:formatCode>General</c:formatCode>
                <c:ptCount val="44"/>
                <c:pt idx="0">
                  <c:v>5.1735300000000004</c:v>
                </c:pt>
                <c:pt idx="1">
                  <c:v>4.86022</c:v>
                </c:pt>
                <c:pt idx="2">
                  <c:v>24.2485</c:v>
                </c:pt>
                <c:pt idx="3">
                  <c:v>26.8201</c:v>
                </c:pt>
                <c:pt idx="4">
                  <c:v>31.678899999999999</c:v>
                </c:pt>
                <c:pt idx="5">
                  <c:v>39.028700000000001</c:v>
                </c:pt>
                <c:pt idx="6">
                  <c:v>29.3813</c:v>
                </c:pt>
                <c:pt idx="7">
                  <c:v>26.9011</c:v>
                </c:pt>
                <c:pt idx="8">
                  <c:v>29.873799999999999</c:v>
                </c:pt>
                <c:pt idx="9">
                  <c:v>30.3597</c:v>
                </c:pt>
                <c:pt idx="10">
                  <c:v>17.057099999999998</c:v>
                </c:pt>
                <c:pt idx="11">
                  <c:v>4.3070500000000003</c:v>
                </c:pt>
                <c:pt idx="12">
                  <c:v>3.9057400000000002</c:v>
                </c:pt>
                <c:pt idx="13">
                  <c:v>5.4135299999999997</c:v>
                </c:pt>
                <c:pt idx="14">
                  <c:v>3.56257</c:v>
                </c:pt>
                <c:pt idx="15">
                  <c:v>25.552</c:v>
                </c:pt>
                <c:pt idx="16">
                  <c:v>25.110600000000002</c:v>
                </c:pt>
                <c:pt idx="17">
                  <c:v>26.8657</c:v>
                </c:pt>
                <c:pt idx="18">
                  <c:v>30.763300000000001</c:v>
                </c:pt>
                <c:pt idx="19">
                  <c:v>28.196100000000001</c:v>
                </c:pt>
                <c:pt idx="20">
                  <c:v>24.608499999999999</c:v>
                </c:pt>
                <c:pt idx="21">
                  <c:v>35.1004</c:v>
                </c:pt>
                <c:pt idx="22">
                  <c:v>27.270399999999999</c:v>
                </c:pt>
                <c:pt idx="23">
                  <c:v>32.731900000000003</c:v>
                </c:pt>
                <c:pt idx="24">
                  <c:v>20.675699999999999</c:v>
                </c:pt>
                <c:pt idx="25">
                  <c:v>28.418600000000001</c:v>
                </c:pt>
                <c:pt idx="26">
                  <c:v>25.036999999999999</c:v>
                </c:pt>
                <c:pt idx="27">
                  <c:v>35.169800000000002</c:v>
                </c:pt>
                <c:pt idx="28">
                  <c:v>27.181899999999999</c:v>
                </c:pt>
                <c:pt idx="29">
                  <c:v>37.1541</c:v>
                </c:pt>
                <c:pt idx="30">
                  <c:v>28.364699999999999</c:v>
                </c:pt>
                <c:pt idx="31">
                  <c:v>36.089100000000002</c:v>
                </c:pt>
                <c:pt idx="32">
                  <c:v>27.071100000000001</c:v>
                </c:pt>
                <c:pt idx="33">
                  <c:v>34.621000000000002</c:v>
                </c:pt>
                <c:pt idx="34">
                  <c:v>28.8841</c:v>
                </c:pt>
                <c:pt idx="35">
                  <c:v>40.308599999999998</c:v>
                </c:pt>
                <c:pt idx="36">
                  <c:v>36.228000000000002</c:v>
                </c:pt>
                <c:pt idx="37">
                  <c:v>49.919600000000003</c:v>
                </c:pt>
                <c:pt idx="38">
                  <c:v>61.331400000000002</c:v>
                </c:pt>
                <c:pt idx="39">
                  <c:v>37.681899999999999</c:v>
                </c:pt>
                <c:pt idx="40">
                  <c:v>50.9574</c:v>
                </c:pt>
                <c:pt idx="41">
                  <c:v>29.569600000000001</c:v>
                </c:pt>
                <c:pt idx="42">
                  <c:v>23.259799999999998</c:v>
                </c:pt>
                <c:pt idx="43">
                  <c:v>26.779699999999998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438-4418-B1C5-E78F8966485E}"/>
            </c:ext>
          </c:extLst>
        </c:ser>
        <c:ser>
          <c:idx val="0"/>
          <c:order val="1"/>
          <c:tx>
            <c:v>1(B)MP Ms K/Rb vs Nb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SEM+ICP Tidy'!$V$238:$V$267,'Ms SEM+ICP Tidy'!$V$285:$V$299)</c:f>
                <c:numCache>
                  <c:formatCode>General</c:formatCode>
                  <c:ptCount val="45"/>
                  <c:pt idx="0">
                    <c:v>3.5855100000000002</c:v>
                  </c:pt>
                  <c:pt idx="1">
                    <c:v>4.0034700000000001</c:v>
                  </c:pt>
                  <c:pt idx="2">
                    <c:v>2.97492</c:v>
                  </c:pt>
                  <c:pt idx="3">
                    <c:v>3.7197100000000001</c:v>
                  </c:pt>
                  <c:pt idx="4">
                    <c:v>2.12907</c:v>
                  </c:pt>
                  <c:pt idx="5">
                    <c:v>3.1362399999999999</c:v>
                  </c:pt>
                  <c:pt idx="6">
                    <c:v>3.0075500000000002</c:v>
                  </c:pt>
                  <c:pt idx="7">
                    <c:v>3.2829700000000002</c:v>
                  </c:pt>
                  <c:pt idx="8">
                    <c:v>6.4885299999999999</c:v>
                  </c:pt>
                  <c:pt idx="9">
                    <c:v>2.5502099999999999</c:v>
                  </c:pt>
                  <c:pt idx="10">
                    <c:v>1.78643</c:v>
                  </c:pt>
                  <c:pt idx="11">
                    <c:v>2.66431</c:v>
                  </c:pt>
                  <c:pt idx="12">
                    <c:v>3.82016</c:v>
                  </c:pt>
                  <c:pt idx="13">
                    <c:v>2.0188799999999998</c:v>
                  </c:pt>
                  <c:pt idx="14">
                    <c:v>2.4353099999999999</c:v>
                  </c:pt>
                  <c:pt idx="15">
                    <c:v>4.1373199999999999</c:v>
                  </c:pt>
                  <c:pt idx="16">
                    <c:v>2.5728800000000001</c:v>
                  </c:pt>
                  <c:pt idx="17">
                    <c:v>4.1779299999999999</c:v>
                  </c:pt>
                  <c:pt idx="18">
                    <c:v>2.5301499999999999</c:v>
                  </c:pt>
                  <c:pt idx="19">
                    <c:v>3.452</c:v>
                  </c:pt>
                  <c:pt idx="20">
                    <c:v>3.9078900000000001</c:v>
                  </c:pt>
                  <c:pt idx="21">
                    <c:v>2.4072800000000001</c:v>
                  </c:pt>
                  <c:pt idx="22">
                    <c:v>3.7978499999999999</c:v>
                  </c:pt>
                  <c:pt idx="23">
                    <c:v>3.23983</c:v>
                  </c:pt>
                  <c:pt idx="24">
                    <c:v>2.5976300000000001</c:v>
                  </c:pt>
                  <c:pt idx="25">
                    <c:v>2.2582</c:v>
                  </c:pt>
                  <c:pt idx="26">
                    <c:v>2.96516</c:v>
                  </c:pt>
                  <c:pt idx="27">
                    <c:v>1.3016799999999999</c:v>
                  </c:pt>
                  <c:pt idx="28">
                    <c:v>3.6179100000000002</c:v>
                  </c:pt>
                  <c:pt idx="29">
                    <c:v>4.1995800000000001</c:v>
                  </c:pt>
                  <c:pt idx="30">
                    <c:v>2.0141</c:v>
                  </c:pt>
                  <c:pt idx="31">
                    <c:v>3.2022499999999998</c:v>
                  </c:pt>
                  <c:pt idx="32">
                    <c:v>2.3958699999999999</c:v>
                  </c:pt>
                  <c:pt idx="33">
                    <c:v>2.5123199999999999</c:v>
                  </c:pt>
                  <c:pt idx="34">
                    <c:v>3.2018200000000001</c:v>
                  </c:pt>
                  <c:pt idx="35">
                    <c:v>3.2004700000000001</c:v>
                  </c:pt>
                  <c:pt idx="36">
                    <c:v>2.2784300000000002</c:v>
                  </c:pt>
                  <c:pt idx="37">
                    <c:v>2.4977100000000001</c:v>
                  </c:pt>
                  <c:pt idx="38">
                    <c:v>0.87405900000000003</c:v>
                  </c:pt>
                  <c:pt idx="39">
                    <c:v>0.74042699999999995</c:v>
                  </c:pt>
                  <c:pt idx="40">
                    <c:v>1.30664</c:v>
                  </c:pt>
                  <c:pt idx="41">
                    <c:v>1.7982</c:v>
                  </c:pt>
                  <c:pt idx="42">
                    <c:v>2.0758800000000002</c:v>
                  </c:pt>
                  <c:pt idx="43">
                    <c:v>0.45893200000000001</c:v>
                  </c:pt>
                  <c:pt idx="44">
                    <c:v>0.56480600000000003</c:v>
                  </c:pt>
                </c:numCache>
              </c:numRef>
            </c:plus>
            <c:minus>
              <c:numRef>
                <c:f>('Ms SEM+ICP Tidy'!$V$238:$V$267,'Ms SEM+ICP Tidy'!$V$285:$V$299)</c:f>
                <c:numCache>
                  <c:formatCode>General</c:formatCode>
                  <c:ptCount val="45"/>
                  <c:pt idx="0">
                    <c:v>3.5855100000000002</c:v>
                  </c:pt>
                  <c:pt idx="1">
                    <c:v>4.0034700000000001</c:v>
                  </c:pt>
                  <c:pt idx="2">
                    <c:v>2.97492</c:v>
                  </c:pt>
                  <c:pt idx="3">
                    <c:v>3.7197100000000001</c:v>
                  </c:pt>
                  <c:pt idx="4">
                    <c:v>2.12907</c:v>
                  </c:pt>
                  <c:pt idx="5">
                    <c:v>3.1362399999999999</c:v>
                  </c:pt>
                  <c:pt idx="6">
                    <c:v>3.0075500000000002</c:v>
                  </c:pt>
                  <c:pt idx="7">
                    <c:v>3.2829700000000002</c:v>
                  </c:pt>
                  <c:pt idx="8">
                    <c:v>6.4885299999999999</c:v>
                  </c:pt>
                  <c:pt idx="9">
                    <c:v>2.5502099999999999</c:v>
                  </c:pt>
                  <c:pt idx="10">
                    <c:v>1.78643</c:v>
                  </c:pt>
                  <c:pt idx="11">
                    <c:v>2.66431</c:v>
                  </c:pt>
                  <c:pt idx="12">
                    <c:v>3.82016</c:v>
                  </c:pt>
                  <c:pt idx="13">
                    <c:v>2.0188799999999998</c:v>
                  </c:pt>
                  <c:pt idx="14">
                    <c:v>2.4353099999999999</c:v>
                  </c:pt>
                  <c:pt idx="15">
                    <c:v>4.1373199999999999</c:v>
                  </c:pt>
                  <c:pt idx="16">
                    <c:v>2.5728800000000001</c:v>
                  </c:pt>
                  <c:pt idx="17">
                    <c:v>4.1779299999999999</c:v>
                  </c:pt>
                  <c:pt idx="18">
                    <c:v>2.5301499999999999</c:v>
                  </c:pt>
                  <c:pt idx="19">
                    <c:v>3.452</c:v>
                  </c:pt>
                  <c:pt idx="20">
                    <c:v>3.9078900000000001</c:v>
                  </c:pt>
                  <c:pt idx="21">
                    <c:v>2.4072800000000001</c:v>
                  </c:pt>
                  <c:pt idx="22">
                    <c:v>3.7978499999999999</c:v>
                  </c:pt>
                  <c:pt idx="23">
                    <c:v>3.23983</c:v>
                  </c:pt>
                  <c:pt idx="24">
                    <c:v>2.5976300000000001</c:v>
                  </c:pt>
                  <c:pt idx="25">
                    <c:v>2.2582</c:v>
                  </c:pt>
                  <c:pt idx="26">
                    <c:v>2.96516</c:v>
                  </c:pt>
                  <c:pt idx="27">
                    <c:v>1.3016799999999999</c:v>
                  </c:pt>
                  <c:pt idx="28">
                    <c:v>3.6179100000000002</c:v>
                  </c:pt>
                  <c:pt idx="29">
                    <c:v>4.1995800000000001</c:v>
                  </c:pt>
                  <c:pt idx="30">
                    <c:v>2.0141</c:v>
                  </c:pt>
                  <c:pt idx="31">
                    <c:v>3.2022499999999998</c:v>
                  </c:pt>
                  <c:pt idx="32">
                    <c:v>2.3958699999999999</c:v>
                  </c:pt>
                  <c:pt idx="33">
                    <c:v>2.5123199999999999</c:v>
                  </c:pt>
                  <c:pt idx="34">
                    <c:v>3.2018200000000001</c:v>
                  </c:pt>
                  <c:pt idx="35">
                    <c:v>3.2004700000000001</c:v>
                  </c:pt>
                  <c:pt idx="36">
                    <c:v>2.2784300000000002</c:v>
                  </c:pt>
                  <c:pt idx="37">
                    <c:v>2.4977100000000001</c:v>
                  </c:pt>
                  <c:pt idx="38">
                    <c:v>0.87405900000000003</c:v>
                  </c:pt>
                  <c:pt idx="39">
                    <c:v>0.74042699999999995</c:v>
                  </c:pt>
                  <c:pt idx="40">
                    <c:v>1.30664</c:v>
                  </c:pt>
                  <c:pt idx="41">
                    <c:v>1.7982</c:v>
                  </c:pt>
                  <c:pt idx="42">
                    <c:v>2.0758800000000002</c:v>
                  </c:pt>
                  <c:pt idx="43">
                    <c:v>0.45893200000000001</c:v>
                  </c:pt>
                  <c:pt idx="44">
                    <c:v>0.56480600000000003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'Ms SEM+ICP Tidy'!$AL$47:$AL$91</c:f>
              <c:numCache>
                <c:formatCode>General</c:formatCode>
                <c:ptCount val="45"/>
                <c:pt idx="0">
                  <c:v>343.47419285589876</c:v>
                </c:pt>
                <c:pt idx="1">
                  <c:v>361.5658484234196</c:v>
                </c:pt>
                <c:pt idx="2">
                  <c:v>335.31235728192672</c:v>
                </c:pt>
                <c:pt idx="3">
                  <c:v>345.99097307911467</c:v>
                </c:pt>
                <c:pt idx="4">
                  <c:v>312.15685698441791</c:v>
                </c:pt>
                <c:pt idx="5">
                  <c:v>406.17422122738304</c:v>
                </c:pt>
                <c:pt idx="6">
                  <c:v>352.01096062264259</c:v>
                </c:pt>
                <c:pt idx="7">
                  <c:v>325.6880733944954</c:v>
                </c:pt>
                <c:pt idx="8">
                  <c:v>337.00173766520982</c:v>
                </c:pt>
                <c:pt idx="9">
                  <c:v>395.44299030223146</c:v>
                </c:pt>
                <c:pt idx="10">
                  <c:v>394.07783495470397</c:v>
                </c:pt>
                <c:pt idx="11">
                  <c:v>368.33610995418576</c:v>
                </c:pt>
                <c:pt idx="12">
                  <c:v>381.1823863098752</c:v>
                </c:pt>
                <c:pt idx="13">
                  <c:v>437.34540556872815</c:v>
                </c:pt>
                <c:pt idx="14">
                  <c:v>393.66208720481194</c:v>
                </c:pt>
                <c:pt idx="15">
                  <c:v>405.29573388350553</c:v>
                </c:pt>
                <c:pt idx="16">
                  <c:v>308.29808638836903</c:v>
                </c:pt>
                <c:pt idx="17">
                  <c:v>356.17567408454022</c:v>
                </c:pt>
                <c:pt idx="18">
                  <c:v>444.37207494445357</c:v>
                </c:pt>
                <c:pt idx="19">
                  <c:v>389.19316718323216</c:v>
                </c:pt>
                <c:pt idx="20">
                  <c:v>284.77568489720699</c:v>
                </c:pt>
                <c:pt idx="21">
                  <c:v>394.15089294769547</c:v>
                </c:pt>
                <c:pt idx="22">
                  <c:v>364.88709436219528</c:v>
                </c:pt>
                <c:pt idx="23">
                  <c:v>388.95280861192759</c:v>
                </c:pt>
                <c:pt idx="24">
                  <c:v>364.32100437272572</c:v>
                </c:pt>
                <c:pt idx="25">
                  <c:v>389.51583545686202</c:v>
                </c:pt>
                <c:pt idx="26">
                  <c:v>437.5213486306738</c:v>
                </c:pt>
                <c:pt idx="27">
                  <c:v>354.57823068442536</c:v>
                </c:pt>
                <c:pt idx="28">
                  <c:v>332.78403919634661</c:v>
                </c:pt>
                <c:pt idx="29">
                  <c:v>379.06850958806979</c:v>
                </c:pt>
                <c:pt idx="30">
                  <c:v>414.80693249780774</c:v>
                </c:pt>
                <c:pt idx="31">
                  <c:v>335.93347415790441</c:v>
                </c:pt>
                <c:pt idx="32">
                  <c:v>356.73066834539924</c:v>
                </c:pt>
                <c:pt idx="33">
                  <c:v>335.79690875188163</c:v>
                </c:pt>
                <c:pt idx="34">
                  <c:v>333.45668999944883</c:v>
                </c:pt>
                <c:pt idx="35">
                  <c:v>366.73118820904983</c:v>
                </c:pt>
                <c:pt idx="36">
                  <c:v>371.26827506060857</c:v>
                </c:pt>
                <c:pt idx="37">
                  <c:v>366.02504803244858</c:v>
                </c:pt>
                <c:pt idx="38">
                  <c:v>489.82055389186809</c:v>
                </c:pt>
                <c:pt idx="39">
                  <c:v>433.21602584610866</c:v>
                </c:pt>
                <c:pt idx="40">
                  <c:v>438.03303047657374</c:v>
                </c:pt>
                <c:pt idx="41">
                  <c:v>369.52095356811742</c:v>
                </c:pt>
                <c:pt idx="42">
                  <c:v>359.77577567226365</c:v>
                </c:pt>
                <c:pt idx="43">
                  <c:v>377.41859837440103</c:v>
                </c:pt>
                <c:pt idx="44">
                  <c:v>481.15992867374086</c:v>
                </c:pt>
              </c:numCache>
            </c:numRef>
          </c:xVal>
          <c:yVal>
            <c:numRef>
              <c:f>'Ms SEM+ICP Tidy'!$U$47:$U$91</c:f>
              <c:numCache>
                <c:formatCode>General</c:formatCode>
                <c:ptCount val="45"/>
                <c:pt idx="0">
                  <c:v>28.7409</c:v>
                </c:pt>
                <c:pt idx="1">
                  <c:v>24.696300000000001</c:v>
                </c:pt>
                <c:pt idx="2">
                  <c:v>37.781700000000001</c:v>
                </c:pt>
                <c:pt idx="3">
                  <c:v>29.600100000000001</c:v>
                </c:pt>
                <c:pt idx="4">
                  <c:v>32.3919</c:v>
                </c:pt>
                <c:pt idx="5">
                  <c:v>27.855499999999999</c:v>
                </c:pt>
                <c:pt idx="6">
                  <c:v>32.328499999999998</c:v>
                </c:pt>
                <c:pt idx="7">
                  <c:v>29.031300000000002</c:v>
                </c:pt>
                <c:pt idx="8">
                  <c:v>42.453099999999999</c:v>
                </c:pt>
                <c:pt idx="9">
                  <c:v>20.594899999999999</c:v>
                </c:pt>
                <c:pt idx="10">
                  <c:v>32.602899999999998</c:v>
                </c:pt>
                <c:pt idx="11">
                  <c:v>31.9937</c:v>
                </c:pt>
                <c:pt idx="12">
                  <c:v>34.036000000000001</c:v>
                </c:pt>
                <c:pt idx="13">
                  <c:v>24.564399999999999</c:v>
                </c:pt>
                <c:pt idx="14">
                  <c:v>14.1861</c:v>
                </c:pt>
                <c:pt idx="15">
                  <c:v>27.911899999999999</c:v>
                </c:pt>
                <c:pt idx="16">
                  <c:v>34.025199999999998</c:v>
                </c:pt>
                <c:pt idx="17">
                  <c:v>34.706400000000002</c:v>
                </c:pt>
                <c:pt idx="18">
                  <c:v>27.593699999999998</c:v>
                </c:pt>
                <c:pt idx="19">
                  <c:v>26.926400000000001</c:v>
                </c:pt>
                <c:pt idx="20">
                  <c:v>33.620899999999999</c:v>
                </c:pt>
                <c:pt idx="21">
                  <c:v>28.689499999999999</c:v>
                </c:pt>
                <c:pt idx="22">
                  <c:v>37.649299999999997</c:v>
                </c:pt>
                <c:pt idx="23">
                  <c:v>30.1295</c:v>
                </c:pt>
                <c:pt idx="24">
                  <c:v>25.3249</c:v>
                </c:pt>
                <c:pt idx="25">
                  <c:v>19.242699999999999</c:v>
                </c:pt>
                <c:pt idx="26">
                  <c:v>27.401399999999999</c:v>
                </c:pt>
                <c:pt idx="27">
                  <c:v>31.433299999999999</c:v>
                </c:pt>
                <c:pt idx="28">
                  <c:v>36.353900000000003</c:v>
                </c:pt>
                <c:pt idx="29">
                  <c:v>37.7729</c:v>
                </c:pt>
                <c:pt idx="30">
                  <c:v>26.235299999999999</c:v>
                </c:pt>
                <c:pt idx="31">
                  <c:v>32.637700000000002</c:v>
                </c:pt>
                <c:pt idx="32">
                  <c:v>25.807700000000001</c:v>
                </c:pt>
                <c:pt idx="33">
                  <c:v>30.654499999999999</c:v>
                </c:pt>
                <c:pt idx="34">
                  <c:v>30.7302</c:v>
                </c:pt>
                <c:pt idx="35">
                  <c:v>26.873699999999999</c:v>
                </c:pt>
                <c:pt idx="36">
                  <c:v>28.157800000000002</c:v>
                </c:pt>
                <c:pt idx="37">
                  <c:v>32.006</c:v>
                </c:pt>
                <c:pt idx="38">
                  <c:v>7.5032500000000004</c:v>
                </c:pt>
                <c:pt idx="39">
                  <c:v>8.3208500000000001</c:v>
                </c:pt>
                <c:pt idx="40">
                  <c:v>10.2752</c:v>
                </c:pt>
                <c:pt idx="41">
                  <c:v>20.590299999999999</c:v>
                </c:pt>
                <c:pt idx="42">
                  <c:v>22.507999999999999</c:v>
                </c:pt>
                <c:pt idx="43">
                  <c:v>3.1580499999999998</c:v>
                </c:pt>
                <c:pt idx="44">
                  <c:v>4.0076599999999996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438-4418-B1C5-E78F89664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4694575"/>
        <c:axId val="1610819327"/>
      </c:scatterChart>
      <c:valAx>
        <c:axId val="16246945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K/Rb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819327"/>
        <c:crosses val="autoZero"/>
        <c:crossBetween val="midCat"/>
      </c:valAx>
      <c:valAx>
        <c:axId val="16108193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Nb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4694575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1.AS vs 1(B)MP Ms K vs Cs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1.AS Ms K vs Cs</c:v>
          </c:tx>
          <c:spPr>
            <a:ln>
              <a:noFill/>
            </a:ln>
          </c:spPr>
          <c:errBars>
            <c:errDir val="y"/>
            <c:errBarType val="both"/>
            <c:errValType val="cust"/>
            <c:noEndCap val="0"/>
            <c:plus>
              <c:numRef>
                <c:f>('Ms SEM+ICP Tidy'!$W$145:$W$168,'Ms SEM+ICP Tidy'!$W$189:$W$208)</c:f>
                <c:numCache>
                  <c:formatCode>General</c:formatCode>
                  <c:ptCount val="44"/>
                  <c:pt idx="0">
                    <c:v>0.44609799999999999</c:v>
                  </c:pt>
                  <c:pt idx="1">
                    <c:v>0.59373699999999996</c:v>
                  </c:pt>
                  <c:pt idx="2">
                    <c:v>0.63346000000000002</c:v>
                  </c:pt>
                  <c:pt idx="3">
                    <c:v>0.39917599999999998</c:v>
                  </c:pt>
                  <c:pt idx="4">
                    <c:v>0.68264800000000003</c:v>
                  </c:pt>
                  <c:pt idx="5">
                    <c:v>0.52306200000000003</c:v>
                  </c:pt>
                  <c:pt idx="6">
                    <c:v>0.48620400000000003</c:v>
                  </c:pt>
                  <c:pt idx="7">
                    <c:v>0.53634700000000002</c:v>
                  </c:pt>
                  <c:pt idx="8">
                    <c:v>0.64535100000000001</c:v>
                  </c:pt>
                  <c:pt idx="9">
                    <c:v>0.48100900000000002</c:v>
                  </c:pt>
                  <c:pt idx="10">
                    <c:v>0.50942900000000002</c:v>
                  </c:pt>
                  <c:pt idx="11">
                    <c:v>0.52185999999999999</c:v>
                  </c:pt>
                  <c:pt idx="12">
                    <c:v>0.48082399999999997</c:v>
                  </c:pt>
                  <c:pt idx="13">
                    <c:v>0.52903</c:v>
                  </c:pt>
                  <c:pt idx="14">
                    <c:v>0.66817400000000005</c:v>
                  </c:pt>
                  <c:pt idx="15">
                    <c:v>0.68153699999999995</c:v>
                  </c:pt>
                  <c:pt idx="16">
                    <c:v>0.50746800000000003</c:v>
                  </c:pt>
                  <c:pt idx="17">
                    <c:v>0.68862000000000001</c:v>
                  </c:pt>
                  <c:pt idx="18">
                    <c:v>0.43587500000000001</c:v>
                  </c:pt>
                  <c:pt idx="19">
                    <c:v>0.73666500000000001</c:v>
                  </c:pt>
                  <c:pt idx="20">
                    <c:v>0.483657</c:v>
                  </c:pt>
                  <c:pt idx="21">
                    <c:v>0.497363</c:v>
                  </c:pt>
                  <c:pt idx="22">
                    <c:v>0.39285300000000001</c:v>
                  </c:pt>
                  <c:pt idx="23">
                    <c:v>0.76605699999999999</c:v>
                  </c:pt>
                  <c:pt idx="24">
                    <c:v>0.68322899999999998</c:v>
                  </c:pt>
                  <c:pt idx="25">
                    <c:v>0.55833999999999995</c:v>
                  </c:pt>
                  <c:pt idx="26">
                    <c:v>0.48084100000000002</c:v>
                  </c:pt>
                  <c:pt idx="27">
                    <c:v>0.83305600000000002</c:v>
                  </c:pt>
                  <c:pt idx="28">
                    <c:v>0.730626</c:v>
                  </c:pt>
                  <c:pt idx="29">
                    <c:v>0.98185800000000001</c:v>
                  </c:pt>
                  <c:pt idx="30">
                    <c:v>0.75699300000000003</c:v>
                  </c:pt>
                  <c:pt idx="31">
                    <c:v>0.72365100000000004</c:v>
                  </c:pt>
                  <c:pt idx="32">
                    <c:v>0.60722500000000001</c:v>
                  </c:pt>
                  <c:pt idx="33">
                    <c:v>0.70405799999999996</c:v>
                  </c:pt>
                  <c:pt idx="34">
                    <c:v>1.1013999999999999</c:v>
                  </c:pt>
                  <c:pt idx="35">
                    <c:v>0.39629999999999999</c:v>
                  </c:pt>
                  <c:pt idx="36">
                    <c:v>0.47007700000000002</c:v>
                  </c:pt>
                  <c:pt idx="37">
                    <c:v>0.43789099999999997</c:v>
                  </c:pt>
                  <c:pt idx="38">
                    <c:v>0.69642999999999999</c:v>
                  </c:pt>
                  <c:pt idx="39">
                    <c:v>0.69202399999999997</c:v>
                  </c:pt>
                  <c:pt idx="40">
                    <c:v>0.625444</c:v>
                  </c:pt>
                  <c:pt idx="41">
                    <c:v>0.71144200000000002</c:v>
                  </c:pt>
                  <c:pt idx="42">
                    <c:v>0.69397900000000001</c:v>
                  </c:pt>
                  <c:pt idx="43">
                    <c:v>0.80135900000000004</c:v>
                  </c:pt>
                </c:numCache>
              </c:numRef>
            </c:plus>
            <c:minus>
              <c:numRef>
                <c:f>('Ms SEM+ICP Tidy'!$W$145:$W$168,'Ms SEM+ICP Tidy'!$W$189:$W$208)</c:f>
                <c:numCache>
                  <c:formatCode>General</c:formatCode>
                  <c:ptCount val="44"/>
                  <c:pt idx="0">
                    <c:v>0.44609799999999999</c:v>
                  </c:pt>
                  <c:pt idx="1">
                    <c:v>0.59373699999999996</c:v>
                  </c:pt>
                  <c:pt idx="2">
                    <c:v>0.63346000000000002</c:v>
                  </c:pt>
                  <c:pt idx="3">
                    <c:v>0.39917599999999998</c:v>
                  </c:pt>
                  <c:pt idx="4">
                    <c:v>0.68264800000000003</c:v>
                  </c:pt>
                  <c:pt idx="5">
                    <c:v>0.52306200000000003</c:v>
                  </c:pt>
                  <c:pt idx="6">
                    <c:v>0.48620400000000003</c:v>
                  </c:pt>
                  <c:pt idx="7">
                    <c:v>0.53634700000000002</c:v>
                  </c:pt>
                  <c:pt idx="8">
                    <c:v>0.64535100000000001</c:v>
                  </c:pt>
                  <c:pt idx="9">
                    <c:v>0.48100900000000002</c:v>
                  </c:pt>
                  <c:pt idx="10">
                    <c:v>0.50942900000000002</c:v>
                  </c:pt>
                  <c:pt idx="11">
                    <c:v>0.52185999999999999</c:v>
                  </c:pt>
                  <c:pt idx="12">
                    <c:v>0.48082399999999997</c:v>
                  </c:pt>
                  <c:pt idx="13">
                    <c:v>0.52903</c:v>
                  </c:pt>
                  <c:pt idx="14">
                    <c:v>0.66817400000000005</c:v>
                  </c:pt>
                  <c:pt idx="15">
                    <c:v>0.68153699999999995</c:v>
                  </c:pt>
                  <c:pt idx="16">
                    <c:v>0.50746800000000003</c:v>
                  </c:pt>
                  <c:pt idx="17">
                    <c:v>0.68862000000000001</c:v>
                  </c:pt>
                  <c:pt idx="18">
                    <c:v>0.43587500000000001</c:v>
                  </c:pt>
                  <c:pt idx="19">
                    <c:v>0.73666500000000001</c:v>
                  </c:pt>
                  <c:pt idx="20">
                    <c:v>0.483657</c:v>
                  </c:pt>
                  <c:pt idx="21">
                    <c:v>0.497363</c:v>
                  </c:pt>
                  <c:pt idx="22">
                    <c:v>0.39285300000000001</c:v>
                  </c:pt>
                  <c:pt idx="23">
                    <c:v>0.76605699999999999</c:v>
                  </c:pt>
                  <c:pt idx="24">
                    <c:v>0.68322899999999998</c:v>
                  </c:pt>
                  <c:pt idx="25">
                    <c:v>0.55833999999999995</c:v>
                  </c:pt>
                  <c:pt idx="26">
                    <c:v>0.48084100000000002</c:v>
                  </c:pt>
                  <c:pt idx="27">
                    <c:v>0.83305600000000002</c:v>
                  </c:pt>
                  <c:pt idx="28">
                    <c:v>0.730626</c:v>
                  </c:pt>
                  <c:pt idx="29">
                    <c:v>0.98185800000000001</c:v>
                  </c:pt>
                  <c:pt idx="30">
                    <c:v>0.75699300000000003</c:v>
                  </c:pt>
                  <c:pt idx="31">
                    <c:v>0.72365100000000004</c:v>
                  </c:pt>
                  <c:pt idx="32">
                    <c:v>0.60722500000000001</c:v>
                  </c:pt>
                  <c:pt idx="33">
                    <c:v>0.70405799999999996</c:v>
                  </c:pt>
                  <c:pt idx="34">
                    <c:v>1.1013999999999999</c:v>
                  </c:pt>
                  <c:pt idx="35">
                    <c:v>0.39629999999999999</c:v>
                  </c:pt>
                  <c:pt idx="36">
                    <c:v>0.47007700000000002</c:v>
                  </c:pt>
                  <c:pt idx="37">
                    <c:v>0.43789099999999997</c:v>
                  </c:pt>
                  <c:pt idx="38">
                    <c:v>0.69642999999999999</c:v>
                  </c:pt>
                  <c:pt idx="39">
                    <c:v>0.69202399999999997</c:v>
                  </c:pt>
                  <c:pt idx="40">
                    <c:v>0.625444</c:v>
                  </c:pt>
                  <c:pt idx="41">
                    <c:v>0.71144200000000002</c:v>
                  </c:pt>
                  <c:pt idx="42">
                    <c:v>0.69397900000000001</c:v>
                  </c:pt>
                  <c:pt idx="43">
                    <c:v>0.80135900000000004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'Ms SEM+ICP Tidy'!$AH$2:$AH$45</c:f>
              <c:numCache>
                <c:formatCode>General</c:formatCode>
                <c:ptCount val="44"/>
                <c:pt idx="0">
                  <c:v>85200</c:v>
                </c:pt>
                <c:pt idx="1">
                  <c:v>85399.999999999985</c:v>
                </c:pt>
                <c:pt idx="2">
                  <c:v>95300</c:v>
                </c:pt>
                <c:pt idx="3">
                  <c:v>95300</c:v>
                </c:pt>
                <c:pt idx="4">
                  <c:v>95500</c:v>
                </c:pt>
                <c:pt idx="5">
                  <c:v>97100.000000000015</c:v>
                </c:pt>
                <c:pt idx="6">
                  <c:v>95700</c:v>
                </c:pt>
                <c:pt idx="7">
                  <c:v>95100</c:v>
                </c:pt>
                <c:pt idx="8">
                  <c:v>95000</c:v>
                </c:pt>
                <c:pt idx="9">
                  <c:v>95800</c:v>
                </c:pt>
                <c:pt idx="10">
                  <c:v>94500</c:v>
                </c:pt>
                <c:pt idx="11">
                  <c:v>91600</c:v>
                </c:pt>
                <c:pt idx="12">
                  <c:v>93100</c:v>
                </c:pt>
                <c:pt idx="13">
                  <c:v>92500</c:v>
                </c:pt>
                <c:pt idx="14">
                  <c:v>90900</c:v>
                </c:pt>
                <c:pt idx="15">
                  <c:v>95900</c:v>
                </c:pt>
                <c:pt idx="16">
                  <c:v>95900</c:v>
                </c:pt>
                <c:pt idx="17">
                  <c:v>95000</c:v>
                </c:pt>
                <c:pt idx="18">
                  <c:v>95500</c:v>
                </c:pt>
                <c:pt idx="19">
                  <c:v>93500</c:v>
                </c:pt>
                <c:pt idx="20">
                  <c:v>91199.999999999985</c:v>
                </c:pt>
                <c:pt idx="21">
                  <c:v>94400</c:v>
                </c:pt>
                <c:pt idx="22">
                  <c:v>98000</c:v>
                </c:pt>
                <c:pt idx="23">
                  <c:v>98000</c:v>
                </c:pt>
                <c:pt idx="24">
                  <c:v>93699.999999999985</c:v>
                </c:pt>
                <c:pt idx="25">
                  <c:v>95000</c:v>
                </c:pt>
                <c:pt idx="26">
                  <c:v>93300</c:v>
                </c:pt>
                <c:pt idx="27">
                  <c:v>94400</c:v>
                </c:pt>
                <c:pt idx="28">
                  <c:v>94000</c:v>
                </c:pt>
                <c:pt idx="29">
                  <c:v>94100</c:v>
                </c:pt>
                <c:pt idx="30">
                  <c:v>93900</c:v>
                </c:pt>
                <c:pt idx="31">
                  <c:v>98200</c:v>
                </c:pt>
                <c:pt idx="32">
                  <c:v>93100</c:v>
                </c:pt>
                <c:pt idx="33">
                  <c:v>96800</c:v>
                </c:pt>
                <c:pt idx="34">
                  <c:v>94100</c:v>
                </c:pt>
                <c:pt idx="35">
                  <c:v>95399.999999999985</c:v>
                </c:pt>
                <c:pt idx="36">
                  <c:v>93200</c:v>
                </c:pt>
                <c:pt idx="37">
                  <c:v>94700</c:v>
                </c:pt>
                <c:pt idx="38">
                  <c:v>97800</c:v>
                </c:pt>
                <c:pt idx="39">
                  <c:v>94100</c:v>
                </c:pt>
                <c:pt idx="40">
                  <c:v>95500</c:v>
                </c:pt>
                <c:pt idx="41">
                  <c:v>96000</c:v>
                </c:pt>
                <c:pt idx="42">
                  <c:v>98200</c:v>
                </c:pt>
                <c:pt idx="43">
                  <c:v>99600.000000000015</c:v>
                </c:pt>
              </c:numCache>
            </c:numRef>
          </c:xVal>
          <c:yVal>
            <c:numRef>
              <c:f>'Ms SEM+ICP Tidy'!$V$2:$V$45</c:f>
              <c:numCache>
                <c:formatCode>General</c:formatCode>
                <c:ptCount val="44"/>
                <c:pt idx="0">
                  <c:v>1.2665299999999999</c:v>
                </c:pt>
                <c:pt idx="1">
                  <c:v>2.2708699999999999</c:v>
                </c:pt>
                <c:pt idx="2">
                  <c:v>2.7129400000000001</c:v>
                </c:pt>
                <c:pt idx="3">
                  <c:v>2.3996300000000002</c:v>
                </c:pt>
                <c:pt idx="4">
                  <c:v>3.0369999999999999</c:v>
                </c:pt>
                <c:pt idx="5">
                  <c:v>2.5349599999999999</c:v>
                </c:pt>
                <c:pt idx="6">
                  <c:v>2.8065500000000001</c:v>
                </c:pt>
                <c:pt idx="7">
                  <c:v>3.04026</c:v>
                </c:pt>
                <c:pt idx="8">
                  <c:v>3.50644</c:v>
                </c:pt>
                <c:pt idx="9">
                  <c:v>2.8797999999999999</c:v>
                </c:pt>
                <c:pt idx="10">
                  <c:v>2.5438200000000002</c:v>
                </c:pt>
                <c:pt idx="11">
                  <c:v>1.77485</c:v>
                </c:pt>
                <c:pt idx="12">
                  <c:v>2.50542</c:v>
                </c:pt>
                <c:pt idx="13">
                  <c:v>2.2385100000000002</c:v>
                </c:pt>
                <c:pt idx="14">
                  <c:v>1.66143</c:v>
                </c:pt>
                <c:pt idx="15">
                  <c:v>3.96618</c:v>
                </c:pt>
                <c:pt idx="16">
                  <c:v>3.52074</c:v>
                </c:pt>
                <c:pt idx="17">
                  <c:v>6.0541999999999998</c:v>
                </c:pt>
                <c:pt idx="18">
                  <c:v>2.2876099999999999</c:v>
                </c:pt>
                <c:pt idx="19">
                  <c:v>5.6083400000000001</c:v>
                </c:pt>
                <c:pt idx="20">
                  <c:v>2.3410700000000002</c:v>
                </c:pt>
                <c:pt idx="21">
                  <c:v>3.22356</c:v>
                </c:pt>
                <c:pt idx="22">
                  <c:v>2.6304099999999999</c:v>
                </c:pt>
                <c:pt idx="23">
                  <c:v>2.70181</c:v>
                </c:pt>
                <c:pt idx="24">
                  <c:v>2.8197899999999998</c:v>
                </c:pt>
                <c:pt idx="25">
                  <c:v>1.8132999999999999</c:v>
                </c:pt>
                <c:pt idx="26">
                  <c:v>2.5273300000000001</c:v>
                </c:pt>
                <c:pt idx="27">
                  <c:v>3.7111999999999998</c:v>
                </c:pt>
                <c:pt idx="28">
                  <c:v>2.5824799999999999</c:v>
                </c:pt>
                <c:pt idx="29">
                  <c:v>3.4697100000000001</c:v>
                </c:pt>
                <c:pt idx="30">
                  <c:v>2.1489199999999999</c:v>
                </c:pt>
                <c:pt idx="31">
                  <c:v>2.8308900000000001</c:v>
                </c:pt>
                <c:pt idx="32">
                  <c:v>2.5255899999999998</c:v>
                </c:pt>
                <c:pt idx="33">
                  <c:v>2.1676600000000001</c:v>
                </c:pt>
                <c:pt idx="34">
                  <c:v>2.32735</c:v>
                </c:pt>
                <c:pt idx="35">
                  <c:v>3.4162699999999999</c:v>
                </c:pt>
                <c:pt idx="36">
                  <c:v>2.1769699999999998</c:v>
                </c:pt>
                <c:pt idx="37">
                  <c:v>3.0425800000000001</c:v>
                </c:pt>
                <c:pt idx="38">
                  <c:v>3.4960800000000001</c:v>
                </c:pt>
                <c:pt idx="39">
                  <c:v>3.0587200000000001</c:v>
                </c:pt>
                <c:pt idx="40">
                  <c:v>2.7154500000000001</c:v>
                </c:pt>
                <c:pt idx="41">
                  <c:v>3.3026800000000001</c:v>
                </c:pt>
                <c:pt idx="42">
                  <c:v>3.16995</c:v>
                </c:pt>
                <c:pt idx="43">
                  <c:v>2.6040899999999998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197-413A-BD69-5E9106F41D36}"/>
            </c:ext>
          </c:extLst>
        </c:ser>
        <c:ser>
          <c:idx val="0"/>
          <c:order val="1"/>
          <c:tx>
            <c:v>1(B)MP Ms K vs Cs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SEM+ICP Tidy'!$W$238:$W$267,'Ms SEM+ICP Tidy'!$W$285:$W$299)</c:f>
                <c:numCache>
                  <c:formatCode>General</c:formatCode>
                  <c:ptCount val="45"/>
                  <c:pt idx="0">
                    <c:v>0.22995599999999999</c:v>
                  </c:pt>
                  <c:pt idx="1">
                    <c:v>0.43356299999999998</c:v>
                  </c:pt>
                  <c:pt idx="2">
                    <c:v>0.34096700000000002</c:v>
                  </c:pt>
                  <c:pt idx="3">
                    <c:v>0.64871000000000001</c:v>
                  </c:pt>
                  <c:pt idx="4">
                    <c:v>0.65969100000000003</c:v>
                  </c:pt>
                  <c:pt idx="5">
                    <c:v>0.44824799999999998</c:v>
                  </c:pt>
                  <c:pt idx="6">
                    <c:v>0.53977699999999995</c:v>
                  </c:pt>
                  <c:pt idx="7">
                    <c:v>0.67462699999999998</c:v>
                  </c:pt>
                  <c:pt idx="8">
                    <c:v>0.58316100000000004</c:v>
                  </c:pt>
                  <c:pt idx="9">
                    <c:v>0.62701700000000005</c:v>
                  </c:pt>
                  <c:pt idx="10">
                    <c:v>0.29897899999999999</c:v>
                  </c:pt>
                  <c:pt idx="11">
                    <c:v>0.49520599999999998</c:v>
                  </c:pt>
                  <c:pt idx="12">
                    <c:v>0.33030100000000001</c:v>
                  </c:pt>
                  <c:pt idx="13">
                    <c:v>0.26132</c:v>
                  </c:pt>
                  <c:pt idx="14">
                    <c:v>0.785802</c:v>
                  </c:pt>
                  <c:pt idx="15">
                    <c:v>0.488483</c:v>
                  </c:pt>
                  <c:pt idx="16">
                    <c:v>0.49370199999999997</c:v>
                  </c:pt>
                  <c:pt idx="17">
                    <c:v>0.37507499999999999</c:v>
                  </c:pt>
                  <c:pt idx="18">
                    <c:v>0.208264</c:v>
                  </c:pt>
                  <c:pt idx="19">
                    <c:v>0.44275700000000001</c:v>
                  </c:pt>
                  <c:pt idx="20">
                    <c:v>0.48885600000000001</c:v>
                  </c:pt>
                  <c:pt idx="21">
                    <c:v>0.26526499999999997</c:v>
                  </c:pt>
                  <c:pt idx="22">
                    <c:v>0.52786100000000002</c:v>
                  </c:pt>
                  <c:pt idx="23">
                    <c:v>0.33546500000000001</c:v>
                  </c:pt>
                  <c:pt idx="24">
                    <c:v>0.713758</c:v>
                  </c:pt>
                  <c:pt idx="25">
                    <c:v>0.37296099999999999</c:v>
                  </c:pt>
                  <c:pt idx="26">
                    <c:v>0.473244</c:v>
                  </c:pt>
                  <c:pt idx="27">
                    <c:v>0.48767100000000002</c:v>
                  </c:pt>
                  <c:pt idx="28">
                    <c:v>0.56920300000000001</c:v>
                  </c:pt>
                  <c:pt idx="29">
                    <c:v>0.57527200000000001</c:v>
                  </c:pt>
                  <c:pt idx="30">
                    <c:v>0.35075899999999999</c:v>
                  </c:pt>
                  <c:pt idx="31">
                    <c:v>0.413408</c:v>
                  </c:pt>
                  <c:pt idx="32">
                    <c:v>0.29012399999999999</c:v>
                  </c:pt>
                  <c:pt idx="33">
                    <c:v>0.32195800000000002</c:v>
                  </c:pt>
                  <c:pt idx="34">
                    <c:v>0.51122500000000004</c:v>
                  </c:pt>
                  <c:pt idx="35">
                    <c:v>0.35633199999999998</c:v>
                  </c:pt>
                  <c:pt idx="36">
                    <c:v>0.451685</c:v>
                  </c:pt>
                  <c:pt idx="37">
                    <c:v>0.52317000000000002</c:v>
                  </c:pt>
                  <c:pt idx="38">
                    <c:v>0.40245599999999998</c:v>
                  </c:pt>
                  <c:pt idx="39">
                    <c:v>0.37921500000000002</c:v>
                  </c:pt>
                  <c:pt idx="40">
                    <c:v>0.37744299999999997</c:v>
                  </c:pt>
                  <c:pt idx="41">
                    <c:v>0.42016999999999999</c:v>
                  </c:pt>
                  <c:pt idx="42">
                    <c:v>0.34587200000000001</c:v>
                  </c:pt>
                  <c:pt idx="43">
                    <c:v>0.61138400000000004</c:v>
                  </c:pt>
                  <c:pt idx="44">
                    <c:v>0.38968199999999997</c:v>
                  </c:pt>
                </c:numCache>
              </c:numRef>
            </c:plus>
            <c:minus>
              <c:numRef>
                <c:f>('Ms SEM+ICP Tidy'!$W$238:$W$267,'Ms SEM+ICP Tidy'!$W$285:$W$299)</c:f>
                <c:numCache>
                  <c:formatCode>General</c:formatCode>
                  <c:ptCount val="45"/>
                  <c:pt idx="0">
                    <c:v>0.22995599999999999</c:v>
                  </c:pt>
                  <c:pt idx="1">
                    <c:v>0.43356299999999998</c:v>
                  </c:pt>
                  <c:pt idx="2">
                    <c:v>0.34096700000000002</c:v>
                  </c:pt>
                  <c:pt idx="3">
                    <c:v>0.64871000000000001</c:v>
                  </c:pt>
                  <c:pt idx="4">
                    <c:v>0.65969100000000003</c:v>
                  </c:pt>
                  <c:pt idx="5">
                    <c:v>0.44824799999999998</c:v>
                  </c:pt>
                  <c:pt idx="6">
                    <c:v>0.53977699999999995</c:v>
                  </c:pt>
                  <c:pt idx="7">
                    <c:v>0.67462699999999998</c:v>
                  </c:pt>
                  <c:pt idx="8">
                    <c:v>0.58316100000000004</c:v>
                  </c:pt>
                  <c:pt idx="9">
                    <c:v>0.62701700000000005</c:v>
                  </c:pt>
                  <c:pt idx="10">
                    <c:v>0.29897899999999999</c:v>
                  </c:pt>
                  <c:pt idx="11">
                    <c:v>0.49520599999999998</c:v>
                  </c:pt>
                  <c:pt idx="12">
                    <c:v>0.33030100000000001</c:v>
                  </c:pt>
                  <c:pt idx="13">
                    <c:v>0.26132</c:v>
                  </c:pt>
                  <c:pt idx="14">
                    <c:v>0.785802</c:v>
                  </c:pt>
                  <c:pt idx="15">
                    <c:v>0.488483</c:v>
                  </c:pt>
                  <c:pt idx="16">
                    <c:v>0.49370199999999997</c:v>
                  </c:pt>
                  <c:pt idx="17">
                    <c:v>0.37507499999999999</c:v>
                  </c:pt>
                  <c:pt idx="18">
                    <c:v>0.208264</c:v>
                  </c:pt>
                  <c:pt idx="19">
                    <c:v>0.44275700000000001</c:v>
                  </c:pt>
                  <c:pt idx="20">
                    <c:v>0.48885600000000001</c:v>
                  </c:pt>
                  <c:pt idx="21">
                    <c:v>0.26526499999999997</c:v>
                  </c:pt>
                  <c:pt idx="22">
                    <c:v>0.52786100000000002</c:v>
                  </c:pt>
                  <c:pt idx="23">
                    <c:v>0.33546500000000001</c:v>
                  </c:pt>
                  <c:pt idx="24">
                    <c:v>0.713758</c:v>
                  </c:pt>
                  <c:pt idx="25">
                    <c:v>0.37296099999999999</c:v>
                  </c:pt>
                  <c:pt idx="26">
                    <c:v>0.473244</c:v>
                  </c:pt>
                  <c:pt idx="27">
                    <c:v>0.48767100000000002</c:v>
                  </c:pt>
                  <c:pt idx="28">
                    <c:v>0.56920300000000001</c:v>
                  </c:pt>
                  <c:pt idx="29">
                    <c:v>0.57527200000000001</c:v>
                  </c:pt>
                  <c:pt idx="30">
                    <c:v>0.35075899999999999</c:v>
                  </c:pt>
                  <c:pt idx="31">
                    <c:v>0.413408</c:v>
                  </c:pt>
                  <c:pt idx="32">
                    <c:v>0.29012399999999999</c:v>
                  </c:pt>
                  <c:pt idx="33">
                    <c:v>0.32195800000000002</c:v>
                  </c:pt>
                  <c:pt idx="34">
                    <c:v>0.51122500000000004</c:v>
                  </c:pt>
                  <c:pt idx="35">
                    <c:v>0.35633199999999998</c:v>
                  </c:pt>
                  <c:pt idx="36">
                    <c:v>0.451685</c:v>
                  </c:pt>
                  <c:pt idx="37">
                    <c:v>0.52317000000000002</c:v>
                  </c:pt>
                  <c:pt idx="38">
                    <c:v>0.40245599999999998</c:v>
                  </c:pt>
                  <c:pt idx="39">
                    <c:v>0.37921500000000002</c:v>
                  </c:pt>
                  <c:pt idx="40">
                    <c:v>0.37744299999999997</c:v>
                  </c:pt>
                  <c:pt idx="41">
                    <c:v>0.42016999999999999</c:v>
                  </c:pt>
                  <c:pt idx="42">
                    <c:v>0.34587200000000001</c:v>
                  </c:pt>
                  <c:pt idx="43">
                    <c:v>0.61138400000000004</c:v>
                  </c:pt>
                  <c:pt idx="44">
                    <c:v>0.38968199999999997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'Ms SEM+ICP Tidy'!$AH$47:$AH$91</c:f>
              <c:numCache>
                <c:formatCode>General</c:formatCode>
                <c:ptCount val="45"/>
                <c:pt idx="0">
                  <c:v>84800</c:v>
                </c:pt>
                <c:pt idx="1">
                  <c:v>84900</c:v>
                </c:pt>
                <c:pt idx="2">
                  <c:v>83699.999999999985</c:v>
                </c:pt>
                <c:pt idx="3">
                  <c:v>84400</c:v>
                </c:pt>
                <c:pt idx="4">
                  <c:v>85000</c:v>
                </c:pt>
                <c:pt idx="5">
                  <c:v>87100.000000000015</c:v>
                </c:pt>
                <c:pt idx="6">
                  <c:v>85300</c:v>
                </c:pt>
                <c:pt idx="7">
                  <c:v>85200</c:v>
                </c:pt>
                <c:pt idx="8">
                  <c:v>83200</c:v>
                </c:pt>
                <c:pt idx="9">
                  <c:v>84000</c:v>
                </c:pt>
                <c:pt idx="10">
                  <c:v>86000</c:v>
                </c:pt>
                <c:pt idx="11">
                  <c:v>84900</c:v>
                </c:pt>
                <c:pt idx="12">
                  <c:v>84600.000000000015</c:v>
                </c:pt>
                <c:pt idx="13">
                  <c:v>85399.999999999985</c:v>
                </c:pt>
                <c:pt idx="14">
                  <c:v>84100</c:v>
                </c:pt>
                <c:pt idx="15">
                  <c:v>82899.999999999985</c:v>
                </c:pt>
                <c:pt idx="16">
                  <c:v>85500</c:v>
                </c:pt>
                <c:pt idx="17">
                  <c:v>84700</c:v>
                </c:pt>
                <c:pt idx="18">
                  <c:v>84600.000000000015</c:v>
                </c:pt>
                <c:pt idx="19">
                  <c:v>82500</c:v>
                </c:pt>
                <c:pt idx="20">
                  <c:v>85300</c:v>
                </c:pt>
                <c:pt idx="21">
                  <c:v>85500</c:v>
                </c:pt>
                <c:pt idx="22">
                  <c:v>85399.999999999985</c:v>
                </c:pt>
                <c:pt idx="23">
                  <c:v>83500</c:v>
                </c:pt>
                <c:pt idx="24">
                  <c:v>83400</c:v>
                </c:pt>
                <c:pt idx="25">
                  <c:v>85600</c:v>
                </c:pt>
                <c:pt idx="26">
                  <c:v>87100.000000000015</c:v>
                </c:pt>
                <c:pt idx="27">
                  <c:v>83300</c:v>
                </c:pt>
                <c:pt idx="28">
                  <c:v>83000</c:v>
                </c:pt>
                <c:pt idx="29">
                  <c:v>83400</c:v>
                </c:pt>
                <c:pt idx="30">
                  <c:v>84200</c:v>
                </c:pt>
                <c:pt idx="31">
                  <c:v>85399.999999999985</c:v>
                </c:pt>
                <c:pt idx="32">
                  <c:v>85000</c:v>
                </c:pt>
                <c:pt idx="33">
                  <c:v>84100</c:v>
                </c:pt>
                <c:pt idx="34">
                  <c:v>84700</c:v>
                </c:pt>
                <c:pt idx="35">
                  <c:v>84500</c:v>
                </c:pt>
                <c:pt idx="36">
                  <c:v>85300</c:v>
                </c:pt>
                <c:pt idx="37">
                  <c:v>82300</c:v>
                </c:pt>
                <c:pt idx="38">
                  <c:v>84400</c:v>
                </c:pt>
                <c:pt idx="39">
                  <c:v>82600</c:v>
                </c:pt>
                <c:pt idx="40">
                  <c:v>84900</c:v>
                </c:pt>
                <c:pt idx="41">
                  <c:v>83300</c:v>
                </c:pt>
                <c:pt idx="42">
                  <c:v>83500</c:v>
                </c:pt>
                <c:pt idx="43">
                  <c:v>85300</c:v>
                </c:pt>
                <c:pt idx="44">
                  <c:v>82300</c:v>
                </c:pt>
              </c:numCache>
            </c:numRef>
          </c:xVal>
          <c:yVal>
            <c:numRef>
              <c:f>'Ms SEM+ICP Tidy'!$V$47:$V$91</c:f>
              <c:numCache>
                <c:formatCode>General</c:formatCode>
                <c:ptCount val="45"/>
                <c:pt idx="0">
                  <c:v>0.84642499999999998</c:v>
                </c:pt>
                <c:pt idx="1">
                  <c:v>0.89473800000000003</c:v>
                </c:pt>
                <c:pt idx="2">
                  <c:v>0.63961000000000001</c:v>
                </c:pt>
                <c:pt idx="3">
                  <c:v>1.9680500000000001</c:v>
                </c:pt>
                <c:pt idx="4">
                  <c:v>1.1655199999999999</c:v>
                </c:pt>
                <c:pt idx="5">
                  <c:v>0.67861199999999999</c:v>
                </c:pt>
                <c:pt idx="6">
                  <c:v>1.4597500000000001</c:v>
                </c:pt>
                <c:pt idx="7">
                  <c:v>1.1554899999999999</c:v>
                </c:pt>
                <c:pt idx="8">
                  <c:v>1.09799</c:v>
                </c:pt>
                <c:pt idx="9">
                  <c:v>1.5187299999999999</c:v>
                </c:pt>
                <c:pt idx="10">
                  <c:v>0.68195899999999998</c:v>
                </c:pt>
                <c:pt idx="11">
                  <c:v>1.25119</c:v>
                </c:pt>
                <c:pt idx="12">
                  <c:v>0.97689899999999996</c:v>
                </c:pt>
                <c:pt idx="13">
                  <c:v>0.21235799999999999</c:v>
                </c:pt>
                <c:pt idx="14">
                  <c:v>1.7627200000000001</c:v>
                </c:pt>
                <c:pt idx="15">
                  <c:v>0.45008500000000001</c:v>
                </c:pt>
                <c:pt idx="16">
                  <c:v>1.46041</c:v>
                </c:pt>
                <c:pt idx="17">
                  <c:v>0.37289600000000001</c:v>
                </c:pt>
                <c:pt idx="18">
                  <c:v>0.235046</c:v>
                </c:pt>
                <c:pt idx="19">
                  <c:v>0.35149399999999997</c:v>
                </c:pt>
                <c:pt idx="20">
                  <c:v>1.4982</c:v>
                </c:pt>
                <c:pt idx="21">
                  <c:v>0.48427999999999999</c:v>
                </c:pt>
                <c:pt idx="22">
                  <c:v>0.53592099999999998</c:v>
                </c:pt>
                <c:pt idx="23">
                  <c:v>0.86416000000000004</c:v>
                </c:pt>
                <c:pt idx="24">
                  <c:v>0.62747799999999998</c:v>
                </c:pt>
                <c:pt idx="25">
                  <c:v>6.9243399999999997E-2</c:v>
                </c:pt>
                <c:pt idx="26">
                  <c:v>0.61755199999999999</c:v>
                </c:pt>
                <c:pt idx="27">
                  <c:v>0.90013399999999999</c:v>
                </c:pt>
                <c:pt idx="28">
                  <c:v>1.3895900000000001</c:v>
                </c:pt>
                <c:pt idx="29">
                  <c:v>0.84073799999999999</c:v>
                </c:pt>
                <c:pt idx="30">
                  <c:v>0.70628800000000003</c:v>
                </c:pt>
                <c:pt idx="31">
                  <c:v>1.10067</c:v>
                </c:pt>
                <c:pt idx="32">
                  <c:v>0.31801800000000002</c:v>
                </c:pt>
                <c:pt idx="33">
                  <c:v>0.24986700000000001</c:v>
                </c:pt>
                <c:pt idx="34">
                  <c:v>0.233958</c:v>
                </c:pt>
                <c:pt idx="35">
                  <c:v>0.659555</c:v>
                </c:pt>
                <c:pt idx="36">
                  <c:v>0.65296299999999996</c:v>
                </c:pt>
                <c:pt idx="37">
                  <c:v>1.06609</c:v>
                </c:pt>
                <c:pt idx="38">
                  <c:v>0.70276899999999998</c:v>
                </c:pt>
                <c:pt idx="39">
                  <c:v>0.99935399999999996</c:v>
                </c:pt>
                <c:pt idx="40">
                  <c:v>1.0835900000000001</c:v>
                </c:pt>
                <c:pt idx="41">
                  <c:v>0.48893900000000001</c:v>
                </c:pt>
                <c:pt idx="42">
                  <c:v>0.47251500000000002</c:v>
                </c:pt>
                <c:pt idx="43">
                  <c:v>2.0742400000000001</c:v>
                </c:pt>
                <c:pt idx="44">
                  <c:v>1.1939500000000001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197-413A-BD69-5E9106F41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4974303"/>
        <c:axId val="1759480703"/>
      </c:scatterChart>
      <c:valAx>
        <c:axId val="136497430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9480703"/>
        <c:crosses val="autoZero"/>
        <c:crossBetween val="midCat"/>
      </c:valAx>
      <c:valAx>
        <c:axId val="1759480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Cs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4974303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1.AS vs 1(B)MP Ms K vs Ba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1(B)MP Ms K vs Ba</c:v>
          </c:tx>
          <c:spPr>
            <a:ln>
              <a:noFill/>
            </a:ln>
          </c:spPr>
          <c:errBars>
            <c:errDir val="y"/>
            <c:errBarType val="both"/>
            <c:errValType val="cust"/>
            <c:noEndCap val="0"/>
            <c:plus>
              <c:numRef>
                <c:f>('Ms SEM+ICP Tidy'!$X$238:$X$267,'Ms SEM+ICP Tidy'!$X$285:$X$299)</c:f>
                <c:numCache>
                  <c:formatCode>General</c:formatCode>
                  <c:ptCount val="45"/>
                  <c:pt idx="0">
                    <c:v>405.90300000000002</c:v>
                  </c:pt>
                  <c:pt idx="1">
                    <c:v>409.899</c:v>
                  </c:pt>
                  <c:pt idx="2">
                    <c:v>281.58800000000002</c:v>
                  </c:pt>
                  <c:pt idx="3">
                    <c:v>428.01100000000002</c:v>
                  </c:pt>
                  <c:pt idx="4">
                    <c:v>209.77699999999999</c:v>
                  </c:pt>
                  <c:pt idx="5">
                    <c:v>518.827</c:v>
                  </c:pt>
                  <c:pt idx="6">
                    <c:v>306.90199999999999</c:v>
                  </c:pt>
                  <c:pt idx="7">
                    <c:v>279.94</c:v>
                  </c:pt>
                  <c:pt idx="8">
                    <c:v>428.25700000000001</c:v>
                  </c:pt>
                  <c:pt idx="9">
                    <c:v>609.78700000000003</c:v>
                  </c:pt>
                  <c:pt idx="10">
                    <c:v>223.09700000000001</c:v>
                  </c:pt>
                  <c:pt idx="11">
                    <c:v>220.55799999999999</c:v>
                  </c:pt>
                  <c:pt idx="12">
                    <c:v>222.47499999999999</c:v>
                  </c:pt>
                  <c:pt idx="13">
                    <c:v>342.96600000000001</c:v>
                  </c:pt>
                  <c:pt idx="14">
                    <c:v>744.67</c:v>
                  </c:pt>
                  <c:pt idx="15">
                    <c:v>465.41</c:v>
                  </c:pt>
                  <c:pt idx="16">
                    <c:v>361.06400000000002</c:v>
                  </c:pt>
                  <c:pt idx="17">
                    <c:v>498.315</c:v>
                  </c:pt>
                  <c:pt idx="18">
                    <c:v>316.65199999999999</c:v>
                  </c:pt>
                  <c:pt idx="19">
                    <c:v>307.45800000000003</c:v>
                  </c:pt>
                  <c:pt idx="20">
                    <c:v>336.779</c:v>
                  </c:pt>
                  <c:pt idx="21">
                    <c:v>399.63900000000001</c:v>
                  </c:pt>
                  <c:pt idx="22">
                    <c:v>484.041</c:v>
                  </c:pt>
                  <c:pt idx="23">
                    <c:v>326.70699999999999</c:v>
                  </c:pt>
                  <c:pt idx="24">
                    <c:v>572.18499999999995</c:v>
                  </c:pt>
                  <c:pt idx="25">
                    <c:v>398.47699999999998</c:v>
                  </c:pt>
                  <c:pt idx="26">
                    <c:v>386.709</c:v>
                  </c:pt>
                  <c:pt idx="27">
                    <c:v>548.524</c:v>
                  </c:pt>
                  <c:pt idx="28">
                    <c:v>331.22699999999998</c:v>
                  </c:pt>
                  <c:pt idx="29">
                    <c:v>536.70699999999999</c:v>
                  </c:pt>
                  <c:pt idx="30">
                    <c:v>524.85500000000002</c:v>
                  </c:pt>
                  <c:pt idx="31">
                    <c:v>215.55199999999999</c:v>
                  </c:pt>
                  <c:pt idx="32">
                    <c:v>365.86700000000002</c:v>
                  </c:pt>
                  <c:pt idx="33">
                    <c:v>348.39</c:v>
                  </c:pt>
                  <c:pt idx="34">
                    <c:v>553.58399999999995</c:v>
                  </c:pt>
                  <c:pt idx="35">
                    <c:v>468.54300000000001</c:v>
                  </c:pt>
                  <c:pt idx="36">
                    <c:v>328.55200000000002</c:v>
                  </c:pt>
                  <c:pt idx="37">
                    <c:v>299.298</c:v>
                  </c:pt>
                  <c:pt idx="38">
                    <c:v>353.096</c:v>
                  </c:pt>
                  <c:pt idx="39">
                    <c:v>362.72699999999998</c:v>
                  </c:pt>
                  <c:pt idx="40">
                    <c:v>599.08199999999999</c:v>
                  </c:pt>
                  <c:pt idx="41">
                    <c:v>464.32499999999999</c:v>
                  </c:pt>
                  <c:pt idx="42">
                    <c:v>531.09400000000005</c:v>
                  </c:pt>
                  <c:pt idx="43">
                    <c:v>640.65099999999995</c:v>
                  </c:pt>
                  <c:pt idx="44">
                    <c:v>461.57299999999998</c:v>
                  </c:pt>
                </c:numCache>
              </c:numRef>
            </c:plus>
            <c:minus>
              <c:numRef>
                <c:f>('Ms SEM+ICP Tidy'!$X$238:$X$267,'Ms SEM+ICP Tidy'!$X$285:$X$299)</c:f>
                <c:numCache>
                  <c:formatCode>General</c:formatCode>
                  <c:ptCount val="45"/>
                  <c:pt idx="0">
                    <c:v>405.90300000000002</c:v>
                  </c:pt>
                  <c:pt idx="1">
                    <c:v>409.899</c:v>
                  </c:pt>
                  <c:pt idx="2">
                    <c:v>281.58800000000002</c:v>
                  </c:pt>
                  <c:pt idx="3">
                    <c:v>428.01100000000002</c:v>
                  </c:pt>
                  <c:pt idx="4">
                    <c:v>209.77699999999999</c:v>
                  </c:pt>
                  <c:pt idx="5">
                    <c:v>518.827</c:v>
                  </c:pt>
                  <c:pt idx="6">
                    <c:v>306.90199999999999</c:v>
                  </c:pt>
                  <c:pt idx="7">
                    <c:v>279.94</c:v>
                  </c:pt>
                  <c:pt idx="8">
                    <c:v>428.25700000000001</c:v>
                  </c:pt>
                  <c:pt idx="9">
                    <c:v>609.78700000000003</c:v>
                  </c:pt>
                  <c:pt idx="10">
                    <c:v>223.09700000000001</c:v>
                  </c:pt>
                  <c:pt idx="11">
                    <c:v>220.55799999999999</c:v>
                  </c:pt>
                  <c:pt idx="12">
                    <c:v>222.47499999999999</c:v>
                  </c:pt>
                  <c:pt idx="13">
                    <c:v>342.96600000000001</c:v>
                  </c:pt>
                  <c:pt idx="14">
                    <c:v>744.67</c:v>
                  </c:pt>
                  <c:pt idx="15">
                    <c:v>465.41</c:v>
                  </c:pt>
                  <c:pt idx="16">
                    <c:v>361.06400000000002</c:v>
                  </c:pt>
                  <c:pt idx="17">
                    <c:v>498.315</c:v>
                  </c:pt>
                  <c:pt idx="18">
                    <c:v>316.65199999999999</c:v>
                  </c:pt>
                  <c:pt idx="19">
                    <c:v>307.45800000000003</c:v>
                  </c:pt>
                  <c:pt idx="20">
                    <c:v>336.779</c:v>
                  </c:pt>
                  <c:pt idx="21">
                    <c:v>399.63900000000001</c:v>
                  </c:pt>
                  <c:pt idx="22">
                    <c:v>484.041</c:v>
                  </c:pt>
                  <c:pt idx="23">
                    <c:v>326.70699999999999</c:v>
                  </c:pt>
                  <c:pt idx="24">
                    <c:v>572.18499999999995</c:v>
                  </c:pt>
                  <c:pt idx="25">
                    <c:v>398.47699999999998</c:v>
                  </c:pt>
                  <c:pt idx="26">
                    <c:v>386.709</c:v>
                  </c:pt>
                  <c:pt idx="27">
                    <c:v>548.524</c:v>
                  </c:pt>
                  <c:pt idx="28">
                    <c:v>331.22699999999998</c:v>
                  </c:pt>
                  <c:pt idx="29">
                    <c:v>536.70699999999999</c:v>
                  </c:pt>
                  <c:pt idx="30">
                    <c:v>524.85500000000002</c:v>
                  </c:pt>
                  <c:pt idx="31">
                    <c:v>215.55199999999999</c:v>
                  </c:pt>
                  <c:pt idx="32">
                    <c:v>365.86700000000002</c:v>
                  </c:pt>
                  <c:pt idx="33">
                    <c:v>348.39</c:v>
                  </c:pt>
                  <c:pt idx="34">
                    <c:v>553.58399999999995</c:v>
                  </c:pt>
                  <c:pt idx="35">
                    <c:v>468.54300000000001</c:v>
                  </c:pt>
                  <c:pt idx="36">
                    <c:v>328.55200000000002</c:v>
                  </c:pt>
                  <c:pt idx="37">
                    <c:v>299.298</c:v>
                  </c:pt>
                  <c:pt idx="38">
                    <c:v>353.096</c:v>
                  </c:pt>
                  <c:pt idx="39">
                    <c:v>362.72699999999998</c:v>
                  </c:pt>
                  <c:pt idx="40">
                    <c:v>599.08199999999999</c:v>
                  </c:pt>
                  <c:pt idx="41">
                    <c:v>464.32499999999999</c:v>
                  </c:pt>
                  <c:pt idx="42">
                    <c:v>531.09400000000005</c:v>
                  </c:pt>
                  <c:pt idx="43">
                    <c:v>640.65099999999995</c:v>
                  </c:pt>
                  <c:pt idx="44">
                    <c:v>461.57299999999998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'Ms SEM+ICP Tidy'!$AH$47:$AH$91</c:f>
              <c:numCache>
                <c:formatCode>General</c:formatCode>
                <c:ptCount val="45"/>
                <c:pt idx="0">
                  <c:v>84800</c:v>
                </c:pt>
                <c:pt idx="1">
                  <c:v>84900</c:v>
                </c:pt>
                <c:pt idx="2">
                  <c:v>83699.999999999985</c:v>
                </c:pt>
                <c:pt idx="3">
                  <c:v>84400</c:v>
                </c:pt>
                <c:pt idx="4">
                  <c:v>85000</c:v>
                </c:pt>
                <c:pt idx="5">
                  <c:v>87100.000000000015</c:v>
                </c:pt>
                <c:pt idx="6">
                  <c:v>85300</c:v>
                </c:pt>
                <c:pt idx="7">
                  <c:v>85200</c:v>
                </c:pt>
                <c:pt idx="8">
                  <c:v>83200</c:v>
                </c:pt>
                <c:pt idx="9">
                  <c:v>84000</c:v>
                </c:pt>
                <c:pt idx="10">
                  <c:v>86000</c:v>
                </c:pt>
                <c:pt idx="11">
                  <c:v>84900</c:v>
                </c:pt>
                <c:pt idx="12">
                  <c:v>84600.000000000015</c:v>
                </c:pt>
                <c:pt idx="13">
                  <c:v>85399.999999999985</c:v>
                </c:pt>
                <c:pt idx="14">
                  <c:v>84100</c:v>
                </c:pt>
                <c:pt idx="15">
                  <c:v>82899.999999999985</c:v>
                </c:pt>
                <c:pt idx="16">
                  <c:v>85500</c:v>
                </c:pt>
                <c:pt idx="17">
                  <c:v>84700</c:v>
                </c:pt>
                <c:pt idx="18">
                  <c:v>84600.000000000015</c:v>
                </c:pt>
                <c:pt idx="19">
                  <c:v>82500</c:v>
                </c:pt>
                <c:pt idx="20">
                  <c:v>85300</c:v>
                </c:pt>
                <c:pt idx="21">
                  <c:v>85500</c:v>
                </c:pt>
                <c:pt idx="22">
                  <c:v>85399.999999999985</c:v>
                </c:pt>
                <c:pt idx="23">
                  <c:v>83500</c:v>
                </c:pt>
                <c:pt idx="24">
                  <c:v>83400</c:v>
                </c:pt>
                <c:pt idx="25">
                  <c:v>85600</c:v>
                </c:pt>
                <c:pt idx="26">
                  <c:v>87100.000000000015</c:v>
                </c:pt>
                <c:pt idx="27">
                  <c:v>83300</c:v>
                </c:pt>
                <c:pt idx="28">
                  <c:v>83000</c:v>
                </c:pt>
                <c:pt idx="29">
                  <c:v>83400</c:v>
                </c:pt>
                <c:pt idx="30">
                  <c:v>84200</c:v>
                </c:pt>
                <c:pt idx="31">
                  <c:v>85399.999999999985</c:v>
                </c:pt>
                <c:pt idx="32">
                  <c:v>85000</c:v>
                </c:pt>
                <c:pt idx="33">
                  <c:v>84100</c:v>
                </c:pt>
                <c:pt idx="34">
                  <c:v>84700</c:v>
                </c:pt>
                <c:pt idx="35">
                  <c:v>84500</c:v>
                </c:pt>
                <c:pt idx="36">
                  <c:v>85300</c:v>
                </c:pt>
                <c:pt idx="37">
                  <c:v>82300</c:v>
                </c:pt>
                <c:pt idx="38">
                  <c:v>84400</c:v>
                </c:pt>
                <c:pt idx="39">
                  <c:v>82600</c:v>
                </c:pt>
                <c:pt idx="40">
                  <c:v>84900</c:v>
                </c:pt>
                <c:pt idx="41">
                  <c:v>83300</c:v>
                </c:pt>
                <c:pt idx="42">
                  <c:v>83500</c:v>
                </c:pt>
                <c:pt idx="43">
                  <c:v>85300</c:v>
                </c:pt>
                <c:pt idx="44">
                  <c:v>82300</c:v>
                </c:pt>
              </c:numCache>
            </c:numRef>
          </c:xVal>
          <c:yVal>
            <c:numRef>
              <c:f>'Ms SEM+ICP Tidy'!$W$47:$W$91</c:f>
              <c:numCache>
                <c:formatCode>General</c:formatCode>
                <c:ptCount val="45"/>
                <c:pt idx="0">
                  <c:v>2691.7</c:v>
                </c:pt>
                <c:pt idx="1">
                  <c:v>2612.58</c:v>
                </c:pt>
                <c:pt idx="2">
                  <c:v>1803.16</c:v>
                </c:pt>
                <c:pt idx="3">
                  <c:v>2901.26</c:v>
                </c:pt>
                <c:pt idx="4">
                  <c:v>2363.3200000000002</c:v>
                </c:pt>
                <c:pt idx="5">
                  <c:v>3056.94</c:v>
                </c:pt>
                <c:pt idx="6">
                  <c:v>2713.72</c:v>
                </c:pt>
                <c:pt idx="7">
                  <c:v>2177.8000000000002</c:v>
                </c:pt>
                <c:pt idx="8">
                  <c:v>2698.44</c:v>
                </c:pt>
                <c:pt idx="9">
                  <c:v>4389.04</c:v>
                </c:pt>
                <c:pt idx="10">
                  <c:v>2041.37</c:v>
                </c:pt>
                <c:pt idx="11">
                  <c:v>2579.4899999999998</c:v>
                </c:pt>
                <c:pt idx="12">
                  <c:v>2380.48</c:v>
                </c:pt>
                <c:pt idx="13">
                  <c:v>3039.46</c:v>
                </c:pt>
                <c:pt idx="14">
                  <c:v>4657.41</c:v>
                </c:pt>
                <c:pt idx="15">
                  <c:v>3158.96</c:v>
                </c:pt>
                <c:pt idx="16">
                  <c:v>2954.72</c:v>
                </c:pt>
                <c:pt idx="17">
                  <c:v>3656.91</c:v>
                </c:pt>
                <c:pt idx="18">
                  <c:v>3127.34</c:v>
                </c:pt>
                <c:pt idx="19">
                  <c:v>2840.77</c:v>
                </c:pt>
                <c:pt idx="20">
                  <c:v>2704.31</c:v>
                </c:pt>
                <c:pt idx="21">
                  <c:v>3507.68</c:v>
                </c:pt>
                <c:pt idx="22">
                  <c:v>3374.9</c:v>
                </c:pt>
                <c:pt idx="23">
                  <c:v>3844.18</c:v>
                </c:pt>
                <c:pt idx="24">
                  <c:v>3958.79</c:v>
                </c:pt>
                <c:pt idx="25">
                  <c:v>3469.31</c:v>
                </c:pt>
                <c:pt idx="26">
                  <c:v>3448</c:v>
                </c:pt>
                <c:pt idx="27">
                  <c:v>4252.71</c:v>
                </c:pt>
                <c:pt idx="28">
                  <c:v>1699.14</c:v>
                </c:pt>
                <c:pt idx="29">
                  <c:v>3642.01</c:v>
                </c:pt>
                <c:pt idx="30">
                  <c:v>2855.62</c:v>
                </c:pt>
                <c:pt idx="31">
                  <c:v>1979.02</c:v>
                </c:pt>
                <c:pt idx="32">
                  <c:v>3491.04</c:v>
                </c:pt>
                <c:pt idx="33">
                  <c:v>3625.99</c:v>
                </c:pt>
                <c:pt idx="34">
                  <c:v>3553.48</c:v>
                </c:pt>
                <c:pt idx="35">
                  <c:v>3395.04</c:v>
                </c:pt>
                <c:pt idx="36">
                  <c:v>3325.42</c:v>
                </c:pt>
                <c:pt idx="37">
                  <c:v>2724.71</c:v>
                </c:pt>
                <c:pt idx="38">
                  <c:v>3553.47</c:v>
                </c:pt>
                <c:pt idx="39">
                  <c:v>3827.45</c:v>
                </c:pt>
                <c:pt idx="40">
                  <c:v>4070.39</c:v>
                </c:pt>
                <c:pt idx="41">
                  <c:v>3410.89</c:v>
                </c:pt>
                <c:pt idx="42">
                  <c:v>3475.49</c:v>
                </c:pt>
                <c:pt idx="43">
                  <c:v>3889.69</c:v>
                </c:pt>
                <c:pt idx="44">
                  <c:v>3461.3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2B1-43A3-BF1D-2D2E6256869D}"/>
            </c:ext>
          </c:extLst>
        </c:ser>
        <c:ser>
          <c:idx val="0"/>
          <c:order val="1"/>
          <c:tx>
            <c:v>1.AS Ms K vs Ba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SEM+ICP Tidy'!$X$145:$X$168,'Ms SEM+ICP Tidy'!$X$189:$X$208)</c:f>
                <c:numCache>
                  <c:formatCode>General</c:formatCode>
                  <c:ptCount val="44"/>
                  <c:pt idx="0">
                    <c:v>607.68899999999996</c:v>
                  </c:pt>
                  <c:pt idx="1">
                    <c:v>591.61599999999999</c:v>
                  </c:pt>
                  <c:pt idx="2">
                    <c:v>155.20699999999999</c:v>
                  </c:pt>
                  <c:pt idx="3">
                    <c:v>154.22499999999999</c:v>
                  </c:pt>
                  <c:pt idx="4">
                    <c:v>240.99</c:v>
                  </c:pt>
                  <c:pt idx="5">
                    <c:v>202.34</c:v>
                  </c:pt>
                  <c:pt idx="6">
                    <c:v>277.63499999999999</c:v>
                  </c:pt>
                  <c:pt idx="7">
                    <c:v>283.73399999999998</c:v>
                  </c:pt>
                  <c:pt idx="8">
                    <c:v>207.58199999999999</c:v>
                  </c:pt>
                  <c:pt idx="9">
                    <c:v>339.82400000000001</c:v>
                  </c:pt>
                  <c:pt idx="10">
                    <c:v>261.30500000000001</c:v>
                  </c:pt>
                  <c:pt idx="11">
                    <c:v>423.93299999999999</c:v>
                  </c:pt>
                  <c:pt idx="12">
                    <c:v>421.173</c:v>
                  </c:pt>
                  <c:pt idx="13">
                    <c:v>434.64400000000001</c:v>
                  </c:pt>
                  <c:pt idx="14">
                    <c:v>697.101</c:v>
                  </c:pt>
                  <c:pt idx="15">
                    <c:v>267.45100000000002</c:v>
                  </c:pt>
                  <c:pt idx="16">
                    <c:v>232.39699999999999</c:v>
                  </c:pt>
                  <c:pt idx="17">
                    <c:v>183.53399999999999</c:v>
                  </c:pt>
                  <c:pt idx="18">
                    <c:v>242.34299999999999</c:v>
                  </c:pt>
                  <c:pt idx="19">
                    <c:v>202.91399999999999</c:v>
                  </c:pt>
                  <c:pt idx="20">
                    <c:v>216.11500000000001</c:v>
                  </c:pt>
                  <c:pt idx="21">
                    <c:v>323.64100000000002</c:v>
                  </c:pt>
                  <c:pt idx="22">
                    <c:v>224.17699999999999</c:v>
                  </c:pt>
                  <c:pt idx="23">
                    <c:v>413.72500000000002</c:v>
                  </c:pt>
                  <c:pt idx="24">
                    <c:v>515.93399999999997</c:v>
                  </c:pt>
                  <c:pt idx="25">
                    <c:v>269.048</c:v>
                  </c:pt>
                  <c:pt idx="26">
                    <c:v>405.178</c:v>
                  </c:pt>
                  <c:pt idx="27">
                    <c:v>183.536</c:v>
                  </c:pt>
                  <c:pt idx="28">
                    <c:v>375.99099999999999</c:v>
                  </c:pt>
                  <c:pt idx="29">
                    <c:v>274.27999999999997</c:v>
                  </c:pt>
                  <c:pt idx="30">
                    <c:v>254.858</c:v>
                  </c:pt>
                  <c:pt idx="31">
                    <c:v>275.541</c:v>
                  </c:pt>
                  <c:pt idx="32">
                    <c:v>253.482</c:v>
                  </c:pt>
                  <c:pt idx="33">
                    <c:v>259.935</c:v>
                  </c:pt>
                  <c:pt idx="34">
                    <c:v>343.82900000000001</c:v>
                  </c:pt>
                  <c:pt idx="35">
                    <c:v>286.77300000000002</c:v>
                  </c:pt>
                  <c:pt idx="36">
                    <c:v>498.18299999999999</c:v>
                  </c:pt>
                  <c:pt idx="37">
                    <c:v>377.524</c:v>
                  </c:pt>
                  <c:pt idx="38">
                    <c:v>413.02499999999998</c:v>
                  </c:pt>
                  <c:pt idx="39">
                    <c:v>262.33999999999997</c:v>
                  </c:pt>
                  <c:pt idx="40">
                    <c:v>443.779</c:v>
                  </c:pt>
                  <c:pt idx="41">
                    <c:v>359.92700000000002</c:v>
                  </c:pt>
                  <c:pt idx="42">
                    <c:v>257.80099999999999</c:v>
                  </c:pt>
                  <c:pt idx="43">
                    <c:v>358.947</c:v>
                  </c:pt>
                </c:numCache>
              </c:numRef>
            </c:plus>
            <c:minus>
              <c:numRef>
                <c:f>('Ms SEM+ICP Tidy'!$X$145:$X$168,'Ms SEM+ICP Tidy'!$X$189:$X$208)</c:f>
                <c:numCache>
                  <c:formatCode>General</c:formatCode>
                  <c:ptCount val="44"/>
                  <c:pt idx="0">
                    <c:v>607.68899999999996</c:v>
                  </c:pt>
                  <c:pt idx="1">
                    <c:v>591.61599999999999</c:v>
                  </c:pt>
                  <c:pt idx="2">
                    <c:v>155.20699999999999</c:v>
                  </c:pt>
                  <c:pt idx="3">
                    <c:v>154.22499999999999</c:v>
                  </c:pt>
                  <c:pt idx="4">
                    <c:v>240.99</c:v>
                  </c:pt>
                  <c:pt idx="5">
                    <c:v>202.34</c:v>
                  </c:pt>
                  <c:pt idx="6">
                    <c:v>277.63499999999999</c:v>
                  </c:pt>
                  <c:pt idx="7">
                    <c:v>283.73399999999998</c:v>
                  </c:pt>
                  <c:pt idx="8">
                    <c:v>207.58199999999999</c:v>
                  </c:pt>
                  <c:pt idx="9">
                    <c:v>339.82400000000001</c:v>
                  </c:pt>
                  <c:pt idx="10">
                    <c:v>261.30500000000001</c:v>
                  </c:pt>
                  <c:pt idx="11">
                    <c:v>423.93299999999999</c:v>
                  </c:pt>
                  <c:pt idx="12">
                    <c:v>421.173</c:v>
                  </c:pt>
                  <c:pt idx="13">
                    <c:v>434.64400000000001</c:v>
                  </c:pt>
                  <c:pt idx="14">
                    <c:v>697.101</c:v>
                  </c:pt>
                  <c:pt idx="15">
                    <c:v>267.45100000000002</c:v>
                  </c:pt>
                  <c:pt idx="16">
                    <c:v>232.39699999999999</c:v>
                  </c:pt>
                  <c:pt idx="17">
                    <c:v>183.53399999999999</c:v>
                  </c:pt>
                  <c:pt idx="18">
                    <c:v>242.34299999999999</c:v>
                  </c:pt>
                  <c:pt idx="19">
                    <c:v>202.91399999999999</c:v>
                  </c:pt>
                  <c:pt idx="20">
                    <c:v>216.11500000000001</c:v>
                  </c:pt>
                  <c:pt idx="21">
                    <c:v>323.64100000000002</c:v>
                  </c:pt>
                  <c:pt idx="22">
                    <c:v>224.17699999999999</c:v>
                  </c:pt>
                  <c:pt idx="23">
                    <c:v>413.72500000000002</c:v>
                  </c:pt>
                  <c:pt idx="24">
                    <c:v>515.93399999999997</c:v>
                  </c:pt>
                  <c:pt idx="25">
                    <c:v>269.048</c:v>
                  </c:pt>
                  <c:pt idx="26">
                    <c:v>405.178</c:v>
                  </c:pt>
                  <c:pt idx="27">
                    <c:v>183.536</c:v>
                  </c:pt>
                  <c:pt idx="28">
                    <c:v>375.99099999999999</c:v>
                  </c:pt>
                  <c:pt idx="29">
                    <c:v>274.27999999999997</c:v>
                  </c:pt>
                  <c:pt idx="30">
                    <c:v>254.858</c:v>
                  </c:pt>
                  <c:pt idx="31">
                    <c:v>275.541</c:v>
                  </c:pt>
                  <c:pt idx="32">
                    <c:v>253.482</c:v>
                  </c:pt>
                  <c:pt idx="33">
                    <c:v>259.935</c:v>
                  </c:pt>
                  <c:pt idx="34">
                    <c:v>343.82900000000001</c:v>
                  </c:pt>
                  <c:pt idx="35">
                    <c:v>286.77300000000002</c:v>
                  </c:pt>
                  <c:pt idx="36">
                    <c:v>498.18299999999999</c:v>
                  </c:pt>
                  <c:pt idx="37">
                    <c:v>377.524</c:v>
                  </c:pt>
                  <c:pt idx="38">
                    <c:v>413.02499999999998</c:v>
                  </c:pt>
                  <c:pt idx="39">
                    <c:v>262.33999999999997</c:v>
                  </c:pt>
                  <c:pt idx="40">
                    <c:v>443.779</c:v>
                  </c:pt>
                  <c:pt idx="41">
                    <c:v>359.92700000000002</c:v>
                  </c:pt>
                  <c:pt idx="42">
                    <c:v>257.80099999999999</c:v>
                  </c:pt>
                  <c:pt idx="43">
                    <c:v>358.947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'Ms SEM+ICP Tidy'!$AH$2:$AH$45</c:f>
              <c:numCache>
                <c:formatCode>General</c:formatCode>
                <c:ptCount val="44"/>
                <c:pt idx="0">
                  <c:v>85200</c:v>
                </c:pt>
                <c:pt idx="1">
                  <c:v>85399.999999999985</c:v>
                </c:pt>
                <c:pt idx="2">
                  <c:v>95300</c:v>
                </c:pt>
                <c:pt idx="3">
                  <c:v>95300</c:v>
                </c:pt>
                <c:pt idx="4">
                  <c:v>95500</c:v>
                </c:pt>
                <c:pt idx="5">
                  <c:v>97100.000000000015</c:v>
                </c:pt>
                <c:pt idx="6">
                  <c:v>95700</c:v>
                </c:pt>
                <c:pt idx="7">
                  <c:v>95100</c:v>
                </c:pt>
                <c:pt idx="8">
                  <c:v>95000</c:v>
                </c:pt>
                <c:pt idx="9">
                  <c:v>95800</c:v>
                </c:pt>
                <c:pt idx="10">
                  <c:v>94500</c:v>
                </c:pt>
                <c:pt idx="11">
                  <c:v>91600</c:v>
                </c:pt>
                <c:pt idx="12">
                  <c:v>93100</c:v>
                </c:pt>
                <c:pt idx="13">
                  <c:v>92500</c:v>
                </c:pt>
                <c:pt idx="14">
                  <c:v>90900</c:v>
                </c:pt>
                <c:pt idx="15">
                  <c:v>95900</c:v>
                </c:pt>
                <c:pt idx="16">
                  <c:v>95900</c:v>
                </c:pt>
                <c:pt idx="17">
                  <c:v>95000</c:v>
                </c:pt>
                <c:pt idx="18">
                  <c:v>95500</c:v>
                </c:pt>
                <c:pt idx="19">
                  <c:v>93500</c:v>
                </c:pt>
                <c:pt idx="20">
                  <c:v>91199.999999999985</c:v>
                </c:pt>
                <c:pt idx="21">
                  <c:v>94400</c:v>
                </c:pt>
                <c:pt idx="22">
                  <c:v>98000</c:v>
                </c:pt>
                <c:pt idx="23">
                  <c:v>98000</c:v>
                </c:pt>
                <c:pt idx="24">
                  <c:v>93699.999999999985</c:v>
                </c:pt>
                <c:pt idx="25">
                  <c:v>95000</c:v>
                </c:pt>
                <c:pt idx="26">
                  <c:v>93300</c:v>
                </c:pt>
                <c:pt idx="27">
                  <c:v>94400</c:v>
                </c:pt>
                <c:pt idx="28">
                  <c:v>94000</c:v>
                </c:pt>
                <c:pt idx="29">
                  <c:v>94100</c:v>
                </c:pt>
                <c:pt idx="30">
                  <c:v>93900</c:v>
                </c:pt>
                <c:pt idx="31">
                  <c:v>98200</c:v>
                </c:pt>
                <c:pt idx="32">
                  <c:v>93100</c:v>
                </c:pt>
                <c:pt idx="33">
                  <c:v>96800</c:v>
                </c:pt>
                <c:pt idx="34">
                  <c:v>94100</c:v>
                </c:pt>
                <c:pt idx="35">
                  <c:v>95399.999999999985</c:v>
                </c:pt>
                <c:pt idx="36">
                  <c:v>93200</c:v>
                </c:pt>
                <c:pt idx="37">
                  <c:v>94700</c:v>
                </c:pt>
                <c:pt idx="38">
                  <c:v>97800</c:v>
                </c:pt>
                <c:pt idx="39">
                  <c:v>94100</c:v>
                </c:pt>
                <c:pt idx="40">
                  <c:v>95500</c:v>
                </c:pt>
                <c:pt idx="41">
                  <c:v>96000</c:v>
                </c:pt>
                <c:pt idx="42">
                  <c:v>98200</c:v>
                </c:pt>
                <c:pt idx="43">
                  <c:v>99600.000000000015</c:v>
                </c:pt>
              </c:numCache>
            </c:numRef>
          </c:xVal>
          <c:yVal>
            <c:numRef>
              <c:f>'Ms SEM+ICP Tidy'!$W$2:$W$45</c:f>
              <c:numCache>
                <c:formatCode>General</c:formatCode>
                <c:ptCount val="44"/>
                <c:pt idx="0">
                  <c:v>3698.06</c:v>
                </c:pt>
                <c:pt idx="1">
                  <c:v>4513.25</c:v>
                </c:pt>
                <c:pt idx="2">
                  <c:v>1365</c:v>
                </c:pt>
                <c:pt idx="3">
                  <c:v>1819.56</c:v>
                </c:pt>
                <c:pt idx="4">
                  <c:v>2213.25</c:v>
                </c:pt>
                <c:pt idx="5">
                  <c:v>1518.45</c:v>
                </c:pt>
                <c:pt idx="6">
                  <c:v>1949.48</c:v>
                </c:pt>
                <c:pt idx="7">
                  <c:v>2396.67</c:v>
                </c:pt>
                <c:pt idx="8">
                  <c:v>2207.37</c:v>
                </c:pt>
                <c:pt idx="9">
                  <c:v>2070.79</c:v>
                </c:pt>
                <c:pt idx="10">
                  <c:v>2390.39</c:v>
                </c:pt>
                <c:pt idx="11">
                  <c:v>3793.07</c:v>
                </c:pt>
                <c:pt idx="12">
                  <c:v>3491.85</c:v>
                </c:pt>
                <c:pt idx="13">
                  <c:v>3601.85</c:v>
                </c:pt>
                <c:pt idx="14">
                  <c:v>4305.1899999999996</c:v>
                </c:pt>
                <c:pt idx="15">
                  <c:v>2537.14</c:v>
                </c:pt>
                <c:pt idx="16">
                  <c:v>2033.76</c:v>
                </c:pt>
                <c:pt idx="17">
                  <c:v>2309.13</c:v>
                </c:pt>
                <c:pt idx="18">
                  <c:v>2677.35</c:v>
                </c:pt>
                <c:pt idx="19">
                  <c:v>1949.92</c:v>
                </c:pt>
                <c:pt idx="20">
                  <c:v>1989.98</c:v>
                </c:pt>
                <c:pt idx="21">
                  <c:v>2598.19</c:v>
                </c:pt>
                <c:pt idx="22">
                  <c:v>2397.0300000000002</c:v>
                </c:pt>
                <c:pt idx="23">
                  <c:v>3007.46</c:v>
                </c:pt>
                <c:pt idx="24">
                  <c:v>3743.77</c:v>
                </c:pt>
                <c:pt idx="25">
                  <c:v>2181.6999999999998</c:v>
                </c:pt>
                <c:pt idx="26">
                  <c:v>2360.67</c:v>
                </c:pt>
                <c:pt idx="27">
                  <c:v>2361.7800000000002</c:v>
                </c:pt>
                <c:pt idx="28">
                  <c:v>2636.48</c:v>
                </c:pt>
                <c:pt idx="29">
                  <c:v>2328.04</c:v>
                </c:pt>
                <c:pt idx="30">
                  <c:v>2395.3000000000002</c:v>
                </c:pt>
                <c:pt idx="31">
                  <c:v>2528.13</c:v>
                </c:pt>
                <c:pt idx="32">
                  <c:v>1908.58</c:v>
                </c:pt>
                <c:pt idx="33">
                  <c:v>2285.8200000000002</c:v>
                </c:pt>
                <c:pt idx="34">
                  <c:v>2334.4</c:v>
                </c:pt>
                <c:pt idx="35">
                  <c:v>3340.54</c:v>
                </c:pt>
                <c:pt idx="36">
                  <c:v>2854.99</c:v>
                </c:pt>
                <c:pt idx="37">
                  <c:v>2681.85</c:v>
                </c:pt>
                <c:pt idx="38">
                  <c:v>2859.62</c:v>
                </c:pt>
                <c:pt idx="39">
                  <c:v>3083.33</c:v>
                </c:pt>
                <c:pt idx="40">
                  <c:v>2748.19</c:v>
                </c:pt>
                <c:pt idx="41">
                  <c:v>2074.04</c:v>
                </c:pt>
                <c:pt idx="42">
                  <c:v>2857.37</c:v>
                </c:pt>
                <c:pt idx="43">
                  <c:v>2327.46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2B1-43A3-BF1D-2D2E62568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5426607"/>
        <c:axId val="1329952383"/>
      </c:scatterChart>
      <c:valAx>
        <c:axId val="13554266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9952383"/>
        <c:crosses val="autoZero"/>
        <c:crossBetween val="midCat"/>
      </c:valAx>
      <c:valAx>
        <c:axId val="13299523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BA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5426607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Li (ppm)</a:t>
            </a:r>
            <a:r>
              <a:rPr lang="en-GB" baseline="0"/>
              <a:t> in Muscovites from 1.AS and 1(B)MP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1.AS Muscovite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fixedVal"/>
            <c:noEndCap val="0"/>
            <c:val val="0"/>
            <c:spPr>
              <a:noFill/>
              <a:ln w="9525" cap="flat" cmpd="sng" algn="ctr">
                <a:noFill/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SEM+ICP Tidy'!$C$145:$C$168,'Ms SEM+ICP Tidy'!$C$189:$C$208)</c:f>
                <c:numCache>
                  <c:formatCode>General</c:formatCode>
                  <c:ptCount val="44"/>
                  <c:pt idx="0">
                    <c:v>6.1985900000000003</c:v>
                  </c:pt>
                  <c:pt idx="1">
                    <c:v>5.4918899999999997</c:v>
                  </c:pt>
                  <c:pt idx="2">
                    <c:v>5.9336099999999998</c:v>
                  </c:pt>
                  <c:pt idx="3">
                    <c:v>3.8236300000000001</c:v>
                  </c:pt>
                  <c:pt idx="4">
                    <c:v>5.8784599999999996</c:v>
                  </c:pt>
                  <c:pt idx="5">
                    <c:v>7.01267</c:v>
                  </c:pt>
                  <c:pt idx="6">
                    <c:v>8.3305500000000006</c:v>
                  </c:pt>
                  <c:pt idx="7">
                    <c:v>5.8285299999999998</c:v>
                  </c:pt>
                  <c:pt idx="8">
                    <c:v>9.2691499999999998</c:v>
                  </c:pt>
                  <c:pt idx="9">
                    <c:v>6.8526899999999999</c:v>
                  </c:pt>
                  <c:pt idx="10">
                    <c:v>6.1776900000000001</c:v>
                  </c:pt>
                  <c:pt idx="11">
                    <c:v>5.8884499999999997</c:v>
                  </c:pt>
                  <c:pt idx="12">
                    <c:v>7.4471299999999996</c:v>
                  </c:pt>
                  <c:pt idx="13">
                    <c:v>8.8373299999999997</c:v>
                  </c:pt>
                  <c:pt idx="14">
                    <c:v>8.5287199999999999</c:v>
                  </c:pt>
                  <c:pt idx="15">
                    <c:v>5.3250799999999998</c:v>
                  </c:pt>
                  <c:pt idx="16">
                    <c:v>8.4974600000000002</c:v>
                  </c:pt>
                  <c:pt idx="17">
                    <c:v>6.0438200000000002</c:v>
                  </c:pt>
                  <c:pt idx="18">
                    <c:v>7.8830600000000004</c:v>
                  </c:pt>
                  <c:pt idx="19">
                    <c:v>5.2465099999999998</c:v>
                  </c:pt>
                  <c:pt idx="20">
                    <c:v>8.6663399999999999</c:v>
                  </c:pt>
                  <c:pt idx="21">
                    <c:v>7.9513199999999999</c:v>
                  </c:pt>
                  <c:pt idx="22">
                    <c:v>8.2565500000000007</c:v>
                  </c:pt>
                  <c:pt idx="23">
                    <c:v>7.8345900000000004</c:v>
                  </c:pt>
                  <c:pt idx="24">
                    <c:v>9.1833600000000004</c:v>
                  </c:pt>
                  <c:pt idx="25">
                    <c:v>9.0914199999999994</c:v>
                  </c:pt>
                  <c:pt idx="26">
                    <c:v>6.1939299999999999</c:v>
                  </c:pt>
                  <c:pt idx="27">
                    <c:v>7.0014900000000004</c:v>
                  </c:pt>
                  <c:pt idx="28">
                    <c:v>6.0931699999999998</c:v>
                  </c:pt>
                  <c:pt idx="29">
                    <c:v>6.6721500000000002</c:v>
                  </c:pt>
                  <c:pt idx="30">
                    <c:v>5.0055699999999996</c:v>
                  </c:pt>
                  <c:pt idx="31">
                    <c:v>11.3512</c:v>
                  </c:pt>
                  <c:pt idx="32">
                    <c:v>10.5342</c:v>
                  </c:pt>
                  <c:pt idx="33">
                    <c:v>8.2353100000000001</c:v>
                  </c:pt>
                  <c:pt idx="34">
                    <c:v>7.1706099999999999</c:v>
                  </c:pt>
                  <c:pt idx="35">
                    <c:v>11.0053</c:v>
                  </c:pt>
                  <c:pt idx="36">
                    <c:v>10.4238</c:v>
                  </c:pt>
                  <c:pt idx="37">
                    <c:v>8.8518000000000008</c:v>
                  </c:pt>
                  <c:pt idx="38">
                    <c:v>7.4977400000000003</c:v>
                  </c:pt>
                  <c:pt idx="39">
                    <c:v>7.8621499999999997</c:v>
                  </c:pt>
                  <c:pt idx="40">
                    <c:v>9.9736200000000004</c:v>
                  </c:pt>
                  <c:pt idx="41">
                    <c:v>8.8705200000000008</c:v>
                  </c:pt>
                  <c:pt idx="42">
                    <c:v>12.3527</c:v>
                  </c:pt>
                  <c:pt idx="43">
                    <c:v>7.5012299999999996</c:v>
                  </c:pt>
                </c:numCache>
              </c:numRef>
            </c:plus>
            <c:minus>
              <c:numRef>
                <c:f>('Ms SEM+ICP Tidy'!$C$145:$C$168,'Ms SEM+ICP Tidy'!$C$189:$C$208)</c:f>
                <c:numCache>
                  <c:formatCode>General</c:formatCode>
                  <c:ptCount val="44"/>
                  <c:pt idx="0">
                    <c:v>6.1985900000000003</c:v>
                  </c:pt>
                  <c:pt idx="1">
                    <c:v>5.4918899999999997</c:v>
                  </c:pt>
                  <c:pt idx="2">
                    <c:v>5.9336099999999998</c:v>
                  </c:pt>
                  <c:pt idx="3">
                    <c:v>3.8236300000000001</c:v>
                  </c:pt>
                  <c:pt idx="4">
                    <c:v>5.8784599999999996</c:v>
                  </c:pt>
                  <c:pt idx="5">
                    <c:v>7.01267</c:v>
                  </c:pt>
                  <c:pt idx="6">
                    <c:v>8.3305500000000006</c:v>
                  </c:pt>
                  <c:pt idx="7">
                    <c:v>5.8285299999999998</c:v>
                  </c:pt>
                  <c:pt idx="8">
                    <c:v>9.2691499999999998</c:v>
                  </c:pt>
                  <c:pt idx="9">
                    <c:v>6.8526899999999999</c:v>
                  </c:pt>
                  <c:pt idx="10">
                    <c:v>6.1776900000000001</c:v>
                  </c:pt>
                  <c:pt idx="11">
                    <c:v>5.8884499999999997</c:v>
                  </c:pt>
                  <c:pt idx="12">
                    <c:v>7.4471299999999996</c:v>
                  </c:pt>
                  <c:pt idx="13">
                    <c:v>8.8373299999999997</c:v>
                  </c:pt>
                  <c:pt idx="14">
                    <c:v>8.5287199999999999</c:v>
                  </c:pt>
                  <c:pt idx="15">
                    <c:v>5.3250799999999998</c:v>
                  </c:pt>
                  <c:pt idx="16">
                    <c:v>8.4974600000000002</c:v>
                  </c:pt>
                  <c:pt idx="17">
                    <c:v>6.0438200000000002</c:v>
                  </c:pt>
                  <c:pt idx="18">
                    <c:v>7.8830600000000004</c:v>
                  </c:pt>
                  <c:pt idx="19">
                    <c:v>5.2465099999999998</c:v>
                  </c:pt>
                  <c:pt idx="20">
                    <c:v>8.6663399999999999</c:v>
                  </c:pt>
                  <c:pt idx="21">
                    <c:v>7.9513199999999999</c:v>
                  </c:pt>
                  <c:pt idx="22">
                    <c:v>8.2565500000000007</c:v>
                  </c:pt>
                  <c:pt idx="23">
                    <c:v>7.8345900000000004</c:v>
                  </c:pt>
                  <c:pt idx="24">
                    <c:v>9.1833600000000004</c:v>
                  </c:pt>
                  <c:pt idx="25">
                    <c:v>9.0914199999999994</c:v>
                  </c:pt>
                  <c:pt idx="26">
                    <c:v>6.1939299999999999</c:v>
                  </c:pt>
                  <c:pt idx="27">
                    <c:v>7.0014900000000004</c:v>
                  </c:pt>
                  <c:pt idx="28">
                    <c:v>6.0931699999999998</c:v>
                  </c:pt>
                  <c:pt idx="29">
                    <c:v>6.6721500000000002</c:v>
                  </c:pt>
                  <c:pt idx="30">
                    <c:v>5.0055699999999996</c:v>
                  </c:pt>
                  <c:pt idx="31">
                    <c:v>11.3512</c:v>
                  </c:pt>
                  <c:pt idx="32">
                    <c:v>10.5342</c:v>
                  </c:pt>
                  <c:pt idx="33">
                    <c:v>8.2353100000000001</c:v>
                  </c:pt>
                  <c:pt idx="34">
                    <c:v>7.1706099999999999</c:v>
                  </c:pt>
                  <c:pt idx="35">
                    <c:v>11.0053</c:v>
                  </c:pt>
                  <c:pt idx="36">
                    <c:v>10.4238</c:v>
                  </c:pt>
                  <c:pt idx="37">
                    <c:v>8.8518000000000008</c:v>
                  </c:pt>
                  <c:pt idx="38">
                    <c:v>7.4977400000000003</c:v>
                  </c:pt>
                  <c:pt idx="39">
                    <c:v>7.8621499999999997</c:v>
                  </c:pt>
                  <c:pt idx="40">
                    <c:v>9.9736200000000004</c:v>
                  </c:pt>
                  <c:pt idx="41">
                    <c:v>8.8705200000000008</c:v>
                  </c:pt>
                  <c:pt idx="42">
                    <c:v>12.3527</c:v>
                  </c:pt>
                  <c:pt idx="43">
                    <c:v>7.5012299999999996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(Muscovite!$C$2:$C$25,Muscovite!$C$2:$C$25,Muscovite!$C$27:$C$46)</c:f>
              <c:numCache>
                <c:formatCode>General</c:formatCode>
                <c:ptCount val="68"/>
                <c:pt idx="0">
                  <c:v>38.521999999999998</c:v>
                </c:pt>
                <c:pt idx="1">
                  <c:v>46.811700000000002</c:v>
                </c:pt>
                <c:pt idx="2">
                  <c:v>36.603700000000003</c:v>
                </c:pt>
                <c:pt idx="3">
                  <c:v>40.7729</c:v>
                </c:pt>
                <c:pt idx="4">
                  <c:v>44.405900000000003</c:v>
                </c:pt>
                <c:pt idx="5">
                  <c:v>41.6419</c:v>
                </c:pt>
                <c:pt idx="6">
                  <c:v>50.973500000000001</c:v>
                </c:pt>
                <c:pt idx="7">
                  <c:v>40.365400000000001</c:v>
                </c:pt>
                <c:pt idx="8">
                  <c:v>52.168599999999998</c:v>
                </c:pt>
                <c:pt idx="9">
                  <c:v>43.901899999999998</c:v>
                </c:pt>
                <c:pt idx="10">
                  <c:v>50.969799999999999</c:v>
                </c:pt>
                <c:pt idx="11">
                  <c:v>42.182000000000002</c:v>
                </c:pt>
                <c:pt idx="12">
                  <c:v>63.905900000000003</c:v>
                </c:pt>
                <c:pt idx="13">
                  <c:v>46.107599999999998</c:v>
                </c:pt>
                <c:pt idx="14">
                  <c:v>42.756700000000002</c:v>
                </c:pt>
                <c:pt idx="15">
                  <c:v>46.544400000000003</c:v>
                </c:pt>
                <c:pt idx="16">
                  <c:v>46.470399999999998</c:v>
                </c:pt>
                <c:pt idx="17">
                  <c:v>45.407200000000003</c:v>
                </c:pt>
                <c:pt idx="18">
                  <c:v>54.547199999999997</c:v>
                </c:pt>
                <c:pt idx="19">
                  <c:v>45.300400000000003</c:v>
                </c:pt>
                <c:pt idx="20">
                  <c:v>40.886699999999998</c:v>
                </c:pt>
                <c:pt idx="21">
                  <c:v>52.256999999999998</c:v>
                </c:pt>
                <c:pt idx="22">
                  <c:v>44.851399999999998</c:v>
                </c:pt>
                <c:pt idx="23">
                  <c:v>48.526699999999998</c:v>
                </c:pt>
                <c:pt idx="24">
                  <c:v>38.521999999999998</c:v>
                </c:pt>
                <c:pt idx="25">
                  <c:v>46.811700000000002</c:v>
                </c:pt>
                <c:pt idx="26">
                  <c:v>36.603700000000003</c:v>
                </c:pt>
                <c:pt idx="27">
                  <c:v>40.7729</c:v>
                </c:pt>
                <c:pt idx="28">
                  <c:v>44.405900000000003</c:v>
                </c:pt>
                <c:pt idx="29">
                  <c:v>41.6419</c:v>
                </c:pt>
                <c:pt idx="30">
                  <c:v>50.973500000000001</c:v>
                </c:pt>
                <c:pt idx="31">
                  <c:v>40.365400000000001</c:v>
                </c:pt>
                <c:pt idx="32">
                  <c:v>52.168599999999998</c:v>
                </c:pt>
                <c:pt idx="33">
                  <c:v>43.901899999999998</c:v>
                </c:pt>
                <c:pt idx="34">
                  <c:v>50.969799999999999</c:v>
                </c:pt>
                <c:pt idx="35">
                  <c:v>42.182000000000002</c:v>
                </c:pt>
                <c:pt idx="36">
                  <c:v>63.905900000000003</c:v>
                </c:pt>
                <c:pt idx="37">
                  <c:v>46.107599999999998</c:v>
                </c:pt>
                <c:pt idx="38">
                  <c:v>42.756700000000002</c:v>
                </c:pt>
                <c:pt idx="39">
                  <c:v>46.544400000000003</c:v>
                </c:pt>
                <c:pt idx="40">
                  <c:v>46.470399999999998</c:v>
                </c:pt>
                <c:pt idx="41">
                  <c:v>45.407200000000003</c:v>
                </c:pt>
                <c:pt idx="42">
                  <c:v>54.547199999999997</c:v>
                </c:pt>
                <c:pt idx="43">
                  <c:v>45.300400000000003</c:v>
                </c:pt>
                <c:pt idx="44">
                  <c:v>40.886699999999998</c:v>
                </c:pt>
                <c:pt idx="45">
                  <c:v>52.256999999999998</c:v>
                </c:pt>
                <c:pt idx="46">
                  <c:v>44.851399999999998</c:v>
                </c:pt>
                <c:pt idx="47">
                  <c:v>48.526699999999998</c:v>
                </c:pt>
                <c:pt idx="48">
                  <c:v>49.152500000000003</c:v>
                </c:pt>
                <c:pt idx="49">
                  <c:v>44.0242</c:v>
                </c:pt>
                <c:pt idx="50">
                  <c:v>38.470700000000001</c:v>
                </c:pt>
                <c:pt idx="51">
                  <c:v>43.3157</c:v>
                </c:pt>
                <c:pt idx="52">
                  <c:v>47.6813</c:v>
                </c:pt>
                <c:pt idx="53">
                  <c:v>38.158499999999997</c:v>
                </c:pt>
                <c:pt idx="54">
                  <c:v>37.473700000000001</c:v>
                </c:pt>
                <c:pt idx="55">
                  <c:v>53.146500000000003</c:v>
                </c:pt>
                <c:pt idx="56">
                  <c:v>50.301600000000001</c:v>
                </c:pt>
                <c:pt idx="57">
                  <c:v>45.171700000000001</c:v>
                </c:pt>
                <c:pt idx="58">
                  <c:v>50.363599999999998</c:v>
                </c:pt>
                <c:pt idx="59">
                  <c:v>50.4908</c:v>
                </c:pt>
                <c:pt idx="60">
                  <c:v>51.421100000000003</c:v>
                </c:pt>
                <c:pt idx="61">
                  <c:v>45.295999999999999</c:v>
                </c:pt>
                <c:pt idx="62">
                  <c:v>42.192599999999999</c:v>
                </c:pt>
                <c:pt idx="63">
                  <c:v>45.502499999999998</c:v>
                </c:pt>
                <c:pt idx="64">
                  <c:v>57.115099999999998</c:v>
                </c:pt>
                <c:pt idx="65">
                  <c:v>52.729500000000002</c:v>
                </c:pt>
                <c:pt idx="66">
                  <c:v>45.497399999999999</c:v>
                </c:pt>
                <c:pt idx="67">
                  <c:v>45.9803</c:v>
                </c:pt>
              </c:numCache>
            </c:numRef>
          </c:xVal>
          <c:yVal>
            <c:numRef>
              <c:f>(Muscovite!$AD$2:$AD$25,Muscovite!$AD$2:$AD$25,Muscovite!$AD$27:$AD$46)</c:f>
              <c:numCache>
                <c:formatCode>General</c:formatCode>
                <c:ptCount val="6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656-40A3-B589-ED2FA058C3F0}"/>
            </c:ext>
          </c:extLst>
        </c:ser>
        <c:ser>
          <c:idx val="0"/>
          <c:order val="1"/>
          <c:tx>
            <c:v>1(B)MP Muscovite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fixedVal"/>
            <c:noEndCap val="0"/>
            <c:val val="0"/>
            <c:spPr>
              <a:noFill/>
              <a:ln w="9525" cap="flat" cmpd="sng" algn="ctr">
                <a:noFill/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SEM+ICP Tidy'!$C$238:$C$267,'Ms SEM+ICP Tidy'!$C$285:$C$299)</c:f>
                <c:numCache>
                  <c:formatCode>General</c:formatCode>
                  <c:ptCount val="45"/>
                  <c:pt idx="0">
                    <c:v>7.0143300000000002</c:v>
                  </c:pt>
                  <c:pt idx="1">
                    <c:v>8.4765099999999993</c:v>
                  </c:pt>
                  <c:pt idx="2">
                    <c:v>8.3925900000000002</c:v>
                  </c:pt>
                  <c:pt idx="3">
                    <c:v>5.4377800000000001</c:v>
                  </c:pt>
                  <c:pt idx="4">
                    <c:v>5.1053899999999999</c:v>
                  </c:pt>
                  <c:pt idx="5">
                    <c:v>4.48935</c:v>
                  </c:pt>
                  <c:pt idx="6">
                    <c:v>6.4976099999999999</c:v>
                  </c:pt>
                  <c:pt idx="7">
                    <c:v>8.8532899999999994</c:v>
                  </c:pt>
                  <c:pt idx="8">
                    <c:v>7.98278</c:v>
                  </c:pt>
                  <c:pt idx="9">
                    <c:v>7.5492400000000002</c:v>
                  </c:pt>
                  <c:pt idx="10">
                    <c:v>5.4095399999999998</c:v>
                  </c:pt>
                  <c:pt idx="11">
                    <c:v>6.9111000000000002</c:v>
                  </c:pt>
                  <c:pt idx="12">
                    <c:v>8.3718000000000004</c:v>
                  </c:pt>
                  <c:pt idx="13">
                    <c:v>7.9003199999999998</c:v>
                  </c:pt>
                  <c:pt idx="14">
                    <c:v>6.0613099999999998</c:v>
                  </c:pt>
                  <c:pt idx="15">
                    <c:v>5.4321000000000002</c:v>
                  </c:pt>
                  <c:pt idx="16">
                    <c:v>5.83826</c:v>
                  </c:pt>
                  <c:pt idx="17">
                    <c:v>10.047000000000001</c:v>
                  </c:pt>
                  <c:pt idx="18">
                    <c:v>5.3266</c:v>
                  </c:pt>
                  <c:pt idx="19">
                    <c:v>5.39567</c:v>
                  </c:pt>
                  <c:pt idx="20">
                    <c:v>6.5839800000000004</c:v>
                  </c:pt>
                  <c:pt idx="21">
                    <c:v>8.2601700000000005</c:v>
                  </c:pt>
                  <c:pt idx="22">
                    <c:v>5.6378899999999996</c:v>
                  </c:pt>
                  <c:pt idx="23">
                    <c:v>6.2226299999999997</c:v>
                  </c:pt>
                  <c:pt idx="24">
                    <c:v>6.6238400000000004</c:v>
                  </c:pt>
                  <c:pt idx="25">
                    <c:v>8.0245599999999992</c:v>
                  </c:pt>
                  <c:pt idx="26">
                    <c:v>7.0664800000000003</c:v>
                  </c:pt>
                  <c:pt idx="27">
                    <c:v>8.5338799999999999</c:v>
                  </c:pt>
                  <c:pt idx="28">
                    <c:v>8.6577900000000003</c:v>
                  </c:pt>
                  <c:pt idx="29">
                    <c:v>6.0904499999999997</c:v>
                  </c:pt>
                  <c:pt idx="30">
                    <c:v>7.4635499999999997</c:v>
                  </c:pt>
                  <c:pt idx="31">
                    <c:v>7.1688200000000002</c:v>
                  </c:pt>
                  <c:pt idx="32">
                    <c:v>7.3261399999999997</c:v>
                  </c:pt>
                  <c:pt idx="33">
                    <c:v>9.0301500000000008</c:v>
                  </c:pt>
                  <c:pt idx="34">
                    <c:v>3.4573</c:v>
                  </c:pt>
                  <c:pt idx="35">
                    <c:v>5.5091400000000004</c:v>
                  </c:pt>
                  <c:pt idx="36">
                    <c:v>4.9569799999999997</c:v>
                  </c:pt>
                  <c:pt idx="37">
                    <c:v>6.2849399999999997</c:v>
                  </c:pt>
                  <c:pt idx="38">
                    <c:v>7.8885800000000001</c:v>
                  </c:pt>
                  <c:pt idx="39">
                    <c:v>6.2199600000000004</c:v>
                  </c:pt>
                  <c:pt idx="40">
                    <c:v>6.9290099999999999</c:v>
                  </c:pt>
                  <c:pt idx="41">
                    <c:v>6.7447400000000002</c:v>
                  </c:pt>
                  <c:pt idx="42">
                    <c:v>6.5517200000000004</c:v>
                  </c:pt>
                  <c:pt idx="43">
                    <c:v>7.4940499999999997</c:v>
                  </c:pt>
                  <c:pt idx="44">
                    <c:v>5.2556399999999996</c:v>
                  </c:pt>
                </c:numCache>
              </c:numRef>
            </c:plus>
            <c:minus>
              <c:numRef>
                <c:f>('Ms SEM+ICP Tidy'!$C$238:$C$267,'Ms SEM+ICP Tidy'!$C$285:$C$299)</c:f>
                <c:numCache>
                  <c:formatCode>General</c:formatCode>
                  <c:ptCount val="45"/>
                  <c:pt idx="0">
                    <c:v>7.0143300000000002</c:v>
                  </c:pt>
                  <c:pt idx="1">
                    <c:v>8.4765099999999993</c:v>
                  </c:pt>
                  <c:pt idx="2">
                    <c:v>8.3925900000000002</c:v>
                  </c:pt>
                  <c:pt idx="3">
                    <c:v>5.4377800000000001</c:v>
                  </c:pt>
                  <c:pt idx="4">
                    <c:v>5.1053899999999999</c:v>
                  </c:pt>
                  <c:pt idx="5">
                    <c:v>4.48935</c:v>
                  </c:pt>
                  <c:pt idx="6">
                    <c:v>6.4976099999999999</c:v>
                  </c:pt>
                  <c:pt idx="7">
                    <c:v>8.8532899999999994</c:v>
                  </c:pt>
                  <c:pt idx="8">
                    <c:v>7.98278</c:v>
                  </c:pt>
                  <c:pt idx="9">
                    <c:v>7.5492400000000002</c:v>
                  </c:pt>
                  <c:pt idx="10">
                    <c:v>5.4095399999999998</c:v>
                  </c:pt>
                  <c:pt idx="11">
                    <c:v>6.9111000000000002</c:v>
                  </c:pt>
                  <c:pt idx="12">
                    <c:v>8.3718000000000004</c:v>
                  </c:pt>
                  <c:pt idx="13">
                    <c:v>7.9003199999999998</c:v>
                  </c:pt>
                  <c:pt idx="14">
                    <c:v>6.0613099999999998</c:v>
                  </c:pt>
                  <c:pt idx="15">
                    <c:v>5.4321000000000002</c:v>
                  </c:pt>
                  <c:pt idx="16">
                    <c:v>5.83826</c:v>
                  </c:pt>
                  <c:pt idx="17">
                    <c:v>10.047000000000001</c:v>
                  </c:pt>
                  <c:pt idx="18">
                    <c:v>5.3266</c:v>
                  </c:pt>
                  <c:pt idx="19">
                    <c:v>5.39567</c:v>
                  </c:pt>
                  <c:pt idx="20">
                    <c:v>6.5839800000000004</c:v>
                  </c:pt>
                  <c:pt idx="21">
                    <c:v>8.2601700000000005</c:v>
                  </c:pt>
                  <c:pt idx="22">
                    <c:v>5.6378899999999996</c:v>
                  </c:pt>
                  <c:pt idx="23">
                    <c:v>6.2226299999999997</c:v>
                  </c:pt>
                  <c:pt idx="24">
                    <c:v>6.6238400000000004</c:v>
                  </c:pt>
                  <c:pt idx="25">
                    <c:v>8.0245599999999992</c:v>
                  </c:pt>
                  <c:pt idx="26">
                    <c:v>7.0664800000000003</c:v>
                  </c:pt>
                  <c:pt idx="27">
                    <c:v>8.5338799999999999</c:v>
                  </c:pt>
                  <c:pt idx="28">
                    <c:v>8.6577900000000003</c:v>
                  </c:pt>
                  <c:pt idx="29">
                    <c:v>6.0904499999999997</c:v>
                  </c:pt>
                  <c:pt idx="30">
                    <c:v>7.4635499999999997</c:v>
                  </c:pt>
                  <c:pt idx="31">
                    <c:v>7.1688200000000002</c:v>
                  </c:pt>
                  <c:pt idx="32">
                    <c:v>7.3261399999999997</c:v>
                  </c:pt>
                  <c:pt idx="33">
                    <c:v>9.0301500000000008</c:v>
                  </c:pt>
                  <c:pt idx="34">
                    <c:v>3.4573</c:v>
                  </c:pt>
                  <c:pt idx="35">
                    <c:v>5.5091400000000004</c:v>
                  </c:pt>
                  <c:pt idx="36">
                    <c:v>4.9569799999999997</c:v>
                  </c:pt>
                  <c:pt idx="37">
                    <c:v>6.2849399999999997</c:v>
                  </c:pt>
                  <c:pt idx="38">
                    <c:v>7.8885800000000001</c:v>
                  </c:pt>
                  <c:pt idx="39">
                    <c:v>6.2199600000000004</c:v>
                  </c:pt>
                  <c:pt idx="40">
                    <c:v>6.9290099999999999</c:v>
                  </c:pt>
                  <c:pt idx="41">
                    <c:v>6.7447400000000002</c:v>
                  </c:pt>
                  <c:pt idx="42">
                    <c:v>6.5517200000000004</c:v>
                  </c:pt>
                  <c:pt idx="43">
                    <c:v>7.4940499999999997</c:v>
                  </c:pt>
                  <c:pt idx="44">
                    <c:v>5.2556399999999996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(Muscovite!$C$48:$C$77,Muscovite!$C$48:$C$77,Muscovite!$C$79:$C$93)</c:f>
              <c:numCache>
                <c:formatCode>General</c:formatCode>
                <c:ptCount val="75"/>
                <c:pt idx="0">
                  <c:v>34.088999999999999</c:v>
                </c:pt>
                <c:pt idx="1">
                  <c:v>35.832000000000001</c:v>
                </c:pt>
                <c:pt idx="2">
                  <c:v>41.066800000000001</c:v>
                </c:pt>
                <c:pt idx="3">
                  <c:v>42.691299999999998</c:v>
                </c:pt>
                <c:pt idx="4">
                  <c:v>35.543399999999998</c:v>
                </c:pt>
                <c:pt idx="5">
                  <c:v>31.5305</c:v>
                </c:pt>
                <c:pt idx="6">
                  <c:v>30.461500000000001</c:v>
                </c:pt>
                <c:pt idx="7">
                  <c:v>39.433700000000002</c:v>
                </c:pt>
                <c:pt idx="8">
                  <c:v>42.585599999999999</c:v>
                </c:pt>
                <c:pt idx="9">
                  <c:v>42.493200000000002</c:v>
                </c:pt>
                <c:pt idx="10">
                  <c:v>37.845700000000001</c:v>
                </c:pt>
                <c:pt idx="11">
                  <c:v>28.618099999999998</c:v>
                </c:pt>
                <c:pt idx="12">
                  <c:v>43.297199999999997</c:v>
                </c:pt>
                <c:pt idx="13">
                  <c:v>40.203699999999998</c:v>
                </c:pt>
                <c:pt idx="14">
                  <c:v>43.762300000000003</c:v>
                </c:pt>
                <c:pt idx="15">
                  <c:v>39.972700000000003</c:v>
                </c:pt>
                <c:pt idx="16">
                  <c:v>42.315199999999997</c:v>
                </c:pt>
                <c:pt idx="17">
                  <c:v>47.645000000000003</c:v>
                </c:pt>
                <c:pt idx="18">
                  <c:v>42.195399999999999</c:v>
                </c:pt>
                <c:pt idx="19">
                  <c:v>38.314399999999999</c:v>
                </c:pt>
                <c:pt idx="20">
                  <c:v>56.845199999999998</c:v>
                </c:pt>
                <c:pt idx="21">
                  <c:v>46.1935</c:v>
                </c:pt>
                <c:pt idx="22">
                  <c:v>41.959299999999999</c:v>
                </c:pt>
                <c:pt idx="23">
                  <c:v>38.379899999999999</c:v>
                </c:pt>
                <c:pt idx="24">
                  <c:v>46.028799999999997</c:v>
                </c:pt>
                <c:pt idx="25">
                  <c:v>47.553899999999999</c:v>
                </c:pt>
                <c:pt idx="26">
                  <c:v>43.607199999999999</c:v>
                </c:pt>
                <c:pt idx="27">
                  <c:v>43.9878</c:v>
                </c:pt>
                <c:pt idx="28">
                  <c:v>36.694200000000002</c:v>
                </c:pt>
                <c:pt idx="29">
                  <c:v>36.461500000000001</c:v>
                </c:pt>
                <c:pt idx="30">
                  <c:v>34.088999999999999</c:v>
                </c:pt>
                <c:pt idx="31">
                  <c:v>35.832000000000001</c:v>
                </c:pt>
                <c:pt idx="32">
                  <c:v>41.066800000000001</c:v>
                </c:pt>
                <c:pt idx="33">
                  <c:v>42.691299999999998</c:v>
                </c:pt>
                <c:pt idx="34">
                  <c:v>35.543399999999998</c:v>
                </c:pt>
                <c:pt idx="35">
                  <c:v>31.5305</c:v>
                </c:pt>
                <c:pt idx="36">
                  <c:v>30.461500000000001</c:v>
                </c:pt>
                <c:pt idx="37">
                  <c:v>39.433700000000002</c:v>
                </c:pt>
                <c:pt idx="38">
                  <c:v>42.585599999999999</c:v>
                </c:pt>
                <c:pt idx="39">
                  <c:v>42.493200000000002</c:v>
                </c:pt>
                <c:pt idx="40">
                  <c:v>37.845700000000001</c:v>
                </c:pt>
                <c:pt idx="41">
                  <c:v>28.618099999999998</c:v>
                </c:pt>
                <c:pt idx="42">
                  <c:v>43.297199999999997</c:v>
                </c:pt>
                <c:pt idx="43">
                  <c:v>40.203699999999998</c:v>
                </c:pt>
                <c:pt idx="44">
                  <c:v>43.762300000000003</c:v>
                </c:pt>
                <c:pt idx="45">
                  <c:v>39.972700000000003</c:v>
                </c:pt>
                <c:pt idx="46">
                  <c:v>42.315199999999997</c:v>
                </c:pt>
                <c:pt idx="47">
                  <c:v>47.645000000000003</c:v>
                </c:pt>
                <c:pt idx="48">
                  <c:v>42.195399999999999</c:v>
                </c:pt>
                <c:pt idx="49">
                  <c:v>38.314399999999999</c:v>
                </c:pt>
                <c:pt idx="50">
                  <c:v>56.845199999999998</c:v>
                </c:pt>
                <c:pt idx="51">
                  <c:v>46.1935</c:v>
                </c:pt>
                <c:pt idx="52">
                  <c:v>41.959299999999999</c:v>
                </c:pt>
                <c:pt idx="53">
                  <c:v>38.379899999999999</c:v>
                </c:pt>
                <c:pt idx="54">
                  <c:v>46.028799999999997</c:v>
                </c:pt>
                <c:pt idx="55">
                  <c:v>47.553899999999999</c:v>
                </c:pt>
                <c:pt idx="56">
                  <c:v>43.607199999999999</c:v>
                </c:pt>
                <c:pt idx="57">
                  <c:v>43.9878</c:v>
                </c:pt>
                <c:pt idx="58">
                  <c:v>36.694200000000002</c:v>
                </c:pt>
                <c:pt idx="59">
                  <c:v>36.461500000000001</c:v>
                </c:pt>
                <c:pt idx="60">
                  <c:v>44.344000000000001</c:v>
                </c:pt>
                <c:pt idx="61">
                  <c:v>33.119700000000002</c:v>
                </c:pt>
                <c:pt idx="62">
                  <c:v>39.446399999999997</c:v>
                </c:pt>
                <c:pt idx="63">
                  <c:v>43.114199999999997</c:v>
                </c:pt>
                <c:pt idx="64">
                  <c:v>37.498800000000003</c:v>
                </c:pt>
                <c:pt idx="65">
                  <c:v>45.324300000000001</c:v>
                </c:pt>
                <c:pt idx="66">
                  <c:v>38.434699999999999</c:v>
                </c:pt>
                <c:pt idx="67">
                  <c:v>43.6006</c:v>
                </c:pt>
                <c:pt idx="68">
                  <c:v>39.494799999999998</c:v>
                </c:pt>
                <c:pt idx="69">
                  <c:v>46.992600000000003</c:v>
                </c:pt>
                <c:pt idx="70">
                  <c:v>37.853200000000001</c:v>
                </c:pt>
                <c:pt idx="71">
                  <c:v>48.610799999999998</c:v>
                </c:pt>
                <c:pt idx="72">
                  <c:v>37.443300000000001</c:v>
                </c:pt>
                <c:pt idx="73">
                  <c:v>40.824300000000001</c:v>
                </c:pt>
                <c:pt idx="74">
                  <c:v>34.804699999999997</c:v>
                </c:pt>
              </c:numCache>
            </c:numRef>
          </c:xVal>
          <c:yVal>
            <c:numRef>
              <c:f>(Muscovite!$AD$48:$AD$77,Muscovite!$AD$48:$AD$77,Muscovite!$AD$79:$AD$93)</c:f>
              <c:numCache>
                <c:formatCode>General</c:formatCode>
                <c:ptCount val="7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656-40A3-B589-ED2FA058C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7726464"/>
        <c:axId val="902383440"/>
      </c:scatterChart>
      <c:valAx>
        <c:axId val="1187726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Li Abundance (ug/g)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2383440"/>
        <c:crosses val="autoZero"/>
        <c:crossBetween val="midCat"/>
      </c:valAx>
      <c:valAx>
        <c:axId val="90238344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877264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1.AS v 1(B)MP Fe vs Li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1.AS Fe vs Li (outliers removed)</c:v>
          </c:tx>
          <c:spPr>
            <a:ln w="25400">
              <a:noFill/>
            </a:ln>
          </c:spPr>
          <c:errBars>
            <c:errDir val="y"/>
            <c:errBarType val="both"/>
            <c:errValType val="cust"/>
            <c:noEndCap val="0"/>
            <c:plus>
              <c:numRef>
                <c:f>('Ms SEM+ICP Tidy'!$C$145:$C$168,'Ms SEM+ICP Tidy'!$C$189:$C$207)</c:f>
                <c:numCache>
                  <c:formatCode>General</c:formatCode>
                  <c:ptCount val="43"/>
                  <c:pt idx="0">
                    <c:v>6.1985900000000003</c:v>
                  </c:pt>
                  <c:pt idx="1">
                    <c:v>5.4918899999999997</c:v>
                  </c:pt>
                  <c:pt idx="2">
                    <c:v>5.9336099999999998</c:v>
                  </c:pt>
                  <c:pt idx="3">
                    <c:v>3.8236300000000001</c:v>
                  </c:pt>
                  <c:pt idx="4">
                    <c:v>5.8784599999999996</c:v>
                  </c:pt>
                  <c:pt idx="5">
                    <c:v>7.01267</c:v>
                  </c:pt>
                  <c:pt idx="6">
                    <c:v>8.3305500000000006</c:v>
                  </c:pt>
                  <c:pt idx="7">
                    <c:v>5.8285299999999998</c:v>
                  </c:pt>
                  <c:pt idx="8">
                    <c:v>9.2691499999999998</c:v>
                  </c:pt>
                  <c:pt idx="9">
                    <c:v>6.8526899999999999</c:v>
                  </c:pt>
                  <c:pt idx="10">
                    <c:v>6.1776900000000001</c:v>
                  </c:pt>
                  <c:pt idx="11">
                    <c:v>5.8884499999999997</c:v>
                  </c:pt>
                  <c:pt idx="12">
                    <c:v>7.4471299999999996</c:v>
                  </c:pt>
                  <c:pt idx="13">
                    <c:v>8.8373299999999997</c:v>
                  </c:pt>
                  <c:pt idx="14">
                    <c:v>8.5287199999999999</c:v>
                  </c:pt>
                  <c:pt idx="15">
                    <c:v>5.3250799999999998</c:v>
                  </c:pt>
                  <c:pt idx="16">
                    <c:v>8.4974600000000002</c:v>
                  </c:pt>
                  <c:pt idx="17">
                    <c:v>6.0438200000000002</c:v>
                  </c:pt>
                  <c:pt idx="18">
                    <c:v>7.8830600000000004</c:v>
                  </c:pt>
                  <c:pt idx="19">
                    <c:v>5.2465099999999998</c:v>
                  </c:pt>
                  <c:pt idx="20">
                    <c:v>8.6663399999999999</c:v>
                  </c:pt>
                  <c:pt idx="21">
                    <c:v>7.9513199999999999</c:v>
                  </c:pt>
                  <c:pt idx="22">
                    <c:v>8.2565500000000007</c:v>
                  </c:pt>
                  <c:pt idx="23">
                    <c:v>7.8345900000000004</c:v>
                  </c:pt>
                  <c:pt idx="24">
                    <c:v>9.1833600000000004</c:v>
                  </c:pt>
                  <c:pt idx="25">
                    <c:v>9.0914199999999994</c:v>
                  </c:pt>
                  <c:pt idx="26">
                    <c:v>6.1939299999999999</c:v>
                  </c:pt>
                  <c:pt idx="27">
                    <c:v>7.0014900000000004</c:v>
                  </c:pt>
                  <c:pt idx="28">
                    <c:v>6.0931699999999998</c:v>
                  </c:pt>
                  <c:pt idx="29">
                    <c:v>6.6721500000000002</c:v>
                  </c:pt>
                  <c:pt idx="30">
                    <c:v>5.0055699999999996</c:v>
                  </c:pt>
                  <c:pt idx="31">
                    <c:v>11.3512</c:v>
                  </c:pt>
                  <c:pt idx="32">
                    <c:v>10.5342</c:v>
                  </c:pt>
                  <c:pt idx="33">
                    <c:v>8.2353100000000001</c:v>
                  </c:pt>
                  <c:pt idx="34">
                    <c:v>7.1706099999999999</c:v>
                  </c:pt>
                  <c:pt idx="35">
                    <c:v>11.0053</c:v>
                  </c:pt>
                  <c:pt idx="36">
                    <c:v>10.4238</c:v>
                  </c:pt>
                  <c:pt idx="37">
                    <c:v>8.8518000000000008</c:v>
                  </c:pt>
                  <c:pt idx="38">
                    <c:v>7.4977400000000003</c:v>
                  </c:pt>
                  <c:pt idx="39">
                    <c:v>7.8621499999999997</c:v>
                  </c:pt>
                  <c:pt idx="40">
                    <c:v>9.9736200000000004</c:v>
                  </c:pt>
                  <c:pt idx="41">
                    <c:v>8.8705200000000008</c:v>
                  </c:pt>
                  <c:pt idx="42">
                    <c:v>12.3527</c:v>
                  </c:pt>
                </c:numCache>
              </c:numRef>
            </c:plus>
            <c:minus>
              <c:numRef>
                <c:f>('Ms SEM+ICP Tidy'!$C$145:$C$168,'Ms SEM+ICP Tidy'!$C$189:$C$207)</c:f>
                <c:numCache>
                  <c:formatCode>General</c:formatCode>
                  <c:ptCount val="43"/>
                  <c:pt idx="0">
                    <c:v>6.1985900000000003</c:v>
                  </c:pt>
                  <c:pt idx="1">
                    <c:v>5.4918899999999997</c:v>
                  </c:pt>
                  <c:pt idx="2">
                    <c:v>5.9336099999999998</c:v>
                  </c:pt>
                  <c:pt idx="3">
                    <c:v>3.8236300000000001</c:v>
                  </c:pt>
                  <c:pt idx="4">
                    <c:v>5.8784599999999996</c:v>
                  </c:pt>
                  <c:pt idx="5">
                    <c:v>7.01267</c:v>
                  </c:pt>
                  <c:pt idx="6">
                    <c:v>8.3305500000000006</c:v>
                  </c:pt>
                  <c:pt idx="7">
                    <c:v>5.8285299999999998</c:v>
                  </c:pt>
                  <c:pt idx="8">
                    <c:v>9.2691499999999998</c:v>
                  </c:pt>
                  <c:pt idx="9">
                    <c:v>6.8526899999999999</c:v>
                  </c:pt>
                  <c:pt idx="10">
                    <c:v>6.1776900000000001</c:v>
                  </c:pt>
                  <c:pt idx="11">
                    <c:v>5.8884499999999997</c:v>
                  </c:pt>
                  <c:pt idx="12">
                    <c:v>7.4471299999999996</c:v>
                  </c:pt>
                  <c:pt idx="13">
                    <c:v>8.8373299999999997</c:v>
                  </c:pt>
                  <c:pt idx="14">
                    <c:v>8.5287199999999999</c:v>
                  </c:pt>
                  <c:pt idx="15">
                    <c:v>5.3250799999999998</c:v>
                  </c:pt>
                  <c:pt idx="16">
                    <c:v>8.4974600000000002</c:v>
                  </c:pt>
                  <c:pt idx="17">
                    <c:v>6.0438200000000002</c:v>
                  </c:pt>
                  <c:pt idx="18">
                    <c:v>7.8830600000000004</c:v>
                  </c:pt>
                  <c:pt idx="19">
                    <c:v>5.2465099999999998</c:v>
                  </c:pt>
                  <c:pt idx="20">
                    <c:v>8.6663399999999999</c:v>
                  </c:pt>
                  <c:pt idx="21">
                    <c:v>7.9513199999999999</c:v>
                  </c:pt>
                  <c:pt idx="22">
                    <c:v>8.2565500000000007</c:v>
                  </c:pt>
                  <c:pt idx="23">
                    <c:v>7.8345900000000004</c:v>
                  </c:pt>
                  <c:pt idx="24">
                    <c:v>9.1833600000000004</c:v>
                  </c:pt>
                  <c:pt idx="25">
                    <c:v>9.0914199999999994</c:v>
                  </c:pt>
                  <c:pt idx="26">
                    <c:v>6.1939299999999999</c:v>
                  </c:pt>
                  <c:pt idx="27">
                    <c:v>7.0014900000000004</c:v>
                  </c:pt>
                  <c:pt idx="28">
                    <c:v>6.0931699999999998</c:v>
                  </c:pt>
                  <c:pt idx="29">
                    <c:v>6.6721500000000002</c:v>
                  </c:pt>
                  <c:pt idx="30">
                    <c:v>5.0055699999999996</c:v>
                  </c:pt>
                  <c:pt idx="31">
                    <c:v>11.3512</c:v>
                  </c:pt>
                  <c:pt idx="32">
                    <c:v>10.5342</c:v>
                  </c:pt>
                  <c:pt idx="33">
                    <c:v>8.2353100000000001</c:v>
                  </c:pt>
                  <c:pt idx="34">
                    <c:v>7.1706099999999999</c:v>
                  </c:pt>
                  <c:pt idx="35">
                    <c:v>11.0053</c:v>
                  </c:pt>
                  <c:pt idx="36">
                    <c:v>10.4238</c:v>
                  </c:pt>
                  <c:pt idx="37">
                    <c:v>8.8518000000000008</c:v>
                  </c:pt>
                  <c:pt idx="38">
                    <c:v>7.4977400000000003</c:v>
                  </c:pt>
                  <c:pt idx="39">
                    <c:v>7.8621499999999997</c:v>
                  </c:pt>
                  <c:pt idx="40">
                    <c:v>9.9736200000000004</c:v>
                  </c:pt>
                  <c:pt idx="41">
                    <c:v>8.8705200000000008</c:v>
                  </c:pt>
                  <c:pt idx="42">
                    <c:v>12.3527</c:v>
                  </c:pt>
                </c:numCache>
              </c:numRef>
            </c:minus>
          </c:errBars>
          <c:errBars>
            <c:errDir val="x"/>
            <c:errBarType val="both"/>
            <c:errValType val="cust"/>
            <c:noEndCap val="0"/>
            <c:plus>
              <c:numRef>
                <c:f>('Ms SEM+ICP Tidy'!$AJ$145:$AJ$168,'Ms SEM+ICP Tidy'!$AJ$189:$AJ$207)</c:f>
                <c:numCache>
                  <c:formatCode>General</c:formatCode>
                  <c:ptCount val="43"/>
                  <c:pt idx="0">
                    <c:v>1918.181818181818</c:v>
                  </c:pt>
                  <c:pt idx="1">
                    <c:v>1918.181818181818</c:v>
                  </c:pt>
                  <c:pt idx="2">
                    <c:v>1918.181818181818</c:v>
                  </c:pt>
                  <c:pt idx="3">
                    <c:v>1918.181818181818</c:v>
                  </c:pt>
                  <c:pt idx="4">
                    <c:v>1918.181818181818</c:v>
                  </c:pt>
                  <c:pt idx="5">
                    <c:v>1918.181818181818</c:v>
                  </c:pt>
                  <c:pt idx="6">
                    <c:v>1918.181818181818</c:v>
                  </c:pt>
                  <c:pt idx="7">
                    <c:v>1918.181818181818</c:v>
                  </c:pt>
                  <c:pt idx="8">
                    <c:v>1918.181818181818</c:v>
                  </c:pt>
                  <c:pt idx="9">
                    <c:v>1918.181818181818</c:v>
                  </c:pt>
                  <c:pt idx="10">
                    <c:v>1918.181818181818</c:v>
                  </c:pt>
                  <c:pt idx="11">
                    <c:v>1918.181818181818</c:v>
                  </c:pt>
                  <c:pt idx="12">
                    <c:v>1918.181818181818</c:v>
                  </c:pt>
                  <c:pt idx="13">
                    <c:v>1918.181818181818</c:v>
                  </c:pt>
                  <c:pt idx="14">
                    <c:v>1918.181818181818</c:v>
                  </c:pt>
                  <c:pt idx="15">
                    <c:v>1918.181818181818</c:v>
                  </c:pt>
                  <c:pt idx="16">
                    <c:v>1918.181818181818</c:v>
                  </c:pt>
                  <c:pt idx="17">
                    <c:v>1918.181818181818</c:v>
                  </c:pt>
                  <c:pt idx="18">
                    <c:v>1918.181818181818</c:v>
                  </c:pt>
                  <c:pt idx="19">
                    <c:v>1918.181818181818</c:v>
                  </c:pt>
                  <c:pt idx="20">
                    <c:v>1918.181818181818</c:v>
                  </c:pt>
                  <c:pt idx="21">
                    <c:v>1918.181818181818</c:v>
                  </c:pt>
                  <c:pt idx="22">
                    <c:v>1918.1818181818201</c:v>
                  </c:pt>
                  <c:pt idx="23">
                    <c:v>1918.1818181818201</c:v>
                  </c:pt>
                  <c:pt idx="24">
                    <c:v>1918.181818181818</c:v>
                  </c:pt>
                  <c:pt idx="25">
                    <c:v>1918.181818181818</c:v>
                  </c:pt>
                  <c:pt idx="26">
                    <c:v>1918.181818181818</c:v>
                  </c:pt>
                  <c:pt idx="27">
                    <c:v>1918.181818181818</c:v>
                  </c:pt>
                  <c:pt idx="28">
                    <c:v>1918.181818181818</c:v>
                  </c:pt>
                  <c:pt idx="29">
                    <c:v>1918.181818181818</c:v>
                  </c:pt>
                  <c:pt idx="30">
                    <c:v>1918.181818181818</c:v>
                  </c:pt>
                  <c:pt idx="31">
                    <c:v>1918.181818181818</c:v>
                  </c:pt>
                  <c:pt idx="32">
                    <c:v>1918.181818181818</c:v>
                  </c:pt>
                  <c:pt idx="33">
                    <c:v>1918.181818181818</c:v>
                  </c:pt>
                  <c:pt idx="34">
                    <c:v>1918.181818181818</c:v>
                  </c:pt>
                  <c:pt idx="35">
                    <c:v>1918.181818181818</c:v>
                  </c:pt>
                  <c:pt idx="36">
                    <c:v>1918.181818181818</c:v>
                  </c:pt>
                  <c:pt idx="37">
                    <c:v>1918.181818181818</c:v>
                  </c:pt>
                  <c:pt idx="38">
                    <c:v>1918.181818181818</c:v>
                  </c:pt>
                  <c:pt idx="39">
                    <c:v>1918.181818181818</c:v>
                  </c:pt>
                  <c:pt idx="40">
                    <c:v>1918.181818181818</c:v>
                  </c:pt>
                  <c:pt idx="41">
                    <c:v>1918.181818181818</c:v>
                  </c:pt>
                  <c:pt idx="42">
                    <c:v>1918.181818181818</c:v>
                  </c:pt>
                </c:numCache>
              </c:numRef>
            </c:plus>
            <c:minus>
              <c:numRef>
                <c:f>('Ms SEM+ICP Tidy'!$AJ$145:$AJ$168,'Ms SEM+ICP Tidy'!$AJ$189:$AJ$207)</c:f>
                <c:numCache>
                  <c:formatCode>General</c:formatCode>
                  <c:ptCount val="43"/>
                  <c:pt idx="0">
                    <c:v>1918.181818181818</c:v>
                  </c:pt>
                  <c:pt idx="1">
                    <c:v>1918.181818181818</c:v>
                  </c:pt>
                  <c:pt idx="2">
                    <c:v>1918.181818181818</c:v>
                  </c:pt>
                  <c:pt idx="3">
                    <c:v>1918.181818181818</c:v>
                  </c:pt>
                  <c:pt idx="4">
                    <c:v>1918.181818181818</c:v>
                  </c:pt>
                  <c:pt idx="5">
                    <c:v>1918.181818181818</c:v>
                  </c:pt>
                  <c:pt idx="6">
                    <c:v>1918.181818181818</c:v>
                  </c:pt>
                  <c:pt idx="7">
                    <c:v>1918.181818181818</c:v>
                  </c:pt>
                  <c:pt idx="8">
                    <c:v>1918.181818181818</c:v>
                  </c:pt>
                  <c:pt idx="9">
                    <c:v>1918.181818181818</c:v>
                  </c:pt>
                  <c:pt idx="10">
                    <c:v>1918.181818181818</c:v>
                  </c:pt>
                  <c:pt idx="11">
                    <c:v>1918.181818181818</c:v>
                  </c:pt>
                  <c:pt idx="12">
                    <c:v>1918.181818181818</c:v>
                  </c:pt>
                  <c:pt idx="13">
                    <c:v>1918.181818181818</c:v>
                  </c:pt>
                  <c:pt idx="14">
                    <c:v>1918.181818181818</c:v>
                  </c:pt>
                  <c:pt idx="15">
                    <c:v>1918.181818181818</c:v>
                  </c:pt>
                  <c:pt idx="16">
                    <c:v>1918.181818181818</c:v>
                  </c:pt>
                  <c:pt idx="17">
                    <c:v>1918.181818181818</c:v>
                  </c:pt>
                  <c:pt idx="18">
                    <c:v>1918.181818181818</c:v>
                  </c:pt>
                  <c:pt idx="19">
                    <c:v>1918.181818181818</c:v>
                  </c:pt>
                  <c:pt idx="20">
                    <c:v>1918.181818181818</c:v>
                  </c:pt>
                  <c:pt idx="21">
                    <c:v>1918.181818181818</c:v>
                  </c:pt>
                  <c:pt idx="22">
                    <c:v>1918.1818181818201</c:v>
                  </c:pt>
                  <c:pt idx="23">
                    <c:v>1918.1818181818201</c:v>
                  </c:pt>
                  <c:pt idx="24">
                    <c:v>1918.181818181818</c:v>
                  </c:pt>
                  <c:pt idx="25">
                    <c:v>1918.181818181818</c:v>
                  </c:pt>
                  <c:pt idx="26">
                    <c:v>1918.181818181818</c:v>
                  </c:pt>
                  <c:pt idx="27">
                    <c:v>1918.181818181818</c:v>
                  </c:pt>
                  <c:pt idx="28">
                    <c:v>1918.181818181818</c:v>
                  </c:pt>
                  <c:pt idx="29">
                    <c:v>1918.181818181818</c:v>
                  </c:pt>
                  <c:pt idx="30">
                    <c:v>1918.181818181818</c:v>
                  </c:pt>
                  <c:pt idx="31">
                    <c:v>1918.181818181818</c:v>
                  </c:pt>
                  <c:pt idx="32">
                    <c:v>1918.181818181818</c:v>
                  </c:pt>
                  <c:pt idx="33">
                    <c:v>1918.181818181818</c:v>
                  </c:pt>
                  <c:pt idx="34">
                    <c:v>1918.181818181818</c:v>
                  </c:pt>
                  <c:pt idx="35">
                    <c:v>1918.181818181818</c:v>
                  </c:pt>
                  <c:pt idx="36">
                    <c:v>1918.181818181818</c:v>
                  </c:pt>
                  <c:pt idx="37">
                    <c:v>1918.181818181818</c:v>
                  </c:pt>
                  <c:pt idx="38">
                    <c:v>1918.181818181818</c:v>
                  </c:pt>
                  <c:pt idx="39">
                    <c:v>1918.181818181818</c:v>
                  </c:pt>
                  <c:pt idx="40">
                    <c:v>1918.181818181818</c:v>
                  </c:pt>
                  <c:pt idx="41">
                    <c:v>1918.181818181818</c:v>
                  </c:pt>
                  <c:pt idx="42">
                    <c:v>1918.181818181818</c:v>
                  </c:pt>
                </c:numCache>
              </c:numRef>
            </c:minus>
          </c:errBars>
          <c:xVal>
            <c:numRef>
              <c:f>('Ms SEM+ICP Tidy'!$AK$2:$AK$24,'Ms SEM+ICP Tidy'!$AK$26:$AK$44)</c:f>
              <c:numCache>
                <c:formatCode>General</c:formatCode>
                <c:ptCount val="42"/>
                <c:pt idx="0">
                  <c:v>14800</c:v>
                </c:pt>
                <c:pt idx="1">
                  <c:v>16900</c:v>
                </c:pt>
                <c:pt idx="2">
                  <c:v>17400</c:v>
                </c:pt>
                <c:pt idx="3">
                  <c:v>19200</c:v>
                </c:pt>
                <c:pt idx="4">
                  <c:v>15800</c:v>
                </c:pt>
                <c:pt idx="5">
                  <c:v>18300</c:v>
                </c:pt>
                <c:pt idx="6">
                  <c:v>19300</c:v>
                </c:pt>
                <c:pt idx="7">
                  <c:v>21100</c:v>
                </c:pt>
                <c:pt idx="8">
                  <c:v>16400</c:v>
                </c:pt>
                <c:pt idx="9">
                  <c:v>18200</c:v>
                </c:pt>
                <c:pt idx="10">
                  <c:v>21600</c:v>
                </c:pt>
                <c:pt idx="11">
                  <c:v>20900</c:v>
                </c:pt>
                <c:pt idx="12">
                  <c:v>24700.000000000004</c:v>
                </c:pt>
                <c:pt idx="13">
                  <c:v>22700</c:v>
                </c:pt>
                <c:pt idx="14">
                  <c:v>20000</c:v>
                </c:pt>
                <c:pt idx="15">
                  <c:v>16000</c:v>
                </c:pt>
                <c:pt idx="16">
                  <c:v>16900</c:v>
                </c:pt>
                <c:pt idx="17">
                  <c:v>15400</c:v>
                </c:pt>
                <c:pt idx="18">
                  <c:v>16800</c:v>
                </c:pt>
                <c:pt idx="19">
                  <c:v>15900</c:v>
                </c:pt>
                <c:pt idx="20">
                  <c:v>20099.999999999996</c:v>
                </c:pt>
                <c:pt idx="21">
                  <c:v>15600</c:v>
                </c:pt>
                <c:pt idx="22">
                  <c:v>12200</c:v>
                </c:pt>
                <c:pt idx="23">
                  <c:v>15100</c:v>
                </c:pt>
                <c:pt idx="24">
                  <c:v>18700</c:v>
                </c:pt>
                <c:pt idx="25">
                  <c:v>18000</c:v>
                </c:pt>
                <c:pt idx="26">
                  <c:v>14900</c:v>
                </c:pt>
                <c:pt idx="27">
                  <c:v>17800</c:v>
                </c:pt>
                <c:pt idx="28">
                  <c:v>15700</c:v>
                </c:pt>
                <c:pt idx="29">
                  <c:v>16700</c:v>
                </c:pt>
                <c:pt idx="30">
                  <c:v>14900</c:v>
                </c:pt>
                <c:pt idx="31">
                  <c:v>17700</c:v>
                </c:pt>
                <c:pt idx="32">
                  <c:v>15200</c:v>
                </c:pt>
                <c:pt idx="33">
                  <c:v>19000</c:v>
                </c:pt>
                <c:pt idx="34">
                  <c:v>19500</c:v>
                </c:pt>
                <c:pt idx="35">
                  <c:v>19600</c:v>
                </c:pt>
                <c:pt idx="36">
                  <c:v>19600</c:v>
                </c:pt>
                <c:pt idx="37">
                  <c:v>19400</c:v>
                </c:pt>
                <c:pt idx="38">
                  <c:v>17700</c:v>
                </c:pt>
                <c:pt idx="39">
                  <c:v>20000</c:v>
                </c:pt>
                <c:pt idx="40">
                  <c:v>15200</c:v>
                </c:pt>
                <c:pt idx="41">
                  <c:v>19100</c:v>
                </c:pt>
              </c:numCache>
            </c:numRef>
          </c:xVal>
          <c:yVal>
            <c:numRef>
              <c:f>('Ms SEM+ICP Tidy'!$C$2:$C$24,'Ms SEM+ICP Tidy'!$C$26:$C$44)</c:f>
              <c:numCache>
                <c:formatCode>General</c:formatCode>
                <c:ptCount val="42"/>
                <c:pt idx="0">
                  <c:v>38.521999999999998</c:v>
                </c:pt>
                <c:pt idx="1">
                  <c:v>46.811700000000002</c:v>
                </c:pt>
                <c:pt idx="2">
                  <c:v>36.603700000000003</c:v>
                </c:pt>
                <c:pt idx="3">
                  <c:v>40.7729</c:v>
                </c:pt>
                <c:pt idx="4">
                  <c:v>44.405900000000003</c:v>
                </c:pt>
                <c:pt idx="5">
                  <c:v>41.6419</c:v>
                </c:pt>
                <c:pt idx="6">
                  <c:v>50.973500000000001</c:v>
                </c:pt>
                <c:pt idx="7">
                  <c:v>40.365400000000001</c:v>
                </c:pt>
                <c:pt idx="8">
                  <c:v>52.168599999999998</c:v>
                </c:pt>
                <c:pt idx="9">
                  <c:v>43.901899999999998</c:v>
                </c:pt>
                <c:pt idx="10">
                  <c:v>50.969799999999999</c:v>
                </c:pt>
                <c:pt idx="11">
                  <c:v>42.182000000000002</c:v>
                </c:pt>
                <c:pt idx="12">
                  <c:v>63.905900000000003</c:v>
                </c:pt>
                <c:pt idx="13">
                  <c:v>46.107599999999998</c:v>
                </c:pt>
                <c:pt idx="14">
                  <c:v>42.756700000000002</c:v>
                </c:pt>
                <c:pt idx="15">
                  <c:v>46.544400000000003</c:v>
                </c:pt>
                <c:pt idx="16">
                  <c:v>46.470399999999998</c:v>
                </c:pt>
                <c:pt idx="17">
                  <c:v>45.407200000000003</c:v>
                </c:pt>
                <c:pt idx="18">
                  <c:v>54.547199999999997</c:v>
                </c:pt>
                <c:pt idx="19">
                  <c:v>45.300400000000003</c:v>
                </c:pt>
                <c:pt idx="20">
                  <c:v>40.886699999999998</c:v>
                </c:pt>
                <c:pt idx="21">
                  <c:v>52.256999999999998</c:v>
                </c:pt>
                <c:pt idx="22">
                  <c:v>44.851399999999998</c:v>
                </c:pt>
                <c:pt idx="23">
                  <c:v>49.152500000000003</c:v>
                </c:pt>
                <c:pt idx="24">
                  <c:v>44.0242</c:v>
                </c:pt>
                <c:pt idx="25">
                  <c:v>38.470700000000001</c:v>
                </c:pt>
                <c:pt idx="26">
                  <c:v>43.3157</c:v>
                </c:pt>
                <c:pt idx="27">
                  <c:v>47.6813</c:v>
                </c:pt>
                <c:pt idx="28">
                  <c:v>38.158499999999997</c:v>
                </c:pt>
                <c:pt idx="29">
                  <c:v>37.473700000000001</c:v>
                </c:pt>
                <c:pt idx="30">
                  <c:v>53.146500000000003</c:v>
                </c:pt>
                <c:pt idx="31">
                  <c:v>50.301600000000001</c:v>
                </c:pt>
                <c:pt idx="32">
                  <c:v>45.171700000000001</c:v>
                </c:pt>
                <c:pt idx="33">
                  <c:v>50.4908</c:v>
                </c:pt>
                <c:pt idx="34">
                  <c:v>51.421100000000003</c:v>
                </c:pt>
                <c:pt idx="35">
                  <c:v>45.295999999999999</c:v>
                </c:pt>
                <c:pt idx="36">
                  <c:v>42.192599999999999</c:v>
                </c:pt>
                <c:pt idx="37">
                  <c:v>45.502499999999998</c:v>
                </c:pt>
                <c:pt idx="38">
                  <c:v>57.115099999999998</c:v>
                </c:pt>
                <c:pt idx="39">
                  <c:v>52.729500000000002</c:v>
                </c:pt>
                <c:pt idx="40">
                  <c:v>45.497399999999999</c:v>
                </c:pt>
                <c:pt idx="41">
                  <c:v>50.363599999999998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B30-48D6-8225-DDB109BCC99F}"/>
            </c:ext>
          </c:extLst>
        </c:ser>
        <c:ser>
          <c:idx val="0"/>
          <c:order val="1"/>
          <c:tx>
            <c:v>1(B)MP Fe vs Li (outliers removed)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SEM+ICP Tidy'!$C$238:$C$239,'Ms SEM+ICP Tidy'!$C$241:$C$267,'Ms SEM+ICP Tidy'!$C$285:$C$299)</c:f>
                <c:numCache>
                  <c:formatCode>General</c:formatCode>
                  <c:ptCount val="44"/>
                  <c:pt idx="0">
                    <c:v>7.0143300000000002</c:v>
                  </c:pt>
                  <c:pt idx="1">
                    <c:v>8.4765099999999993</c:v>
                  </c:pt>
                  <c:pt idx="2">
                    <c:v>5.4377800000000001</c:v>
                  </c:pt>
                  <c:pt idx="3">
                    <c:v>5.1053899999999999</c:v>
                  </c:pt>
                  <c:pt idx="4">
                    <c:v>4.48935</c:v>
                  </c:pt>
                  <c:pt idx="5">
                    <c:v>6.4976099999999999</c:v>
                  </c:pt>
                  <c:pt idx="6">
                    <c:v>8.8532899999999994</c:v>
                  </c:pt>
                  <c:pt idx="7">
                    <c:v>7.98278</c:v>
                  </c:pt>
                  <c:pt idx="8">
                    <c:v>7.5492400000000002</c:v>
                  </c:pt>
                  <c:pt idx="9">
                    <c:v>5.4095399999999998</c:v>
                  </c:pt>
                  <c:pt idx="10">
                    <c:v>6.9111000000000002</c:v>
                  </c:pt>
                  <c:pt idx="11">
                    <c:v>8.3718000000000004</c:v>
                  </c:pt>
                  <c:pt idx="12">
                    <c:v>7.9003199999999998</c:v>
                  </c:pt>
                  <c:pt idx="13">
                    <c:v>6.0613099999999998</c:v>
                  </c:pt>
                  <c:pt idx="14">
                    <c:v>5.4321000000000002</c:v>
                  </c:pt>
                  <c:pt idx="15">
                    <c:v>5.83826</c:v>
                  </c:pt>
                  <c:pt idx="16">
                    <c:v>10.047000000000001</c:v>
                  </c:pt>
                  <c:pt idx="17">
                    <c:v>5.3266</c:v>
                  </c:pt>
                  <c:pt idx="18">
                    <c:v>5.39567</c:v>
                  </c:pt>
                  <c:pt idx="19">
                    <c:v>6.5839800000000004</c:v>
                  </c:pt>
                  <c:pt idx="20">
                    <c:v>8.2601700000000005</c:v>
                  </c:pt>
                  <c:pt idx="21">
                    <c:v>5.6378899999999996</c:v>
                  </c:pt>
                  <c:pt idx="22">
                    <c:v>6.2226299999999997</c:v>
                  </c:pt>
                  <c:pt idx="23">
                    <c:v>6.6238400000000004</c:v>
                  </c:pt>
                  <c:pt idx="24">
                    <c:v>8.0245599999999992</c:v>
                  </c:pt>
                  <c:pt idx="25">
                    <c:v>7.0664800000000003</c:v>
                  </c:pt>
                  <c:pt idx="26">
                    <c:v>8.5338799999999999</c:v>
                  </c:pt>
                  <c:pt idx="27">
                    <c:v>8.6577900000000003</c:v>
                  </c:pt>
                  <c:pt idx="28">
                    <c:v>6.0904499999999997</c:v>
                  </c:pt>
                  <c:pt idx="29">
                    <c:v>7.4635499999999997</c:v>
                  </c:pt>
                  <c:pt idx="30">
                    <c:v>7.1688200000000002</c:v>
                  </c:pt>
                  <c:pt idx="31">
                    <c:v>7.3261399999999997</c:v>
                  </c:pt>
                  <c:pt idx="32">
                    <c:v>9.0301500000000008</c:v>
                  </c:pt>
                  <c:pt idx="33">
                    <c:v>3.4573</c:v>
                  </c:pt>
                  <c:pt idx="34">
                    <c:v>5.5091400000000004</c:v>
                  </c:pt>
                  <c:pt idx="35">
                    <c:v>4.9569799999999997</c:v>
                  </c:pt>
                  <c:pt idx="36">
                    <c:v>6.2849399999999997</c:v>
                  </c:pt>
                  <c:pt idx="37">
                    <c:v>7.8885800000000001</c:v>
                  </c:pt>
                  <c:pt idx="38">
                    <c:v>6.2199600000000004</c:v>
                  </c:pt>
                  <c:pt idx="39">
                    <c:v>6.9290099999999999</c:v>
                  </c:pt>
                  <c:pt idx="40">
                    <c:v>6.7447400000000002</c:v>
                  </c:pt>
                  <c:pt idx="41">
                    <c:v>6.5517200000000004</c:v>
                  </c:pt>
                  <c:pt idx="42">
                    <c:v>7.4940499999999997</c:v>
                  </c:pt>
                  <c:pt idx="43">
                    <c:v>5.2556399999999996</c:v>
                  </c:pt>
                </c:numCache>
              </c:numRef>
            </c:plus>
            <c:minus>
              <c:numRef>
                <c:f>('Ms SEM+ICP Tidy'!$C$238:$C$239,'Ms SEM+ICP Tidy'!$C$241:$C$267,'Ms SEM+ICP Tidy'!$C$285:$C$299)</c:f>
                <c:numCache>
                  <c:formatCode>General</c:formatCode>
                  <c:ptCount val="44"/>
                  <c:pt idx="0">
                    <c:v>7.0143300000000002</c:v>
                  </c:pt>
                  <c:pt idx="1">
                    <c:v>8.4765099999999993</c:v>
                  </c:pt>
                  <c:pt idx="2">
                    <c:v>5.4377800000000001</c:v>
                  </c:pt>
                  <c:pt idx="3">
                    <c:v>5.1053899999999999</c:v>
                  </c:pt>
                  <c:pt idx="4">
                    <c:v>4.48935</c:v>
                  </c:pt>
                  <c:pt idx="5">
                    <c:v>6.4976099999999999</c:v>
                  </c:pt>
                  <c:pt idx="6">
                    <c:v>8.8532899999999994</c:v>
                  </c:pt>
                  <c:pt idx="7">
                    <c:v>7.98278</c:v>
                  </c:pt>
                  <c:pt idx="8">
                    <c:v>7.5492400000000002</c:v>
                  </c:pt>
                  <c:pt idx="9">
                    <c:v>5.4095399999999998</c:v>
                  </c:pt>
                  <c:pt idx="10">
                    <c:v>6.9111000000000002</c:v>
                  </c:pt>
                  <c:pt idx="11">
                    <c:v>8.3718000000000004</c:v>
                  </c:pt>
                  <c:pt idx="12">
                    <c:v>7.9003199999999998</c:v>
                  </c:pt>
                  <c:pt idx="13">
                    <c:v>6.0613099999999998</c:v>
                  </c:pt>
                  <c:pt idx="14">
                    <c:v>5.4321000000000002</c:v>
                  </c:pt>
                  <c:pt idx="15">
                    <c:v>5.83826</c:v>
                  </c:pt>
                  <c:pt idx="16">
                    <c:v>10.047000000000001</c:v>
                  </c:pt>
                  <c:pt idx="17">
                    <c:v>5.3266</c:v>
                  </c:pt>
                  <c:pt idx="18">
                    <c:v>5.39567</c:v>
                  </c:pt>
                  <c:pt idx="19">
                    <c:v>6.5839800000000004</c:v>
                  </c:pt>
                  <c:pt idx="20">
                    <c:v>8.2601700000000005</c:v>
                  </c:pt>
                  <c:pt idx="21">
                    <c:v>5.6378899999999996</c:v>
                  </c:pt>
                  <c:pt idx="22">
                    <c:v>6.2226299999999997</c:v>
                  </c:pt>
                  <c:pt idx="23">
                    <c:v>6.6238400000000004</c:v>
                  </c:pt>
                  <c:pt idx="24">
                    <c:v>8.0245599999999992</c:v>
                  </c:pt>
                  <c:pt idx="25">
                    <c:v>7.0664800000000003</c:v>
                  </c:pt>
                  <c:pt idx="26">
                    <c:v>8.5338799999999999</c:v>
                  </c:pt>
                  <c:pt idx="27">
                    <c:v>8.6577900000000003</c:v>
                  </c:pt>
                  <c:pt idx="28">
                    <c:v>6.0904499999999997</c:v>
                  </c:pt>
                  <c:pt idx="29">
                    <c:v>7.4635499999999997</c:v>
                  </c:pt>
                  <c:pt idx="30">
                    <c:v>7.1688200000000002</c:v>
                  </c:pt>
                  <c:pt idx="31">
                    <c:v>7.3261399999999997</c:v>
                  </c:pt>
                  <c:pt idx="32">
                    <c:v>9.0301500000000008</c:v>
                  </c:pt>
                  <c:pt idx="33">
                    <c:v>3.4573</c:v>
                  </c:pt>
                  <c:pt idx="34">
                    <c:v>5.5091400000000004</c:v>
                  </c:pt>
                  <c:pt idx="35">
                    <c:v>4.9569799999999997</c:v>
                  </c:pt>
                  <c:pt idx="36">
                    <c:v>6.2849399999999997</c:v>
                  </c:pt>
                  <c:pt idx="37">
                    <c:v>7.8885800000000001</c:v>
                  </c:pt>
                  <c:pt idx="38">
                    <c:v>6.2199600000000004</c:v>
                  </c:pt>
                  <c:pt idx="39">
                    <c:v>6.9290099999999999</c:v>
                  </c:pt>
                  <c:pt idx="40">
                    <c:v>6.7447400000000002</c:v>
                  </c:pt>
                  <c:pt idx="41">
                    <c:v>6.5517200000000004</c:v>
                  </c:pt>
                  <c:pt idx="42">
                    <c:v>7.4940499999999997</c:v>
                  </c:pt>
                  <c:pt idx="43">
                    <c:v>5.2556399999999996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SEM+ICP Tidy'!$AI$238:$AI$239,'Ms SEM+ICP Tidy'!$AI$241:$AI$267,'Ms SEM+ICP Tidy'!$AI$285:$AI$299)</c:f>
                <c:numCache>
                  <c:formatCode>General</c:formatCode>
                  <c:ptCount val="44"/>
                  <c:pt idx="0">
                    <c:v>1599.9999999999998</c:v>
                  </c:pt>
                  <c:pt idx="1">
                    <c:v>1599.9999999999998</c:v>
                  </c:pt>
                  <c:pt idx="2">
                    <c:v>1599.9999999999998</c:v>
                  </c:pt>
                  <c:pt idx="3">
                    <c:v>1599.9999999999998</c:v>
                  </c:pt>
                  <c:pt idx="4">
                    <c:v>1599.9999999999998</c:v>
                  </c:pt>
                  <c:pt idx="5">
                    <c:v>1599.9999999999998</c:v>
                  </c:pt>
                  <c:pt idx="6">
                    <c:v>1599.9999999999998</c:v>
                  </c:pt>
                  <c:pt idx="7">
                    <c:v>1599.9999999999998</c:v>
                  </c:pt>
                  <c:pt idx="8">
                    <c:v>1599.9999999999998</c:v>
                  </c:pt>
                  <c:pt idx="9">
                    <c:v>1599.9999999999998</c:v>
                  </c:pt>
                  <c:pt idx="10">
                    <c:v>1599.9999999999998</c:v>
                  </c:pt>
                  <c:pt idx="11">
                    <c:v>1599.9999999999998</c:v>
                  </c:pt>
                  <c:pt idx="12">
                    <c:v>1599.9999999999998</c:v>
                  </c:pt>
                  <c:pt idx="13">
                    <c:v>1599.9999999999998</c:v>
                  </c:pt>
                  <c:pt idx="14">
                    <c:v>1599.9999999999998</c:v>
                  </c:pt>
                  <c:pt idx="15">
                    <c:v>1599.9999999999998</c:v>
                  </c:pt>
                  <c:pt idx="16">
                    <c:v>1599.9999999999998</c:v>
                  </c:pt>
                  <c:pt idx="17">
                    <c:v>1599.9999999999998</c:v>
                  </c:pt>
                  <c:pt idx="18">
                    <c:v>1599.9999999999998</c:v>
                  </c:pt>
                  <c:pt idx="19">
                    <c:v>1599.9999999999998</c:v>
                  </c:pt>
                  <c:pt idx="20">
                    <c:v>1599.9999999999998</c:v>
                  </c:pt>
                  <c:pt idx="21">
                    <c:v>1599.9999999999998</c:v>
                  </c:pt>
                  <c:pt idx="22">
                    <c:v>1599.9999999999998</c:v>
                  </c:pt>
                  <c:pt idx="23">
                    <c:v>1599.9999999999998</c:v>
                  </c:pt>
                  <c:pt idx="24">
                    <c:v>1599.9999999999998</c:v>
                  </c:pt>
                  <c:pt idx="25">
                    <c:v>1599.9999999999998</c:v>
                  </c:pt>
                  <c:pt idx="26">
                    <c:v>1599.9999999999998</c:v>
                  </c:pt>
                  <c:pt idx="27">
                    <c:v>1599.9999999999998</c:v>
                  </c:pt>
                  <c:pt idx="28">
                    <c:v>1599.9999999999998</c:v>
                  </c:pt>
                  <c:pt idx="29">
                    <c:v>1599.9999999999998</c:v>
                  </c:pt>
                  <c:pt idx="30">
                    <c:v>1599.9999999999998</c:v>
                  </c:pt>
                  <c:pt idx="31">
                    <c:v>1599.9999999999998</c:v>
                  </c:pt>
                  <c:pt idx="32">
                    <c:v>1599.9999999999998</c:v>
                  </c:pt>
                  <c:pt idx="33">
                    <c:v>1599.9999999999998</c:v>
                  </c:pt>
                  <c:pt idx="34">
                    <c:v>1599.9999999999998</c:v>
                  </c:pt>
                  <c:pt idx="35">
                    <c:v>1599.9999999999998</c:v>
                  </c:pt>
                  <c:pt idx="36">
                    <c:v>1599.9999999999998</c:v>
                  </c:pt>
                  <c:pt idx="37">
                    <c:v>1599.9999999999998</c:v>
                  </c:pt>
                  <c:pt idx="38">
                    <c:v>1599.9999999999998</c:v>
                  </c:pt>
                  <c:pt idx="39">
                    <c:v>1599.9999999999998</c:v>
                  </c:pt>
                  <c:pt idx="40">
                    <c:v>1599.9999999999998</c:v>
                  </c:pt>
                  <c:pt idx="41">
                    <c:v>1599.9999999999998</c:v>
                  </c:pt>
                  <c:pt idx="42">
                    <c:v>1599.9999999999998</c:v>
                  </c:pt>
                  <c:pt idx="43">
                    <c:v>1599.9999999999998</c:v>
                  </c:pt>
                </c:numCache>
              </c:numRef>
            </c:plus>
            <c:minus>
              <c:numRef>
                <c:f>('Ms SEM+ICP Tidy'!$AI$238:$AI$239,'Ms SEM+ICP Tidy'!$AI$241:$AI$267,'Ms SEM+ICP Tidy'!$AI$285:$AI$299)</c:f>
                <c:numCache>
                  <c:formatCode>General</c:formatCode>
                  <c:ptCount val="44"/>
                  <c:pt idx="0">
                    <c:v>1599.9999999999998</c:v>
                  </c:pt>
                  <c:pt idx="1">
                    <c:v>1599.9999999999998</c:v>
                  </c:pt>
                  <c:pt idx="2">
                    <c:v>1599.9999999999998</c:v>
                  </c:pt>
                  <c:pt idx="3">
                    <c:v>1599.9999999999998</c:v>
                  </c:pt>
                  <c:pt idx="4">
                    <c:v>1599.9999999999998</c:v>
                  </c:pt>
                  <c:pt idx="5">
                    <c:v>1599.9999999999998</c:v>
                  </c:pt>
                  <c:pt idx="6">
                    <c:v>1599.9999999999998</c:v>
                  </c:pt>
                  <c:pt idx="7">
                    <c:v>1599.9999999999998</c:v>
                  </c:pt>
                  <c:pt idx="8">
                    <c:v>1599.9999999999998</c:v>
                  </c:pt>
                  <c:pt idx="9">
                    <c:v>1599.9999999999998</c:v>
                  </c:pt>
                  <c:pt idx="10">
                    <c:v>1599.9999999999998</c:v>
                  </c:pt>
                  <c:pt idx="11">
                    <c:v>1599.9999999999998</c:v>
                  </c:pt>
                  <c:pt idx="12">
                    <c:v>1599.9999999999998</c:v>
                  </c:pt>
                  <c:pt idx="13">
                    <c:v>1599.9999999999998</c:v>
                  </c:pt>
                  <c:pt idx="14">
                    <c:v>1599.9999999999998</c:v>
                  </c:pt>
                  <c:pt idx="15">
                    <c:v>1599.9999999999998</c:v>
                  </c:pt>
                  <c:pt idx="16">
                    <c:v>1599.9999999999998</c:v>
                  </c:pt>
                  <c:pt idx="17">
                    <c:v>1599.9999999999998</c:v>
                  </c:pt>
                  <c:pt idx="18">
                    <c:v>1599.9999999999998</c:v>
                  </c:pt>
                  <c:pt idx="19">
                    <c:v>1599.9999999999998</c:v>
                  </c:pt>
                  <c:pt idx="20">
                    <c:v>1599.9999999999998</c:v>
                  </c:pt>
                  <c:pt idx="21">
                    <c:v>1599.9999999999998</c:v>
                  </c:pt>
                  <c:pt idx="22">
                    <c:v>1599.9999999999998</c:v>
                  </c:pt>
                  <c:pt idx="23">
                    <c:v>1599.9999999999998</c:v>
                  </c:pt>
                  <c:pt idx="24">
                    <c:v>1599.9999999999998</c:v>
                  </c:pt>
                  <c:pt idx="25">
                    <c:v>1599.9999999999998</c:v>
                  </c:pt>
                  <c:pt idx="26">
                    <c:v>1599.9999999999998</c:v>
                  </c:pt>
                  <c:pt idx="27">
                    <c:v>1599.9999999999998</c:v>
                  </c:pt>
                  <c:pt idx="28">
                    <c:v>1599.9999999999998</c:v>
                  </c:pt>
                  <c:pt idx="29">
                    <c:v>1599.9999999999998</c:v>
                  </c:pt>
                  <c:pt idx="30">
                    <c:v>1599.9999999999998</c:v>
                  </c:pt>
                  <c:pt idx="31">
                    <c:v>1599.9999999999998</c:v>
                  </c:pt>
                  <c:pt idx="32">
                    <c:v>1599.9999999999998</c:v>
                  </c:pt>
                  <c:pt idx="33">
                    <c:v>1599.9999999999998</c:v>
                  </c:pt>
                  <c:pt idx="34">
                    <c:v>1599.9999999999998</c:v>
                  </c:pt>
                  <c:pt idx="35">
                    <c:v>1599.9999999999998</c:v>
                  </c:pt>
                  <c:pt idx="36">
                    <c:v>1599.9999999999998</c:v>
                  </c:pt>
                  <c:pt idx="37">
                    <c:v>1599.9999999999998</c:v>
                  </c:pt>
                  <c:pt idx="38">
                    <c:v>1599.9999999999998</c:v>
                  </c:pt>
                  <c:pt idx="39">
                    <c:v>1599.9999999999998</c:v>
                  </c:pt>
                  <c:pt idx="40">
                    <c:v>1599.9999999999998</c:v>
                  </c:pt>
                  <c:pt idx="41">
                    <c:v>1599.9999999999998</c:v>
                  </c:pt>
                  <c:pt idx="42">
                    <c:v>1599.9999999999998</c:v>
                  </c:pt>
                  <c:pt idx="43">
                    <c:v>1599.9999999999998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'Ms SEM+ICP Tidy'!$AK$51:$AK$91</c:f>
              <c:numCache>
                <c:formatCode>General</c:formatCode>
                <c:ptCount val="41"/>
                <c:pt idx="0">
                  <c:v>12100</c:v>
                </c:pt>
                <c:pt idx="1">
                  <c:v>13000</c:v>
                </c:pt>
                <c:pt idx="2">
                  <c:v>13300</c:v>
                </c:pt>
                <c:pt idx="3">
                  <c:v>11600</c:v>
                </c:pt>
                <c:pt idx="4">
                  <c:v>13200</c:v>
                </c:pt>
                <c:pt idx="5">
                  <c:v>13500</c:v>
                </c:pt>
                <c:pt idx="6">
                  <c:v>12300</c:v>
                </c:pt>
                <c:pt idx="7">
                  <c:v>14200</c:v>
                </c:pt>
                <c:pt idx="8">
                  <c:v>13600.000000000002</c:v>
                </c:pt>
                <c:pt idx="9">
                  <c:v>11600</c:v>
                </c:pt>
                <c:pt idx="10">
                  <c:v>14200</c:v>
                </c:pt>
                <c:pt idx="11">
                  <c:v>13899.999999999998</c:v>
                </c:pt>
                <c:pt idx="12">
                  <c:v>11600</c:v>
                </c:pt>
                <c:pt idx="13">
                  <c:v>9700</c:v>
                </c:pt>
                <c:pt idx="14">
                  <c:v>12600</c:v>
                </c:pt>
                <c:pt idx="15">
                  <c:v>12100</c:v>
                </c:pt>
                <c:pt idx="16">
                  <c:v>11500</c:v>
                </c:pt>
                <c:pt idx="17">
                  <c:v>12100</c:v>
                </c:pt>
                <c:pt idx="18">
                  <c:v>12300</c:v>
                </c:pt>
                <c:pt idx="19">
                  <c:v>13700.000000000002</c:v>
                </c:pt>
                <c:pt idx="20">
                  <c:v>13000</c:v>
                </c:pt>
                <c:pt idx="21">
                  <c:v>13500</c:v>
                </c:pt>
                <c:pt idx="22">
                  <c:v>14100</c:v>
                </c:pt>
                <c:pt idx="23">
                  <c:v>13100</c:v>
                </c:pt>
                <c:pt idx="24">
                  <c:v>12200</c:v>
                </c:pt>
                <c:pt idx="25">
                  <c:v>12100</c:v>
                </c:pt>
                <c:pt idx="26">
                  <c:v>15300</c:v>
                </c:pt>
                <c:pt idx="27">
                  <c:v>14300</c:v>
                </c:pt>
                <c:pt idx="28">
                  <c:v>11700</c:v>
                </c:pt>
                <c:pt idx="29">
                  <c:v>12100</c:v>
                </c:pt>
                <c:pt idx="30">
                  <c:v>11399.999999999998</c:v>
                </c:pt>
                <c:pt idx="31">
                  <c:v>16400</c:v>
                </c:pt>
                <c:pt idx="32">
                  <c:v>12800</c:v>
                </c:pt>
                <c:pt idx="33">
                  <c:v>15500</c:v>
                </c:pt>
                <c:pt idx="34">
                  <c:v>12900</c:v>
                </c:pt>
                <c:pt idx="35">
                  <c:v>10200</c:v>
                </c:pt>
                <c:pt idx="36">
                  <c:v>13600.000000000002</c:v>
                </c:pt>
                <c:pt idx="37">
                  <c:v>13400</c:v>
                </c:pt>
                <c:pt idx="38">
                  <c:v>11900</c:v>
                </c:pt>
                <c:pt idx="39">
                  <c:v>13899.999999999998</c:v>
                </c:pt>
                <c:pt idx="40">
                  <c:v>10000</c:v>
                </c:pt>
              </c:numCache>
            </c:numRef>
          </c:xVal>
          <c:yVal>
            <c:numRef>
              <c:f>'Ms SEM+ICP Tidy'!$C$51:$C$91</c:f>
              <c:numCache>
                <c:formatCode>General</c:formatCode>
                <c:ptCount val="41"/>
                <c:pt idx="0">
                  <c:v>35.543399999999998</c:v>
                </c:pt>
                <c:pt idx="1">
                  <c:v>31.5305</c:v>
                </c:pt>
                <c:pt idx="2">
                  <c:v>30.461500000000001</c:v>
                </c:pt>
                <c:pt idx="3">
                  <c:v>39.433700000000002</c:v>
                </c:pt>
                <c:pt idx="4">
                  <c:v>42.585599999999999</c:v>
                </c:pt>
                <c:pt idx="5">
                  <c:v>42.493200000000002</c:v>
                </c:pt>
                <c:pt idx="6">
                  <c:v>37.845700000000001</c:v>
                </c:pt>
                <c:pt idx="7">
                  <c:v>28.618099999999998</c:v>
                </c:pt>
                <c:pt idx="8">
                  <c:v>43.297199999999997</c:v>
                </c:pt>
                <c:pt idx="9">
                  <c:v>40.203699999999998</c:v>
                </c:pt>
                <c:pt idx="10">
                  <c:v>43.762300000000003</c:v>
                </c:pt>
                <c:pt idx="11">
                  <c:v>39.972700000000003</c:v>
                </c:pt>
                <c:pt idx="12">
                  <c:v>42.315199999999997</c:v>
                </c:pt>
                <c:pt idx="13">
                  <c:v>47.645000000000003</c:v>
                </c:pt>
                <c:pt idx="14">
                  <c:v>42.195399999999999</c:v>
                </c:pt>
                <c:pt idx="15">
                  <c:v>38.314399999999999</c:v>
                </c:pt>
                <c:pt idx="16">
                  <c:v>56.845199999999998</c:v>
                </c:pt>
                <c:pt idx="17">
                  <c:v>46.1935</c:v>
                </c:pt>
                <c:pt idx="18">
                  <c:v>41.959299999999999</c:v>
                </c:pt>
                <c:pt idx="19">
                  <c:v>38.379899999999999</c:v>
                </c:pt>
                <c:pt idx="20">
                  <c:v>46.028799999999997</c:v>
                </c:pt>
                <c:pt idx="21">
                  <c:v>47.553899999999999</c:v>
                </c:pt>
                <c:pt idx="22">
                  <c:v>43.607199999999999</c:v>
                </c:pt>
                <c:pt idx="23">
                  <c:v>43.9878</c:v>
                </c:pt>
                <c:pt idx="24">
                  <c:v>36.694200000000002</c:v>
                </c:pt>
                <c:pt idx="25">
                  <c:v>36.461500000000001</c:v>
                </c:pt>
                <c:pt idx="26">
                  <c:v>44.344000000000001</c:v>
                </c:pt>
                <c:pt idx="27">
                  <c:v>33.119700000000002</c:v>
                </c:pt>
                <c:pt idx="28">
                  <c:v>39.446399999999997</c:v>
                </c:pt>
                <c:pt idx="29">
                  <c:v>43.114199999999997</c:v>
                </c:pt>
                <c:pt idx="30">
                  <c:v>37.498800000000003</c:v>
                </c:pt>
                <c:pt idx="31">
                  <c:v>45.324300000000001</c:v>
                </c:pt>
                <c:pt idx="32">
                  <c:v>38.434699999999999</c:v>
                </c:pt>
                <c:pt idx="33">
                  <c:v>43.6006</c:v>
                </c:pt>
                <c:pt idx="34">
                  <c:v>39.494799999999998</c:v>
                </c:pt>
                <c:pt idx="35">
                  <c:v>46.992600000000003</c:v>
                </c:pt>
                <c:pt idx="36">
                  <c:v>37.853200000000001</c:v>
                </c:pt>
                <c:pt idx="37">
                  <c:v>48.610799999999998</c:v>
                </c:pt>
                <c:pt idx="38">
                  <c:v>37.443300000000001</c:v>
                </c:pt>
                <c:pt idx="39">
                  <c:v>40.824300000000001</c:v>
                </c:pt>
                <c:pt idx="40">
                  <c:v>34.804699999999997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B30-48D6-8225-DDB109BCC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9375120"/>
        <c:axId val="657664432"/>
      </c:scatterChart>
      <c:valAx>
        <c:axId val="1279375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Fe 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7664432"/>
        <c:crosses val="autoZero"/>
        <c:crossBetween val="midCat"/>
      </c:valAx>
      <c:valAx>
        <c:axId val="657664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Li 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937512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1.AS v 1(B)MP Al vs Li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1.AS Al vs Li</c:v>
          </c:tx>
          <c:spPr>
            <a:ln w="25400">
              <a:noFill/>
            </a:ln>
          </c:spPr>
          <c:errBars>
            <c:errDir val="y"/>
            <c:errBarType val="both"/>
            <c:errValType val="cust"/>
            <c:noEndCap val="0"/>
            <c:plus>
              <c:numRef>
                <c:f>('Ms SEM+ICP Tidy'!$C$145:$C$168,'Ms SEM+ICP Tidy'!$C$189:$C$208)</c:f>
                <c:numCache>
                  <c:formatCode>General</c:formatCode>
                  <c:ptCount val="44"/>
                  <c:pt idx="0">
                    <c:v>6.1985900000000003</c:v>
                  </c:pt>
                  <c:pt idx="1">
                    <c:v>5.4918899999999997</c:v>
                  </c:pt>
                  <c:pt idx="2">
                    <c:v>5.9336099999999998</c:v>
                  </c:pt>
                  <c:pt idx="3">
                    <c:v>3.8236300000000001</c:v>
                  </c:pt>
                  <c:pt idx="4">
                    <c:v>5.8784599999999996</c:v>
                  </c:pt>
                  <c:pt idx="5">
                    <c:v>7.01267</c:v>
                  </c:pt>
                  <c:pt idx="6">
                    <c:v>8.3305500000000006</c:v>
                  </c:pt>
                  <c:pt idx="7">
                    <c:v>5.8285299999999998</c:v>
                  </c:pt>
                  <c:pt idx="8">
                    <c:v>9.2691499999999998</c:v>
                  </c:pt>
                  <c:pt idx="9">
                    <c:v>6.8526899999999999</c:v>
                  </c:pt>
                  <c:pt idx="10">
                    <c:v>6.1776900000000001</c:v>
                  </c:pt>
                  <c:pt idx="11">
                    <c:v>5.8884499999999997</c:v>
                  </c:pt>
                  <c:pt idx="12">
                    <c:v>7.4471299999999996</c:v>
                  </c:pt>
                  <c:pt idx="13">
                    <c:v>8.8373299999999997</c:v>
                  </c:pt>
                  <c:pt idx="14">
                    <c:v>8.5287199999999999</c:v>
                  </c:pt>
                  <c:pt idx="15">
                    <c:v>5.3250799999999998</c:v>
                  </c:pt>
                  <c:pt idx="16">
                    <c:v>8.4974600000000002</c:v>
                  </c:pt>
                  <c:pt idx="17">
                    <c:v>6.0438200000000002</c:v>
                  </c:pt>
                  <c:pt idx="18">
                    <c:v>7.8830600000000004</c:v>
                  </c:pt>
                  <c:pt idx="19">
                    <c:v>5.2465099999999998</c:v>
                  </c:pt>
                  <c:pt idx="20">
                    <c:v>8.6663399999999999</c:v>
                  </c:pt>
                  <c:pt idx="21">
                    <c:v>7.9513199999999999</c:v>
                  </c:pt>
                  <c:pt idx="22">
                    <c:v>8.2565500000000007</c:v>
                  </c:pt>
                  <c:pt idx="23">
                    <c:v>7.8345900000000004</c:v>
                  </c:pt>
                  <c:pt idx="24">
                    <c:v>9.1833600000000004</c:v>
                  </c:pt>
                  <c:pt idx="25">
                    <c:v>9.0914199999999994</c:v>
                  </c:pt>
                  <c:pt idx="26">
                    <c:v>6.1939299999999999</c:v>
                  </c:pt>
                  <c:pt idx="27">
                    <c:v>7.0014900000000004</c:v>
                  </c:pt>
                  <c:pt idx="28">
                    <c:v>6.0931699999999998</c:v>
                  </c:pt>
                  <c:pt idx="29">
                    <c:v>6.6721500000000002</c:v>
                  </c:pt>
                  <c:pt idx="30">
                    <c:v>5.0055699999999996</c:v>
                  </c:pt>
                  <c:pt idx="31">
                    <c:v>11.3512</c:v>
                  </c:pt>
                  <c:pt idx="32">
                    <c:v>10.5342</c:v>
                  </c:pt>
                  <c:pt idx="33">
                    <c:v>8.2353100000000001</c:v>
                  </c:pt>
                  <c:pt idx="34">
                    <c:v>7.1706099999999999</c:v>
                  </c:pt>
                  <c:pt idx="35">
                    <c:v>11.0053</c:v>
                  </c:pt>
                  <c:pt idx="36">
                    <c:v>10.4238</c:v>
                  </c:pt>
                  <c:pt idx="37">
                    <c:v>8.8518000000000008</c:v>
                  </c:pt>
                  <c:pt idx="38">
                    <c:v>7.4977400000000003</c:v>
                  </c:pt>
                  <c:pt idx="39">
                    <c:v>7.8621499999999997</c:v>
                  </c:pt>
                  <c:pt idx="40">
                    <c:v>9.9736200000000004</c:v>
                  </c:pt>
                  <c:pt idx="41">
                    <c:v>8.8705200000000008</c:v>
                  </c:pt>
                  <c:pt idx="42">
                    <c:v>12.3527</c:v>
                  </c:pt>
                  <c:pt idx="43">
                    <c:v>7.5012299999999996</c:v>
                  </c:pt>
                </c:numCache>
              </c:numRef>
            </c:plus>
            <c:minus>
              <c:numRef>
                <c:f>('Ms SEM+ICP Tidy'!$C$145:$C$168,'Ms SEM+ICP Tidy'!$C$189:$C$208)</c:f>
                <c:numCache>
                  <c:formatCode>General</c:formatCode>
                  <c:ptCount val="44"/>
                  <c:pt idx="0">
                    <c:v>6.1985900000000003</c:v>
                  </c:pt>
                  <c:pt idx="1">
                    <c:v>5.4918899999999997</c:v>
                  </c:pt>
                  <c:pt idx="2">
                    <c:v>5.9336099999999998</c:v>
                  </c:pt>
                  <c:pt idx="3">
                    <c:v>3.8236300000000001</c:v>
                  </c:pt>
                  <c:pt idx="4">
                    <c:v>5.8784599999999996</c:v>
                  </c:pt>
                  <c:pt idx="5">
                    <c:v>7.01267</c:v>
                  </c:pt>
                  <c:pt idx="6">
                    <c:v>8.3305500000000006</c:v>
                  </c:pt>
                  <c:pt idx="7">
                    <c:v>5.8285299999999998</c:v>
                  </c:pt>
                  <c:pt idx="8">
                    <c:v>9.2691499999999998</c:v>
                  </c:pt>
                  <c:pt idx="9">
                    <c:v>6.8526899999999999</c:v>
                  </c:pt>
                  <c:pt idx="10">
                    <c:v>6.1776900000000001</c:v>
                  </c:pt>
                  <c:pt idx="11">
                    <c:v>5.8884499999999997</c:v>
                  </c:pt>
                  <c:pt idx="12">
                    <c:v>7.4471299999999996</c:v>
                  </c:pt>
                  <c:pt idx="13">
                    <c:v>8.8373299999999997</c:v>
                  </c:pt>
                  <c:pt idx="14">
                    <c:v>8.5287199999999999</c:v>
                  </c:pt>
                  <c:pt idx="15">
                    <c:v>5.3250799999999998</c:v>
                  </c:pt>
                  <c:pt idx="16">
                    <c:v>8.4974600000000002</c:v>
                  </c:pt>
                  <c:pt idx="17">
                    <c:v>6.0438200000000002</c:v>
                  </c:pt>
                  <c:pt idx="18">
                    <c:v>7.8830600000000004</c:v>
                  </c:pt>
                  <c:pt idx="19">
                    <c:v>5.2465099999999998</c:v>
                  </c:pt>
                  <c:pt idx="20">
                    <c:v>8.6663399999999999</c:v>
                  </c:pt>
                  <c:pt idx="21">
                    <c:v>7.9513199999999999</c:v>
                  </c:pt>
                  <c:pt idx="22">
                    <c:v>8.2565500000000007</c:v>
                  </c:pt>
                  <c:pt idx="23">
                    <c:v>7.8345900000000004</c:v>
                  </c:pt>
                  <c:pt idx="24">
                    <c:v>9.1833600000000004</c:v>
                  </c:pt>
                  <c:pt idx="25">
                    <c:v>9.0914199999999994</c:v>
                  </c:pt>
                  <c:pt idx="26">
                    <c:v>6.1939299999999999</c:v>
                  </c:pt>
                  <c:pt idx="27">
                    <c:v>7.0014900000000004</c:v>
                  </c:pt>
                  <c:pt idx="28">
                    <c:v>6.0931699999999998</c:v>
                  </c:pt>
                  <c:pt idx="29">
                    <c:v>6.6721500000000002</c:v>
                  </c:pt>
                  <c:pt idx="30">
                    <c:v>5.0055699999999996</c:v>
                  </c:pt>
                  <c:pt idx="31">
                    <c:v>11.3512</c:v>
                  </c:pt>
                  <c:pt idx="32">
                    <c:v>10.5342</c:v>
                  </c:pt>
                  <c:pt idx="33">
                    <c:v>8.2353100000000001</c:v>
                  </c:pt>
                  <c:pt idx="34">
                    <c:v>7.1706099999999999</c:v>
                  </c:pt>
                  <c:pt idx="35">
                    <c:v>11.0053</c:v>
                  </c:pt>
                  <c:pt idx="36">
                    <c:v>10.4238</c:v>
                  </c:pt>
                  <c:pt idx="37">
                    <c:v>8.8518000000000008</c:v>
                  </c:pt>
                  <c:pt idx="38">
                    <c:v>7.4977400000000003</c:v>
                  </c:pt>
                  <c:pt idx="39">
                    <c:v>7.8621499999999997</c:v>
                  </c:pt>
                  <c:pt idx="40">
                    <c:v>9.9736200000000004</c:v>
                  </c:pt>
                  <c:pt idx="41">
                    <c:v>8.8705200000000008</c:v>
                  </c:pt>
                  <c:pt idx="42">
                    <c:v>12.3527</c:v>
                  </c:pt>
                  <c:pt idx="43">
                    <c:v>7.5012299999999996</c:v>
                  </c:pt>
                </c:numCache>
              </c:numRef>
            </c:minus>
          </c:errBars>
          <c:errBars>
            <c:errDir val="x"/>
            <c:errBarType val="both"/>
            <c:errValType val="cust"/>
            <c:noEndCap val="0"/>
            <c:plus>
              <c:numRef>
                <c:f>('Ms SEM+ICP Tidy'!$AF$145:$AF$168,'Ms SEM+ICP Tidy'!$AF$189:$AF$208)</c:f>
                <c:numCache>
                  <c:formatCode>General</c:formatCode>
                  <c:ptCount val="44"/>
                  <c:pt idx="0">
                    <c:v>1883.3333333333333</c:v>
                  </c:pt>
                  <c:pt idx="1">
                    <c:v>1883.3333333333333</c:v>
                  </c:pt>
                  <c:pt idx="2">
                    <c:v>1883.3333333333333</c:v>
                  </c:pt>
                  <c:pt idx="3">
                    <c:v>1883.3333333333333</c:v>
                  </c:pt>
                  <c:pt idx="4">
                    <c:v>1883.3333333333333</c:v>
                  </c:pt>
                  <c:pt idx="5">
                    <c:v>1883.3333333333333</c:v>
                  </c:pt>
                  <c:pt idx="6">
                    <c:v>1883.3333333333333</c:v>
                  </c:pt>
                  <c:pt idx="7">
                    <c:v>1883.3333333333333</c:v>
                  </c:pt>
                  <c:pt idx="8">
                    <c:v>1883.3333333333333</c:v>
                  </c:pt>
                  <c:pt idx="9">
                    <c:v>1883.3333333333333</c:v>
                  </c:pt>
                  <c:pt idx="10">
                    <c:v>1883.3333333333333</c:v>
                  </c:pt>
                  <c:pt idx="11">
                    <c:v>1883.3333333333333</c:v>
                  </c:pt>
                  <c:pt idx="12">
                    <c:v>1883.3333333333333</c:v>
                  </c:pt>
                  <c:pt idx="13">
                    <c:v>1883.3333333333333</c:v>
                  </c:pt>
                  <c:pt idx="14">
                    <c:v>1883.3333333333333</c:v>
                  </c:pt>
                  <c:pt idx="15">
                    <c:v>1883.3333333333333</c:v>
                  </c:pt>
                  <c:pt idx="16">
                    <c:v>1883.3333333333333</c:v>
                  </c:pt>
                  <c:pt idx="17">
                    <c:v>1883.3333333333333</c:v>
                  </c:pt>
                  <c:pt idx="18">
                    <c:v>1883.3333333333333</c:v>
                  </c:pt>
                  <c:pt idx="19">
                    <c:v>1883.3333333333333</c:v>
                  </c:pt>
                  <c:pt idx="20">
                    <c:v>1883.3333333333333</c:v>
                  </c:pt>
                  <c:pt idx="21">
                    <c:v>1883.3333333333333</c:v>
                  </c:pt>
                  <c:pt idx="22">
                    <c:v>1883.3333333333301</c:v>
                  </c:pt>
                  <c:pt idx="23">
                    <c:v>1883.3333333333301</c:v>
                  </c:pt>
                  <c:pt idx="24">
                    <c:v>1883.3333333333333</c:v>
                  </c:pt>
                  <c:pt idx="25">
                    <c:v>1883.3333333333333</c:v>
                  </c:pt>
                  <c:pt idx="26">
                    <c:v>1883.3333333333333</c:v>
                  </c:pt>
                  <c:pt idx="27">
                    <c:v>1883.3333333333333</c:v>
                  </c:pt>
                  <c:pt idx="28">
                    <c:v>1883.3333333333333</c:v>
                  </c:pt>
                  <c:pt idx="29">
                    <c:v>1883.3333333333333</c:v>
                  </c:pt>
                  <c:pt idx="30">
                    <c:v>1883.3333333333333</c:v>
                  </c:pt>
                  <c:pt idx="31">
                    <c:v>1883.3333333333333</c:v>
                  </c:pt>
                  <c:pt idx="32">
                    <c:v>1883.3333333333333</c:v>
                  </c:pt>
                  <c:pt idx="33">
                    <c:v>1883.3333333333333</c:v>
                  </c:pt>
                  <c:pt idx="34">
                    <c:v>1883.3333333333333</c:v>
                  </c:pt>
                  <c:pt idx="35">
                    <c:v>1883.3333333333333</c:v>
                  </c:pt>
                  <c:pt idx="36">
                    <c:v>1883.3333333333333</c:v>
                  </c:pt>
                  <c:pt idx="37">
                    <c:v>1883.3333333333333</c:v>
                  </c:pt>
                  <c:pt idx="38">
                    <c:v>1883.3333333333333</c:v>
                  </c:pt>
                  <c:pt idx="39">
                    <c:v>1883.3333333333333</c:v>
                  </c:pt>
                  <c:pt idx="40">
                    <c:v>1883.3333333333333</c:v>
                  </c:pt>
                  <c:pt idx="41">
                    <c:v>1883.3333333333333</c:v>
                  </c:pt>
                  <c:pt idx="42">
                    <c:v>1883.3333333333333</c:v>
                  </c:pt>
                  <c:pt idx="43">
                    <c:v>1883.3333333333333</c:v>
                  </c:pt>
                </c:numCache>
              </c:numRef>
            </c:plus>
            <c:minus>
              <c:numRef>
                <c:f>('Ms SEM+ICP Tidy'!$AF$145:$AF$168,'Ms SEM+ICP Tidy'!$AF$189:$AF$208)</c:f>
                <c:numCache>
                  <c:formatCode>General</c:formatCode>
                  <c:ptCount val="44"/>
                  <c:pt idx="0">
                    <c:v>1883.3333333333333</c:v>
                  </c:pt>
                  <c:pt idx="1">
                    <c:v>1883.3333333333333</c:v>
                  </c:pt>
                  <c:pt idx="2">
                    <c:v>1883.3333333333333</c:v>
                  </c:pt>
                  <c:pt idx="3">
                    <c:v>1883.3333333333333</c:v>
                  </c:pt>
                  <c:pt idx="4">
                    <c:v>1883.3333333333333</c:v>
                  </c:pt>
                  <c:pt idx="5">
                    <c:v>1883.3333333333333</c:v>
                  </c:pt>
                  <c:pt idx="6">
                    <c:v>1883.3333333333333</c:v>
                  </c:pt>
                  <c:pt idx="7">
                    <c:v>1883.3333333333333</c:v>
                  </c:pt>
                  <c:pt idx="8">
                    <c:v>1883.3333333333333</c:v>
                  </c:pt>
                  <c:pt idx="9">
                    <c:v>1883.3333333333333</c:v>
                  </c:pt>
                  <c:pt idx="10">
                    <c:v>1883.3333333333333</c:v>
                  </c:pt>
                  <c:pt idx="11">
                    <c:v>1883.3333333333333</c:v>
                  </c:pt>
                  <c:pt idx="12">
                    <c:v>1883.3333333333333</c:v>
                  </c:pt>
                  <c:pt idx="13">
                    <c:v>1883.3333333333333</c:v>
                  </c:pt>
                  <c:pt idx="14">
                    <c:v>1883.3333333333333</c:v>
                  </c:pt>
                  <c:pt idx="15">
                    <c:v>1883.3333333333333</c:v>
                  </c:pt>
                  <c:pt idx="16">
                    <c:v>1883.3333333333333</c:v>
                  </c:pt>
                  <c:pt idx="17">
                    <c:v>1883.3333333333333</c:v>
                  </c:pt>
                  <c:pt idx="18">
                    <c:v>1883.3333333333333</c:v>
                  </c:pt>
                  <c:pt idx="19">
                    <c:v>1883.3333333333333</c:v>
                  </c:pt>
                  <c:pt idx="20">
                    <c:v>1883.3333333333333</c:v>
                  </c:pt>
                  <c:pt idx="21">
                    <c:v>1883.3333333333333</c:v>
                  </c:pt>
                  <c:pt idx="22">
                    <c:v>1883.3333333333301</c:v>
                  </c:pt>
                  <c:pt idx="23">
                    <c:v>1883.3333333333301</c:v>
                  </c:pt>
                  <c:pt idx="24">
                    <c:v>1883.3333333333333</c:v>
                  </c:pt>
                  <c:pt idx="25">
                    <c:v>1883.3333333333333</c:v>
                  </c:pt>
                  <c:pt idx="26">
                    <c:v>1883.3333333333333</c:v>
                  </c:pt>
                  <c:pt idx="27">
                    <c:v>1883.3333333333333</c:v>
                  </c:pt>
                  <c:pt idx="28">
                    <c:v>1883.3333333333333</c:v>
                  </c:pt>
                  <c:pt idx="29">
                    <c:v>1883.3333333333333</c:v>
                  </c:pt>
                  <c:pt idx="30">
                    <c:v>1883.3333333333333</c:v>
                  </c:pt>
                  <c:pt idx="31">
                    <c:v>1883.3333333333333</c:v>
                  </c:pt>
                  <c:pt idx="32">
                    <c:v>1883.3333333333333</c:v>
                  </c:pt>
                  <c:pt idx="33">
                    <c:v>1883.3333333333333</c:v>
                  </c:pt>
                  <c:pt idx="34">
                    <c:v>1883.3333333333333</c:v>
                  </c:pt>
                  <c:pt idx="35">
                    <c:v>1883.3333333333333</c:v>
                  </c:pt>
                  <c:pt idx="36">
                    <c:v>1883.3333333333333</c:v>
                  </c:pt>
                  <c:pt idx="37">
                    <c:v>1883.3333333333333</c:v>
                  </c:pt>
                  <c:pt idx="38">
                    <c:v>1883.3333333333333</c:v>
                  </c:pt>
                  <c:pt idx="39">
                    <c:v>1883.3333333333333</c:v>
                  </c:pt>
                  <c:pt idx="40">
                    <c:v>1883.3333333333333</c:v>
                  </c:pt>
                  <c:pt idx="41">
                    <c:v>1883.3333333333333</c:v>
                  </c:pt>
                  <c:pt idx="42">
                    <c:v>1883.3333333333333</c:v>
                  </c:pt>
                  <c:pt idx="43">
                    <c:v>1883.3333333333333</c:v>
                  </c:pt>
                </c:numCache>
              </c:numRef>
            </c:minus>
          </c:errBars>
          <c:xVal>
            <c:numRef>
              <c:f>'Ms SEM+ICP Tidy'!$AF$2:$AF$45</c:f>
              <c:numCache>
                <c:formatCode>General</c:formatCode>
                <c:ptCount val="44"/>
                <c:pt idx="0">
                  <c:v>189500</c:v>
                </c:pt>
                <c:pt idx="1">
                  <c:v>183000</c:v>
                </c:pt>
                <c:pt idx="2">
                  <c:v>189000</c:v>
                </c:pt>
                <c:pt idx="3">
                  <c:v>185600</c:v>
                </c:pt>
                <c:pt idx="4">
                  <c:v>187000</c:v>
                </c:pt>
                <c:pt idx="5">
                  <c:v>181100</c:v>
                </c:pt>
                <c:pt idx="6">
                  <c:v>184100</c:v>
                </c:pt>
                <c:pt idx="7">
                  <c:v>180900</c:v>
                </c:pt>
                <c:pt idx="8">
                  <c:v>188900</c:v>
                </c:pt>
                <c:pt idx="9">
                  <c:v>186800</c:v>
                </c:pt>
                <c:pt idx="10">
                  <c:v>183299.99999999997</c:v>
                </c:pt>
                <c:pt idx="11">
                  <c:v>183500</c:v>
                </c:pt>
                <c:pt idx="12">
                  <c:v>182700</c:v>
                </c:pt>
                <c:pt idx="13">
                  <c:v>185600</c:v>
                </c:pt>
                <c:pt idx="14">
                  <c:v>185799.99999999997</c:v>
                </c:pt>
                <c:pt idx="15">
                  <c:v>186800</c:v>
                </c:pt>
                <c:pt idx="16">
                  <c:v>189600</c:v>
                </c:pt>
                <c:pt idx="17">
                  <c:v>185400</c:v>
                </c:pt>
                <c:pt idx="18">
                  <c:v>189200.00000000003</c:v>
                </c:pt>
                <c:pt idx="19">
                  <c:v>185900</c:v>
                </c:pt>
                <c:pt idx="20">
                  <c:v>180799.99999999997</c:v>
                </c:pt>
                <c:pt idx="21">
                  <c:v>188299.99999999997</c:v>
                </c:pt>
                <c:pt idx="22">
                  <c:v>185799.99999999997</c:v>
                </c:pt>
                <c:pt idx="23">
                  <c:v>185799.99999999997</c:v>
                </c:pt>
                <c:pt idx="24">
                  <c:v>182300</c:v>
                </c:pt>
                <c:pt idx="25">
                  <c:v>186100</c:v>
                </c:pt>
                <c:pt idx="26">
                  <c:v>185900</c:v>
                </c:pt>
                <c:pt idx="27">
                  <c:v>187900</c:v>
                </c:pt>
                <c:pt idx="28">
                  <c:v>186900</c:v>
                </c:pt>
                <c:pt idx="29">
                  <c:v>188900</c:v>
                </c:pt>
                <c:pt idx="30">
                  <c:v>186000</c:v>
                </c:pt>
                <c:pt idx="31">
                  <c:v>185100.00000000003</c:v>
                </c:pt>
                <c:pt idx="32">
                  <c:v>186500</c:v>
                </c:pt>
                <c:pt idx="33">
                  <c:v>177100</c:v>
                </c:pt>
                <c:pt idx="34">
                  <c:v>186200</c:v>
                </c:pt>
                <c:pt idx="35">
                  <c:v>178600</c:v>
                </c:pt>
                <c:pt idx="36">
                  <c:v>184800</c:v>
                </c:pt>
                <c:pt idx="37">
                  <c:v>187300</c:v>
                </c:pt>
                <c:pt idx="38">
                  <c:v>184899.99999999997</c:v>
                </c:pt>
                <c:pt idx="39">
                  <c:v>184899.99999999997</c:v>
                </c:pt>
                <c:pt idx="40">
                  <c:v>188800</c:v>
                </c:pt>
                <c:pt idx="41">
                  <c:v>186500</c:v>
                </c:pt>
                <c:pt idx="42">
                  <c:v>182600.00000000003</c:v>
                </c:pt>
                <c:pt idx="43">
                  <c:v>189100</c:v>
                </c:pt>
              </c:numCache>
            </c:numRef>
          </c:xVal>
          <c:yVal>
            <c:numRef>
              <c:f>'Ms SEM+ICP Tidy'!$C$2:$C$45</c:f>
              <c:numCache>
                <c:formatCode>General</c:formatCode>
                <c:ptCount val="44"/>
                <c:pt idx="0">
                  <c:v>38.521999999999998</c:v>
                </c:pt>
                <c:pt idx="1">
                  <c:v>46.811700000000002</c:v>
                </c:pt>
                <c:pt idx="2">
                  <c:v>36.603700000000003</c:v>
                </c:pt>
                <c:pt idx="3">
                  <c:v>40.7729</c:v>
                </c:pt>
                <c:pt idx="4">
                  <c:v>44.405900000000003</c:v>
                </c:pt>
                <c:pt idx="5">
                  <c:v>41.6419</c:v>
                </c:pt>
                <c:pt idx="6">
                  <c:v>50.973500000000001</c:v>
                </c:pt>
                <c:pt idx="7">
                  <c:v>40.365400000000001</c:v>
                </c:pt>
                <c:pt idx="8">
                  <c:v>52.168599999999998</c:v>
                </c:pt>
                <c:pt idx="9">
                  <c:v>43.901899999999998</c:v>
                </c:pt>
                <c:pt idx="10">
                  <c:v>50.969799999999999</c:v>
                </c:pt>
                <c:pt idx="11">
                  <c:v>42.182000000000002</c:v>
                </c:pt>
                <c:pt idx="12">
                  <c:v>63.905900000000003</c:v>
                </c:pt>
                <c:pt idx="13">
                  <c:v>46.107599999999998</c:v>
                </c:pt>
                <c:pt idx="14">
                  <c:v>42.756700000000002</c:v>
                </c:pt>
                <c:pt idx="15">
                  <c:v>46.544400000000003</c:v>
                </c:pt>
                <c:pt idx="16">
                  <c:v>46.470399999999998</c:v>
                </c:pt>
                <c:pt idx="17">
                  <c:v>45.407200000000003</c:v>
                </c:pt>
                <c:pt idx="18">
                  <c:v>54.547199999999997</c:v>
                </c:pt>
                <c:pt idx="19">
                  <c:v>45.300400000000003</c:v>
                </c:pt>
                <c:pt idx="20">
                  <c:v>40.886699999999998</c:v>
                </c:pt>
                <c:pt idx="21">
                  <c:v>52.256999999999998</c:v>
                </c:pt>
                <c:pt idx="22">
                  <c:v>44.851399999999998</c:v>
                </c:pt>
                <c:pt idx="23">
                  <c:v>48.526699999999998</c:v>
                </c:pt>
                <c:pt idx="24">
                  <c:v>49.152500000000003</c:v>
                </c:pt>
                <c:pt idx="25">
                  <c:v>44.0242</c:v>
                </c:pt>
                <c:pt idx="26">
                  <c:v>38.470700000000001</c:v>
                </c:pt>
                <c:pt idx="27">
                  <c:v>43.3157</c:v>
                </c:pt>
                <c:pt idx="28">
                  <c:v>47.6813</c:v>
                </c:pt>
                <c:pt idx="29">
                  <c:v>38.158499999999997</c:v>
                </c:pt>
                <c:pt idx="30">
                  <c:v>37.473700000000001</c:v>
                </c:pt>
                <c:pt idx="31">
                  <c:v>53.146500000000003</c:v>
                </c:pt>
                <c:pt idx="32">
                  <c:v>50.301600000000001</c:v>
                </c:pt>
                <c:pt idx="33">
                  <c:v>45.171700000000001</c:v>
                </c:pt>
                <c:pt idx="34">
                  <c:v>50.4908</c:v>
                </c:pt>
                <c:pt idx="35">
                  <c:v>51.421100000000003</c:v>
                </c:pt>
                <c:pt idx="36">
                  <c:v>45.295999999999999</c:v>
                </c:pt>
                <c:pt idx="37">
                  <c:v>42.192599999999999</c:v>
                </c:pt>
                <c:pt idx="38">
                  <c:v>45.502499999999998</c:v>
                </c:pt>
                <c:pt idx="39">
                  <c:v>57.115099999999998</c:v>
                </c:pt>
                <c:pt idx="40">
                  <c:v>52.729500000000002</c:v>
                </c:pt>
                <c:pt idx="41">
                  <c:v>45.497399999999999</c:v>
                </c:pt>
                <c:pt idx="42">
                  <c:v>50.363599999999998</c:v>
                </c:pt>
                <c:pt idx="43">
                  <c:v>45.9803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3DF-4C8E-AF77-1C96BE3F5787}"/>
            </c:ext>
          </c:extLst>
        </c:ser>
        <c:ser>
          <c:idx val="0"/>
          <c:order val="1"/>
          <c:tx>
            <c:v>1(B)MP Al vs Li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SEM+ICP Tidy'!$C$238:$C$267,'Ms SEM+ICP Tidy'!$C$285:$C$299)</c:f>
                <c:numCache>
                  <c:formatCode>General</c:formatCode>
                  <c:ptCount val="45"/>
                  <c:pt idx="0">
                    <c:v>7.0143300000000002</c:v>
                  </c:pt>
                  <c:pt idx="1">
                    <c:v>8.4765099999999993</c:v>
                  </c:pt>
                  <c:pt idx="2">
                    <c:v>8.3925900000000002</c:v>
                  </c:pt>
                  <c:pt idx="3">
                    <c:v>5.4377800000000001</c:v>
                  </c:pt>
                  <c:pt idx="4">
                    <c:v>5.1053899999999999</c:v>
                  </c:pt>
                  <c:pt idx="5">
                    <c:v>4.48935</c:v>
                  </c:pt>
                  <c:pt idx="6">
                    <c:v>6.4976099999999999</c:v>
                  </c:pt>
                  <c:pt idx="7">
                    <c:v>8.8532899999999994</c:v>
                  </c:pt>
                  <c:pt idx="8">
                    <c:v>7.98278</c:v>
                  </c:pt>
                  <c:pt idx="9">
                    <c:v>7.5492400000000002</c:v>
                  </c:pt>
                  <c:pt idx="10">
                    <c:v>5.4095399999999998</c:v>
                  </c:pt>
                  <c:pt idx="11">
                    <c:v>6.9111000000000002</c:v>
                  </c:pt>
                  <c:pt idx="12">
                    <c:v>8.3718000000000004</c:v>
                  </c:pt>
                  <c:pt idx="13">
                    <c:v>7.9003199999999998</c:v>
                  </c:pt>
                  <c:pt idx="14">
                    <c:v>6.0613099999999998</c:v>
                  </c:pt>
                  <c:pt idx="15">
                    <c:v>5.4321000000000002</c:v>
                  </c:pt>
                  <c:pt idx="16">
                    <c:v>5.83826</c:v>
                  </c:pt>
                  <c:pt idx="17">
                    <c:v>10.047000000000001</c:v>
                  </c:pt>
                  <c:pt idx="18">
                    <c:v>5.3266</c:v>
                  </c:pt>
                  <c:pt idx="19">
                    <c:v>5.39567</c:v>
                  </c:pt>
                  <c:pt idx="20">
                    <c:v>6.5839800000000004</c:v>
                  </c:pt>
                  <c:pt idx="21">
                    <c:v>8.2601700000000005</c:v>
                  </c:pt>
                  <c:pt idx="22">
                    <c:v>5.6378899999999996</c:v>
                  </c:pt>
                  <c:pt idx="23">
                    <c:v>6.2226299999999997</c:v>
                  </c:pt>
                  <c:pt idx="24">
                    <c:v>6.6238400000000004</c:v>
                  </c:pt>
                  <c:pt idx="25">
                    <c:v>8.0245599999999992</c:v>
                  </c:pt>
                  <c:pt idx="26">
                    <c:v>7.0664800000000003</c:v>
                  </c:pt>
                  <c:pt idx="27">
                    <c:v>8.5338799999999999</c:v>
                  </c:pt>
                  <c:pt idx="28">
                    <c:v>8.6577900000000003</c:v>
                  </c:pt>
                  <c:pt idx="29">
                    <c:v>6.0904499999999997</c:v>
                  </c:pt>
                  <c:pt idx="30">
                    <c:v>7.4635499999999997</c:v>
                  </c:pt>
                  <c:pt idx="31">
                    <c:v>7.1688200000000002</c:v>
                  </c:pt>
                  <c:pt idx="32">
                    <c:v>7.3261399999999997</c:v>
                  </c:pt>
                  <c:pt idx="33">
                    <c:v>9.0301500000000008</c:v>
                  </c:pt>
                  <c:pt idx="34">
                    <c:v>3.4573</c:v>
                  </c:pt>
                  <c:pt idx="35">
                    <c:v>5.5091400000000004</c:v>
                  </c:pt>
                  <c:pt idx="36">
                    <c:v>4.9569799999999997</c:v>
                  </c:pt>
                  <c:pt idx="37">
                    <c:v>6.2849399999999997</c:v>
                  </c:pt>
                  <c:pt idx="38">
                    <c:v>7.8885800000000001</c:v>
                  </c:pt>
                  <c:pt idx="39">
                    <c:v>6.2199600000000004</c:v>
                  </c:pt>
                  <c:pt idx="40">
                    <c:v>6.9290099999999999</c:v>
                  </c:pt>
                  <c:pt idx="41">
                    <c:v>6.7447400000000002</c:v>
                  </c:pt>
                  <c:pt idx="42">
                    <c:v>6.5517200000000004</c:v>
                  </c:pt>
                  <c:pt idx="43">
                    <c:v>7.4940499999999997</c:v>
                  </c:pt>
                  <c:pt idx="44">
                    <c:v>5.2556399999999996</c:v>
                  </c:pt>
                </c:numCache>
              </c:numRef>
            </c:plus>
            <c:minus>
              <c:numRef>
                <c:f>('Ms SEM+ICP Tidy'!$C$238:$C$267,'Ms SEM+ICP Tidy'!$C$285:$C$299)</c:f>
                <c:numCache>
                  <c:formatCode>General</c:formatCode>
                  <c:ptCount val="45"/>
                  <c:pt idx="0">
                    <c:v>7.0143300000000002</c:v>
                  </c:pt>
                  <c:pt idx="1">
                    <c:v>8.4765099999999993</c:v>
                  </c:pt>
                  <c:pt idx="2">
                    <c:v>8.3925900000000002</c:v>
                  </c:pt>
                  <c:pt idx="3">
                    <c:v>5.4377800000000001</c:v>
                  </c:pt>
                  <c:pt idx="4">
                    <c:v>5.1053899999999999</c:v>
                  </c:pt>
                  <c:pt idx="5">
                    <c:v>4.48935</c:v>
                  </c:pt>
                  <c:pt idx="6">
                    <c:v>6.4976099999999999</c:v>
                  </c:pt>
                  <c:pt idx="7">
                    <c:v>8.8532899999999994</c:v>
                  </c:pt>
                  <c:pt idx="8">
                    <c:v>7.98278</c:v>
                  </c:pt>
                  <c:pt idx="9">
                    <c:v>7.5492400000000002</c:v>
                  </c:pt>
                  <c:pt idx="10">
                    <c:v>5.4095399999999998</c:v>
                  </c:pt>
                  <c:pt idx="11">
                    <c:v>6.9111000000000002</c:v>
                  </c:pt>
                  <c:pt idx="12">
                    <c:v>8.3718000000000004</c:v>
                  </c:pt>
                  <c:pt idx="13">
                    <c:v>7.9003199999999998</c:v>
                  </c:pt>
                  <c:pt idx="14">
                    <c:v>6.0613099999999998</c:v>
                  </c:pt>
                  <c:pt idx="15">
                    <c:v>5.4321000000000002</c:v>
                  </c:pt>
                  <c:pt idx="16">
                    <c:v>5.83826</c:v>
                  </c:pt>
                  <c:pt idx="17">
                    <c:v>10.047000000000001</c:v>
                  </c:pt>
                  <c:pt idx="18">
                    <c:v>5.3266</c:v>
                  </c:pt>
                  <c:pt idx="19">
                    <c:v>5.39567</c:v>
                  </c:pt>
                  <c:pt idx="20">
                    <c:v>6.5839800000000004</c:v>
                  </c:pt>
                  <c:pt idx="21">
                    <c:v>8.2601700000000005</c:v>
                  </c:pt>
                  <c:pt idx="22">
                    <c:v>5.6378899999999996</c:v>
                  </c:pt>
                  <c:pt idx="23">
                    <c:v>6.2226299999999997</c:v>
                  </c:pt>
                  <c:pt idx="24">
                    <c:v>6.6238400000000004</c:v>
                  </c:pt>
                  <c:pt idx="25">
                    <c:v>8.0245599999999992</c:v>
                  </c:pt>
                  <c:pt idx="26">
                    <c:v>7.0664800000000003</c:v>
                  </c:pt>
                  <c:pt idx="27">
                    <c:v>8.5338799999999999</c:v>
                  </c:pt>
                  <c:pt idx="28">
                    <c:v>8.6577900000000003</c:v>
                  </c:pt>
                  <c:pt idx="29">
                    <c:v>6.0904499999999997</c:v>
                  </c:pt>
                  <c:pt idx="30">
                    <c:v>7.4635499999999997</c:v>
                  </c:pt>
                  <c:pt idx="31">
                    <c:v>7.1688200000000002</c:v>
                  </c:pt>
                  <c:pt idx="32">
                    <c:v>7.3261399999999997</c:v>
                  </c:pt>
                  <c:pt idx="33">
                    <c:v>9.0301500000000008</c:v>
                  </c:pt>
                  <c:pt idx="34">
                    <c:v>3.4573</c:v>
                  </c:pt>
                  <c:pt idx="35">
                    <c:v>5.5091400000000004</c:v>
                  </c:pt>
                  <c:pt idx="36">
                    <c:v>4.9569799999999997</c:v>
                  </c:pt>
                  <c:pt idx="37">
                    <c:v>6.2849399999999997</c:v>
                  </c:pt>
                  <c:pt idx="38">
                    <c:v>7.8885800000000001</c:v>
                  </c:pt>
                  <c:pt idx="39">
                    <c:v>6.2199600000000004</c:v>
                  </c:pt>
                  <c:pt idx="40">
                    <c:v>6.9290099999999999</c:v>
                  </c:pt>
                  <c:pt idx="41">
                    <c:v>6.7447400000000002</c:v>
                  </c:pt>
                  <c:pt idx="42">
                    <c:v>6.5517200000000004</c:v>
                  </c:pt>
                  <c:pt idx="43">
                    <c:v>7.4940499999999997</c:v>
                  </c:pt>
                  <c:pt idx="44">
                    <c:v>5.2556399999999996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SEM+ICP Tidy'!$AF$238:$AF$267,'Ms SEM+ICP Tidy'!$AF$285:$AF$299)</c:f>
                <c:numCache>
                  <c:formatCode>General</c:formatCode>
                  <c:ptCount val="45"/>
                  <c:pt idx="0">
                    <c:v>1691.6666666666665</c:v>
                  </c:pt>
                  <c:pt idx="1">
                    <c:v>1691.6666666666665</c:v>
                  </c:pt>
                  <c:pt idx="2">
                    <c:v>1691.6666666666665</c:v>
                  </c:pt>
                  <c:pt idx="3">
                    <c:v>1691.6666666666665</c:v>
                  </c:pt>
                  <c:pt idx="4">
                    <c:v>1691.6666666666665</c:v>
                  </c:pt>
                  <c:pt idx="5">
                    <c:v>1691.6666666666665</c:v>
                  </c:pt>
                  <c:pt idx="6">
                    <c:v>1691.6666666666665</c:v>
                  </c:pt>
                  <c:pt idx="7">
                    <c:v>1691.6666666666665</c:v>
                  </c:pt>
                  <c:pt idx="8">
                    <c:v>1691.6666666666665</c:v>
                  </c:pt>
                  <c:pt idx="9">
                    <c:v>1691.6666666666665</c:v>
                  </c:pt>
                  <c:pt idx="10">
                    <c:v>1691.6666666666665</c:v>
                  </c:pt>
                  <c:pt idx="11">
                    <c:v>1691.6666666666665</c:v>
                  </c:pt>
                  <c:pt idx="12">
                    <c:v>1691.6666666666665</c:v>
                  </c:pt>
                  <c:pt idx="13">
                    <c:v>1691.6666666666665</c:v>
                  </c:pt>
                  <c:pt idx="14">
                    <c:v>1691.6666666666665</c:v>
                  </c:pt>
                  <c:pt idx="15">
                    <c:v>1691.6666666666665</c:v>
                  </c:pt>
                  <c:pt idx="16">
                    <c:v>1691.6666666666665</c:v>
                  </c:pt>
                  <c:pt idx="17">
                    <c:v>1691.6666666666665</c:v>
                  </c:pt>
                  <c:pt idx="18">
                    <c:v>1691.6666666666665</c:v>
                  </c:pt>
                  <c:pt idx="19">
                    <c:v>1691.6666666666665</c:v>
                  </c:pt>
                  <c:pt idx="20">
                    <c:v>1691.6666666666665</c:v>
                  </c:pt>
                  <c:pt idx="21">
                    <c:v>1691.6666666666665</c:v>
                  </c:pt>
                  <c:pt idx="22">
                    <c:v>1691.6666666666665</c:v>
                  </c:pt>
                  <c:pt idx="23">
                    <c:v>1691.6666666666665</c:v>
                  </c:pt>
                  <c:pt idx="24">
                    <c:v>1691.6666666666665</c:v>
                  </c:pt>
                  <c:pt idx="25">
                    <c:v>1691.6666666666665</c:v>
                  </c:pt>
                  <c:pt idx="26">
                    <c:v>1691.6666666666665</c:v>
                  </c:pt>
                  <c:pt idx="27">
                    <c:v>1691.6666666666665</c:v>
                  </c:pt>
                  <c:pt idx="28">
                    <c:v>1691.6666666666665</c:v>
                  </c:pt>
                  <c:pt idx="29">
                    <c:v>1691.6666666666665</c:v>
                  </c:pt>
                  <c:pt idx="30">
                    <c:v>1691.6666666666665</c:v>
                  </c:pt>
                  <c:pt idx="31">
                    <c:v>1691.6666666666665</c:v>
                  </c:pt>
                  <c:pt idx="32">
                    <c:v>1691.6666666666665</c:v>
                  </c:pt>
                  <c:pt idx="33">
                    <c:v>1691.6666666666665</c:v>
                  </c:pt>
                  <c:pt idx="34">
                    <c:v>1691.6666666666665</c:v>
                  </c:pt>
                  <c:pt idx="35">
                    <c:v>1691.6666666666665</c:v>
                  </c:pt>
                  <c:pt idx="36">
                    <c:v>1691.6666666666665</c:v>
                  </c:pt>
                  <c:pt idx="37">
                    <c:v>1691.6666666666665</c:v>
                  </c:pt>
                  <c:pt idx="38">
                    <c:v>1691.6666666666665</c:v>
                  </c:pt>
                  <c:pt idx="39">
                    <c:v>1691.6666666666665</c:v>
                  </c:pt>
                  <c:pt idx="40">
                    <c:v>1691.6666666666665</c:v>
                  </c:pt>
                  <c:pt idx="41">
                    <c:v>1691.6666666666665</c:v>
                  </c:pt>
                  <c:pt idx="42">
                    <c:v>1691.6666666666665</c:v>
                  </c:pt>
                  <c:pt idx="43">
                    <c:v>1691.6666666666665</c:v>
                  </c:pt>
                  <c:pt idx="44">
                    <c:v>1691.6666666666665</c:v>
                  </c:pt>
                </c:numCache>
              </c:numRef>
            </c:plus>
            <c:minus>
              <c:numRef>
                <c:f>('Ms SEM+ICP Tidy'!$AF$238:$AF$267,'Ms SEM+ICP Tidy'!$AF$285:$AF$299)</c:f>
                <c:numCache>
                  <c:formatCode>General</c:formatCode>
                  <c:ptCount val="45"/>
                  <c:pt idx="0">
                    <c:v>1691.6666666666665</c:v>
                  </c:pt>
                  <c:pt idx="1">
                    <c:v>1691.6666666666665</c:v>
                  </c:pt>
                  <c:pt idx="2">
                    <c:v>1691.6666666666665</c:v>
                  </c:pt>
                  <c:pt idx="3">
                    <c:v>1691.6666666666665</c:v>
                  </c:pt>
                  <c:pt idx="4">
                    <c:v>1691.6666666666665</c:v>
                  </c:pt>
                  <c:pt idx="5">
                    <c:v>1691.6666666666665</c:v>
                  </c:pt>
                  <c:pt idx="6">
                    <c:v>1691.6666666666665</c:v>
                  </c:pt>
                  <c:pt idx="7">
                    <c:v>1691.6666666666665</c:v>
                  </c:pt>
                  <c:pt idx="8">
                    <c:v>1691.6666666666665</c:v>
                  </c:pt>
                  <c:pt idx="9">
                    <c:v>1691.6666666666665</c:v>
                  </c:pt>
                  <c:pt idx="10">
                    <c:v>1691.6666666666665</c:v>
                  </c:pt>
                  <c:pt idx="11">
                    <c:v>1691.6666666666665</c:v>
                  </c:pt>
                  <c:pt idx="12">
                    <c:v>1691.6666666666665</c:v>
                  </c:pt>
                  <c:pt idx="13">
                    <c:v>1691.6666666666665</c:v>
                  </c:pt>
                  <c:pt idx="14">
                    <c:v>1691.6666666666665</c:v>
                  </c:pt>
                  <c:pt idx="15">
                    <c:v>1691.6666666666665</c:v>
                  </c:pt>
                  <c:pt idx="16">
                    <c:v>1691.6666666666665</c:v>
                  </c:pt>
                  <c:pt idx="17">
                    <c:v>1691.6666666666665</c:v>
                  </c:pt>
                  <c:pt idx="18">
                    <c:v>1691.6666666666665</c:v>
                  </c:pt>
                  <c:pt idx="19">
                    <c:v>1691.6666666666665</c:v>
                  </c:pt>
                  <c:pt idx="20">
                    <c:v>1691.6666666666665</c:v>
                  </c:pt>
                  <c:pt idx="21">
                    <c:v>1691.6666666666665</c:v>
                  </c:pt>
                  <c:pt idx="22">
                    <c:v>1691.6666666666665</c:v>
                  </c:pt>
                  <c:pt idx="23">
                    <c:v>1691.6666666666665</c:v>
                  </c:pt>
                  <c:pt idx="24">
                    <c:v>1691.6666666666665</c:v>
                  </c:pt>
                  <c:pt idx="25">
                    <c:v>1691.6666666666665</c:v>
                  </c:pt>
                  <c:pt idx="26">
                    <c:v>1691.6666666666665</c:v>
                  </c:pt>
                  <c:pt idx="27">
                    <c:v>1691.6666666666665</c:v>
                  </c:pt>
                  <c:pt idx="28">
                    <c:v>1691.6666666666665</c:v>
                  </c:pt>
                  <c:pt idx="29">
                    <c:v>1691.6666666666665</c:v>
                  </c:pt>
                  <c:pt idx="30">
                    <c:v>1691.6666666666665</c:v>
                  </c:pt>
                  <c:pt idx="31">
                    <c:v>1691.6666666666665</c:v>
                  </c:pt>
                  <c:pt idx="32">
                    <c:v>1691.6666666666665</c:v>
                  </c:pt>
                  <c:pt idx="33">
                    <c:v>1691.6666666666665</c:v>
                  </c:pt>
                  <c:pt idx="34">
                    <c:v>1691.6666666666665</c:v>
                  </c:pt>
                  <c:pt idx="35">
                    <c:v>1691.6666666666665</c:v>
                  </c:pt>
                  <c:pt idx="36">
                    <c:v>1691.6666666666665</c:v>
                  </c:pt>
                  <c:pt idx="37">
                    <c:v>1691.6666666666665</c:v>
                  </c:pt>
                  <c:pt idx="38">
                    <c:v>1691.6666666666665</c:v>
                  </c:pt>
                  <c:pt idx="39">
                    <c:v>1691.6666666666665</c:v>
                  </c:pt>
                  <c:pt idx="40">
                    <c:v>1691.6666666666665</c:v>
                  </c:pt>
                  <c:pt idx="41">
                    <c:v>1691.6666666666665</c:v>
                  </c:pt>
                  <c:pt idx="42">
                    <c:v>1691.6666666666665</c:v>
                  </c:pt>
                  <c:pt idx="43">
                    <c:v>1691.6666666666665</c:v>
                  </c:pt>
                  <c:pt idx="44">
                    <c:v>1691.6666666666665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'Ms SEM+ICP Tidy'!$AF$47:$AF$91</c:f>
              <c:numCache>
                <c:formatCode>General</c:formatCode>
                <c:ptCount val="45"/>
                <c:pt idx="0">
                  <c:v>194800</c:v>
                </c:pt>
                <c:pt idx="1">
                  <c:v>198500</c:v>
                </c:pt>
                <c:pt idx="2">
                  <c:v>192399.99999999997</c:v>
                </c:pt>
                <c:pt idx="3">
                  <c:v>197700</c:v>
                </c:pt>
                <c:pt idx="4">
                  <c:v>195300</c:v>
                </c:pt>
                <c:pt idx="5">
                  <c:v>191700.00000000003</c:v>
                </c:pt>
                <c:pt idx="6">
                  <c:v>195000</c:v>
                </c:pt>
                <c:pt idx="7">
                  <c:v>195600</c:v>
                </c:pt>
                <c:pt idx="8">
                  <c:v>191100</c:v>
                </c:pt>
                <c:pt idx="9">
                  <c:v>190100.00000000003</c:v>
                </c:pt>
                <c:pt idx="10">
                  <c:v>194200.00000000003</c:v>
                </c:pt>
                <c:pt idx="11">
                  <c:v>191300</c:v>
                </c:pt>
                <c:pt idx="12">
                  <c:v>192500</c:v>
                </c:pt>
                <c:pt idx="13">
                  <c:v>194400</c:v>
                </c:pt>
                <c:pt idx="14">
                  <c:v>192000</c:v>
                </c:pt>
                <c:pt idx="15">
                  <c:v>195700</c:v>
                </c:pt>
                <c:pt idx="16">
                  <c:v>194300</c:v>
                </c:pt>
                <c:pt idx="17">
                  <c:v>197000</c:v>
                </c:pt>
                <c:pt idx="18">
                  <c:v>197300</c:v>
                </c:pt>
                <c:pt idx="19">
                  <c:v>197600.00000000003</c:v>
                </c:pt>
                <c:pt idx="20">
                  <c:v>194000</c:v>
                </c:pt>
                <c:pt idx="21">
                  <c:v>193000</c:v>
                </c:pt>
                <c:pt idx="22">
                  <c:v>194200.00000000003</c:v>
                </c:pt>
                <c:pt idx="23">
                  <c:v>193600</c:v>
                </c:pt>
                <c:pt idx="24">
                  <c:v>196800</c:v>
                </c:pt>
                <c:pt idx="25">
                  <c:v>197000</c:v>
                </c:pt>
                <c:pt idx="26">
                  <c:v>191500</c:v>
                </c:pt>
                <c:pt idx="27">
                  <c:v>197900</c:v>
                </c:pt>
                <c:pt idx="28">
                  <c:v>196800</c:v>
                </c:pt>
                <c:pt idx="29">
                  <c:v>196000</c:v>
                </c:pt>
                <c:pt idx="30">
                  <c:v>191900</c:v>
                </c:pt>
                <c:pt idx="31">
                  <c:v>191900</c:v>
                </c:pt>
                <c:pt idx="32">
                  <c:v>197700</c:v>
                </c:pt>
                <c:pt idx="33">
                  <c:v>196100</c:v>
                </c:pt>
                <c:pt idx="34">
                  <c:v>196800</c:v>
                </c:pt>
                <c:pt idx="35">
                  <c:v>196600</c:v>
                </c:pt>
                <c:pt idx="36">
                  <c:v>195900</c:v>
                </c:pt>
                <c:pt idx="37">
                  <c:v>188400</c:v>
                </c:pt>
                <c:pt idx="38">
                  <c:v>194300</c:v>
                </c:pt>
                <c:pt idx="39">
                  <c:v>195600</c:v>
                </c:pt>
                <c:pt idx="40">
                  <c:v>191000</c:v>
                </c:pt>
                <c:pt idx="41">
                  <c:v>196000</c:v>
                </c:pt>
                <c:pt idx="42">
                  <c:v>195100.00000000003</c:v>
                </c:pt>
                <c:pt idx="43">
                  <c:v>194000</c:v>
                </c:pt>
                <c:pt idx="44">
                  <c:v>194300</c:v>
                </c:pt>
              </c:numCache>
            </c:numRef>
          </c:xVal>
          <c:yVal>
            <c:numRef>
              <c:f>'Ms SEM+ICP Tidy'!$C$47:$C$91</c:f>
              <c:numCache>
                <c:formatCode>General</c:formatCode>
                <c:ptCount val="45"/>
                <c:pt idx="0">
                  <c:v>34.088999999999999</c:v>
                </c:pt>
                <c:pt idx="1">
                  <c:v>35.832000000000001</c:v>
                </c:pt>
                <c:pt idx="2">
                  <c:v>41.066800000000001</c:v>
                </c:pt>
                <c:pt idx="3">
                  <c:v>42.691299999999998</c:v>
                </c:pt>
                <c:pt idx="4">
                  <c:v>35.543399999999998</c:v>
                </c:pt>
                <c:pt idx="5">
                  <c:v>31.5305</c:v>
                </c:pt>
                <c:pt idx="6">
                  <c:v>30.461500000000001</c:v>
                </c:pt>
                <c:pt idx="7">
                  <c:v>39.433700000000002</c:v>
                </c:pt>
                <c:pt idx="8">
                  <c:v>42.585599999999999</c:v>
                </c:pt>
                <c:pt idx="9">
                  <c:v>42.493200000000002</c:v>
                </c:pt>
                <c:pt idx="10">
                  <c:v>37.845700000000001</c:v>
                </c:pt>
                <c:pt idx="11">
                  <c:v>28.618099999999998</c:v>
                </c:pt>
                <c:pt idx="12">
                  <c:v>43.297199999999997</c:v>
                </c:pt>
                <c:pt idx="13">
                  <c:v>40.203699999999998</c:v>
                </c:pt>
                <c:pt idx="14">
                  <c:v>43.762300000000003</c:v>
                </c:pt>
                <c:pt idx="15">
                  <c:v>39.972700000000003</c:v>
                </c:pt>
                <c:pt idx="16">
                  <c:v>42.315199999999997</c:v>
                </c:pt>
                <c:pt idx="17">
                  <c:v>47.645000000000003</c:v>
                </c:pt>
                <c:pt idx="18">
                  <c:v>42.195399999999999</c:v>
                </c:pt>
                <c:pt idx="19">
                  <c:v>38.314399999999999</c:v>
                </c:pt>
                <c:pt idx="20">
                  <c:v>56.845199999999998</c:v>
                </c:pt>
                <c:pt idx="21">
                  <c:v>46.1935</c:v>
                </c:pt>
                <c:pt idx="22">
                  <c:v>41.959299999999999</c:v>
                </c:pt>
                <c:pt idx="23">
                  <c:v>38.379899999999999</c:v>
                </c:pt>
                <c:pt idx="24">
                  <c:v>46.028799999999997</c:v>
                </c:pt>
                <c:pt idx="25">
                  <c:v>47.553899999999999</c:v>
                </c:pt>
                <c:pt idx="26">
                  <c:v>43.607199999999999</c:v>
                </c:pt>
                <c:pt idx="27">
                  <c:v>43.9878</c:v>
                </c:pt>
                <c:pt idx="28">
                  <c:v>36.694200000000002</c:v>
                </c:pt>
                <c:pt idx="29">
                  <c:v>36.461500000000001</c:v>
                </c:pt>
                <c:pt idx="30">
                  <c:v>44.344000000000001</c:v>
                </c:pt>
                <c:pt idx="31">
                  <c:v>33.119700000000002</c:v>
                </c:pt>
                <c:pt idx="32">
                  <c:v>39.446399999999997</c:v>
                </c:pt>
                <c:pt idx="33">
                  <c:v>43.114199999999997</c:v>
                </c:pt>
                <c:pt idx="34">
                  <c:v>37.498800000000003</c:v>
                </c:pt>
                <c:pt idx="35">
                  <c:v>45.324300000000001</c:v>
                </c:pt>
                <c:pt idx="36">
                  <c:v>38.434699999999999</c:v>
                </c:pt>
                <c:pt idx="37">
                  <c:v>43.6006</c:v>
                </c:pt>
                <c:pt idx="38">
                  <c:v>39.494799999999998</c:v>
                </c:pt>
                <c:pt idx="39">
                  <c:v>46.992600000000003</c:v>
                </c:pt>
                <c:pt idx="40">
                  <c:v>37.853200000000001</c:v>
                </c:pt>
                <c:pt idx="41">
                  <c:v>48.610799999999998</c:v>
                </c:pt>
                <c:pt idx="42">
                  <c:v>37.443300000000001</c:v>
                </c:pt>
                <c:pt idx="43">
                  <c:v>40.824300000000001</c:v>
                </c:pt>
                <c:pt idx="44">
                  <c:v>34.804699999999997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3DF-4C8E-AF77-1C96BE3F5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4353088"/>
        <c:axId val="961433712"/>
      </c:scatterChart>
      <c:valAx>
        <c:axId val="934353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Al 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1433712"/>
        <c:crosses val="autoZero"/>
        <c:crossBetween val="midCat"/>
      </c:valAx>
      <c:valAx>
        <c:axId val="961433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Li 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435308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Rb/Sr88 vs</a:t>
            </a:r>
            <a:r>
              <a:rPr lang="en-GB" baseline="0"/>
              <a:t> Ba for 1(B)MP Ms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(Muscovite!$W$48:$W$77,Muscovite!$W$79:$W$93)</c:f>
              <c:numCache>
                <c:formatCode>General</c:formatCode>
                <c:ptCount val="45"/>
                <c:pt idx="0">
                  <c:v>2691.7</c:v>
                </c:pt>
                <c:pt idx="1">
                  <c:v>2612.58</c:v>
                </c:pt>
                <c:pt idx="2">
                  <c:v>1803.16</c:v>
                </c:pt>
                <c:pt idx="3">
                  <c:v>2901.26</c:v>
                </c:pt>
                <c:pt idx="4">
                  <c:v>2363.3200000000002</c:v>
                </c:pt>
                <c:pt idx="5">
                  <c:v>3056.94</c:v>
                </c:pt>
                <c:pt idx="6">
                  <c:v>2713.72</c:v>
                </c:pt>
                <c:pt idx="7">
                  <c:v>2177.8000000000002</c:v>
                </c:pt>
                <c:pt idx="8">
                  <c:v>2698.44</c:v>
                </c:pt>
                <c:pt idx="9">
                  <c:v>4389.04</c:v>
                </c:pt>
                <c:pt idx="10">
                  <c:v>2041.37</c:v>
                </c:pt>
                <c:pt idx="11">
                  <c:v>2579.4899999999998</c:v>
                </c:pt>
                <c:pt idx="12">
                  <c:v>2380.48</c:v>
                </c:pt>
                <c:pt idx="13">
                  <c:v>3039.46</c:v>
                </c:pt>
                <c:pt idx="14">
                  <c:v>4657.41</c:v>
                </c:pt>
                <c:pt idx="15">
                  <c:v>3158.96</c:v>
                </c:pt>
                <c:pt idx="16">
                  <c:v>2954.72</c:v>
                </c:pt>
                <c:pt idx="17">
                  <c:v>3656.91</c:v>
                </c:pt>
                <c:pt idx="18">
                  <c:v>3127.34</c:v>
                </c:pt>
                <c:pt idx="19">
                  <c:v>2840.77</c:v>
                </c:pt>
                <c:pt idx="20">
                  <c:v>2704.31</c:v>
                </c:pt>
                <c:pt idx="21">
                  <c:v>3507.68</c:v>
                </c:pt>
                <c:pt idx="22">
                  <c:v>3374.9</c:v>
                </c:pt>
                <c:pt idx="23">
                  <c:v>3844.18</c:v>
                </c:pt>
                <c:pt idx="24">
                  <c:v>3958.79</c:v>
                </c:pt>
                <c:pt idx="25">
                  <c:v>3469.31</c:v>
                </c:pt>
                <c:pt idx="26">
                  <c:v>3448</c:v>
                </c:pt>
                <c:pt idx="27">
                  <c:v>4252.71</c:v>
                </c:pt>
                <c:pt idx="28">
                  <c:v>1699.14</c:v>
                </c:pt>
                <c:pt idx="29">
                  <c:v>3642.01</c:v>
                </c:pt>
                <c:pt idx="30">
                  <c:v>2855.62</c:v>
                </c:pt>
                <c:pt idx="31">
                  <c:v>1979.02</c:v>
                </c:pt>
                <c:pt idx="32">
                  <c:v>3491.04</c:v>
                </c:pt>
                <c:pt idx="33">
                  <c:v>3625.99</c:v>
                </c:pt>
                <c:pt idx="34">
                  <c:v>3553.48</c:v>
                </c:pt>
                <c:pt idx="35">
                  <c:v>3395.04</c:v>
                </c:pt>
                <c:pt idx="36">
                  <c:v>3325.42</c:v>
                </c:pt>
                <c:pt idx="37">
                  <c:v>2724.71</c:v>
                </c:pt>
                <c:pt idx="38">
                  <c:v>3553.47</c:v>
                </c:pt>
                <c:pt idx="39">
                  <c:v>3827.45</c:v>
                </c:pt>
                <c:pt idx="40">
                  <c:v>4070.39</c:v>
                </c:pt>
                <c:pt idx="41">
                  <c:v>3410.89</c:v>
                </c:pt>
                <c:pt idx="42">
                  <c:v>3475.49</c:v>
                </c:pt>
                <c:pt idx="43">
                  <c:v>3889.69</c:v>
                </c:pt>
                <c:pt idx="44">
                  <c:v>3461.3</c:v>
                </c:pt>
              </c:numCache>
            </c:numRef>
          </c:xVal>
          <c:yVal>
            <c:numRef>
              <c:f>(Muscovite!$AE$48:$AE$77,Muscovite!$AE$79:$AE$93)</c:f>
              <c:numCache>
                <c:formatCode>General</c:formatCode>
                <c:ptCount val="45"/>
                <c:pt idx="0">
                  <c:v>9.3334719491909865</c:v>
                </c:pt>
                <c:pt idx="1">
                  <c:v>8.0297921525445766</c:v>
                </c:pt>
                <c:pt idx="2">
                  <c:v>9.7484944817189856</c:v>
                </c:pt>
                <c:pt idx="3">
                  <c:v>8.9873371084985436</c:v>
                </c:pt>
                <c:pt idx="4">
                  <c:v>10.222431618701524</c:v>
                </c:pt>
                <c:pt idx="5">
                  <c:v>7.5643413477819168</c:v>
                </c:pt>
                <c:pt idx="6">
                  <c:v>8.2494280734244789</c:v>
                </c:pt>
                <c:pt idx="7">
                  <c:v>8.6198090857269012</c:v>
                </c:pt>
                <c:pt idx="8">
                  <c:v>11.284996640322531</c:v>
                </c:pt>
                <c:pt idx="9">
                  <c:v>6.9382022471910112</c:v>
                </c:pt>
                <c:pt idx="10">
                  <c:v>7.480735215477643</c:v>
                </c:pt>
                <c:pt idx="11">
                  <c:v>9.0377474640934459</c:v>
                </c:pt>
                <c:pt idx="12">
                  <c:v>5.8467532672808273</c:v>
                </c:pt>
                <c:pt idx="13">
                  <c:v>6.3757975093546131</c:v>
                </c:pt>
                <c:pt idx="14">
                  <c:v>6.3161520358566206</c:v>
                </c:pt>
                <c:pt idx="15">
                  <c:v>6.1494567341514887</c:v>
                </c:pt>
                <c:pt idx="16">
                  <c:v>9.47640884053415</c:v>
                </c:pt>
                <c:pt idx="17">
                  <c:v>7.9990850653740972</c:v>
                </c:pt>
                <c:pt idx="18">
                  <c:v>6.1460609954125927</c:v>
                </c:pt>
                <c:pt idx="19">
                  <c:v>6.9087940238965917</c:v>
                </c:pt>
                <c:pt idx="20">
                  <c:v>9.6617014276406188</c:v>
                </c:pt>
                <c:pt idx="21">
                  <c:v>6.0151347514190565</c:v>
                </c:pt>
                <c:pt idx="22">
                  <c:v>8.2606255691323778</c:v>
                </c:pt>
                <c:pt idx="23">
                  <c:v>7.7621098227231151</c:v>
                </c:pt>
                <c:pt idx="24">
                  <c:v>7.1012582050104847</c:v>
                </c:pt>
                <c:pt idx="25">
                  <c:v>7.4617084922092785</c:v>
                </c:pt>
                <c:pt idx="26">
                  <c:v>5.0492942564011516</c:v>
                </c:pt>
                <c:pt idx="27">
                  <c:v>7.0685562124836387</c:v>
                </c:pt>
                <c:pt idx="28">
                  <c:v>8.018099402044621</c:v>
                </c:pt>
                <c:pt idx="29">
                  <c:v>6.4850278397585361</c:v>
                </c:pt>
                <c:pt idx="30">
                  <c:v>6.00594718544271</c:v>
                </c:pt>
                <c:pt idx="31">
                  <c:v>10.230142697325533</c:v>
                </c:pt>
                <c:pt idx="32">
                  <c:v>7.1353279211348246</c:v>
                </c:pt>
                <c:pt idx="33">
                  <c:v>6.5555700973720032</c:v>
                </c:pt>
                <c:pt idx="34">
                  <c:v>7.8107385893647319</c:v>
                </c:pt>
                <c:pt idx="35">
                  <c:v>7.9400808433066485</c:v>
                </c:pt>
                <c:pt idx="36">
                  <c:v>8.018770133917819</c:v>
                </c:pt>
                <c:pt idx="37">
                  <c:v>9.9243036153299524</c:v>
                </c:pt>
                <c:pt idx="38">
                  <c:v>3.8225004603203829</c:v>
                </c:pt>
                <c:pt idx="39">
                  <c:v>5.4108348941483628</c:v>
                </c:pt>
                <c:pt idx="40">
                  <c:v>6.5804867946180297</c:v>
                </c:pt>
                <c:pt idx="41">
                  <c:v>7.446273675587471</c:v>
                </c:pt>
                <c:pt idx="42">
                  <c:v>7.6935240065237283</c:v>
                </c:pt>
                <c:pt idx="43">
                  <c:v>7.230899667263885</c:v>
                </c:pt>
                <c:pt idx="44">
                  <c:v>4.3002818331979888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956-4E75-A091-7CFB879FF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3318320"/>
        <c:axId val="1683042064"/>
      </c:scatterChart>
      <c:valAx>
        <c:axId val="1463318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Ba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3042064"/>
        <c:crosses val="autoZero"/>
        <c:crossBetween val="midCat"/>
      </c:valAx>
      <c:valAx>
        <c:axId val="1683042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Rb/Sr88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33183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1.AS v 1(B)MP K v Rb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1.AS Ms K v Rb</c:v>
          </c:tx>
          <c:spPr>
            <a:ln>
              <a:noFill/>
            </a:ln>
          </c:spPr>
          <c:errBars>
            <c:errDir val="y"/>
            <c:errBarType val="both"/>
            <c:errValType val="cust"/>
            <c:noEndCap val="0"/>
            <c:plus>
              <c:numRef>
                <c:f>('Ms SEM+ICP Tidy'!$Q$145:$Q$168,'Ms SEM+ICP Tidy'!$Q$189:$Q$208)</c:f>
                <c:numCache>
                  <c:formatCode>General</c:formatCode>
                  <c:ptCount val="44"/>
                  <c:pt idx="0">
                    <c:v>31.279800000000002</c:v>
                  </c:pt>
                  <c:pt idx="1">
                    <c:v>28.128399999999999</c:v>
                  </c:pt>
                  <c:pt idx="2">
                    <c:v>29.8307</c:v>
                  </c:pt>
                  <c:pt idx="3">
                    <c:v>34.205100000000002</c:v>
                  </c:pt>
                  <c:pt idx="4">
                    <c:v>33.987699999999997</c:v>
                  </c:pt>
                  <c:pt idx="5">
                    <c:v>35.587699999999998</c:v>
                  </c:pt>
                  <c:pt idx="6">
                    <c:v>32.067900000000002</c:v>
                  </c:pt>
                  <c:pt idx="7">
                    <c:v>28.601900000000001</c:v>
                  </c:pt>
                  <c:pt idx="8">
                    <c:v>27.252800000000001</c:v>
                  </c:pt>
                  <c:pt idx="9">
                    <c:v>34.284300000000002</c:v>
                  </c:pt>
                  <c:pt idx="10">
                    <c:v>31.5443</c:v>
                  </c:pt>
                  <c:pt idx="11">
                    <c:v>24.179300000000001</c:v>
                  </c:pt>
                  <c:pt idx="12">
                    <c:v>28.482700000000001</c:v>
                  </c:pt>
                  <c:pt idx="13">
                    <c:v>24.8657</c:v>
                  </c:pt>
                  <c:pt idx="14">
                    <c:v>17.833400000000001</c:v>
                  </c:pt>
                  <c:pt idx="15">
                    <c:v>35.081499999999998</c:v>
                  </c:pt>
                  <c:pt idx="16">
                    <c:v>26.1891</c:v>
                  </c:pt>
                  <c:pt idx="17">
                    <c:v>18.6342</c:v>
                  </c:pt>
                  <c:pt idx="18">
                    <c:v>17.278099999999998</c:v>
                  </c:pt>
                  <c:pt idx="19">
                    <c:v>33.732399999999998</c:v>
                  </c:pt>
                  <c:pt idx="20">
                    <c:v>23.595800000000001</c:v>
                  </c:pt>
                  <c:pt idx="21">
                    <c:v>38.614899999999999</c:v>
                  </c:pt>
                  <c:pt idx="22">
                    <c:v>21.409199999999998</c:v>
                  </c:pt>
                  <c:pt idx="23">
                    <c:v>21.7864</c:v>
                  </c:pt>
                  <c:pt idx="24">
                    <c:v>30.7485</c:v>
                  </c:pt>
                  <c:pt idx="25">
                    <c:v>23.881399999999999</c:v>
                  </c:pt>
                  <c:pt idx="26">
                    <c:v>31.1387</c:v>
                  </c:pt>
                  <c:pt idx="27">
                    <c:v>22.8598</c:v>
                  </c:pt>
                  <c:pt idx="28">
                    <c:v>30.545100000000001</c:v>
                  </c:pt>
                  <c:pt idx="29">
                    <c:v>19.119700000000002</c:v>
                  </c:pt>
                  <c:pt idx="30">
                    <c:v>32.692700000000002</c:v>
                  </c:pt>
                  <c:pt idx="31">
                    <c:v>33.208100000000002</c:v>
                  </c:pt>
                  <c:pt idx="32">
                    <c:v>32.415700000000001</c:v>
                  </c:pt>
                  <c:pt idx="33">
                    <c:v>42.706000000000003</c:v>
                  </c:pt>
                  <c:pt idx="34">
                    <c:v>29.668399999999998</c:v>
                  </c:pt>
                  <c:pt idx="35">
                    <c:v>38.060400000000001</c:v>
                  </c:pt>
                  <c:pt idx="36">
                    <c:v>34.068899999999999</c:v>
                  </c:pt>
                  <c:pt idx="37">
                    <c:v>36.183300000000003</c:v>
                  </c:pt>
                  <c:pt idx="38">
                    <c:v>44.6753</c:v>
                  </c:pt>
                  <c:pt idx="39">
                    <c:v>31.198799999999999</c:v>
                  </c:pt>
                  <c:pt idx="40">
                    <c:v>31.849599999999999</c:v>
                  </c:pt>
                  <c:pt idx="41">
                    <c:v>34.1875</c:v>
                  </c:pt>
                  <c:pt idx="42">
                    <c:v>34.654499999999999</c:v>
                  </c:pt>
                  <c:pt idx="43">
                    <c:v>25.880400000000002</c:v>
                  </c:pt>
                </c:numCache>
              </c:numRef>
            </c:plus>
            <c:minus>
              <c:numRef>
                <c:f>('Ms SEM+ICP Tidy'!$Q$145:$Q$168,'Ms SEM+ICP Tidy'!$Q$189:$Q$208)</c:f>
                <c:numCache>
                  <c:formatCode>General</c:formatCode>
                  <c:ptCount val="44"/>
                  <c:pt idx="0">
                    <c:v>31.279800000000002</c:v>
                  </c:pt>
                  <c:pt idx="1">
                    <c:v>28.128399999999999</c:v>
                  </c:pt>
                  <c:pt idx="2">
                    <c:v>29.8307</c:v>
                  </c:pt>
                  <c:pt idx="3">
                    <c:v>34.205100000000002</c:v>
                  </c:pt>
                  <c:pt idx="4">
                    <c:v>33.987699999999997</c:v>
                  </c:pt>
                  <c:pt idx="5">
                    <c:v>35.587699999999998</c:v>
                  </c:pt>
                  <c:pt idx="6">
                    <c:v>32.067900000000002</c:v>
                  </c:pt>
                  <c:pt idx="7">
                    <c:v>28.601900000000001</c:v>
                  </c:pt>
                  <c:pt idx="8">
                    <c:v>27.252800000000001</c:v>
                  </c:pt>
                  <c:pt idx="9">
                    <c:v>34.284300000000002</c:v>
                  </c:pt>
                  <c:pt idx="10">
                    <c:v>31.5443</c:v>
                  </c:pt>
                  <c:pt idx="11">
                    <c:v>24.179300000000001</c:v>
                  </c:pt>
                  <c:pt idx="12">
                    <c:v>28.482700000000001</c:v>
                  </c:pt>
                  <c:pt idx="13">
                    <c:v>24.8657</c:v>
                  </c:pt>
                  <c:pt idx="14">
                    <c:v>17.833400000000001</c:v>
                  </c:pt>
                  <c:pt idx="15">
                    <c:v>35.081499999999998</c:v>
                  </c:pt>
                  <c:pt idx="16">
                    <c:v>26.1891</c:v>
                  </c:pt>
                  <c:pt idx="17">
                    <c:v>18.6342</c:v>
                  </c:pt>
                  <c:pt idx="18">
                    <c:v>17.278099999999998</c:v>
                  </c:pt>
                  <c:pt idx="19">
                    <c:v>33.732399999999998</c:v>
                  </c:pt>
                  <c:pt idx="20">
                    <c:v>23.595800000000001</c:v>
                  </c:pt>
                  <c:pt idx="21">
                    <c:v>38.614899999999999</c:v>
                  </c:pt>
                  <c:pt idx="22">
                    <c:v>21.409199999999998</c:v>
                  </c:pt>
                  <c:pt idx="23">
                    <c:v>21.7864</c:v>
                  </c:pt>
                  <c:pt idx="24">
                    <c:v>30.7485</c:v>
                  </c:pt>
                  <c:pt idx="25">
                    <c:v>23.881399999999999</c:v>
                  </c:pt>
                  <c:pt idx="26">
                    <c:v>31.1387</c:v>
                  </c:pt>
                  <c:pt idx="27">
                    <c:v>22.8598</c:v>
                  </c:pt>
                  <c:pt idx="28">
                    <c:v>30.545100000000001</c:v>
                  </c:pt>
                  <c:pt idx="29">
                    <c:v>19.119700000000002</c:v>
                  </c:pt>
                  <c:pt idx="30">
                    <c:v>32.692700000000002</c:v>
                  </c:pt>
                  <c:pt idx="31">
                    <c:v>33.208100000000002</c:v>
                  </c:pt>
                  <c:pt idx="32">
                    <c:v>32.415700000000001</c:v>
                  </c:pt>
                  <c:pt idx="33">
                    <c:v>42.706000000000003</c:v>
                  </c:pt>
                  <c:pt idx="34">
                    <c:v>29.668399999999998</c:v>
                  </c:pt>
                  <c:pt idx="35">
                    <c:v>38.060400000000001</c:v>
                  </c:pt>
                  <c:pt idx="36">
                    <c:v>34.068899999999999</c:v>
                  </c:pt>
                  <c:pt idx="37">
                    <c:v>36.183300000000003</c:v>
                  </c:pt>
                  <c:pt idx="38">
                    <c:v>44.6753</c:v>
                  </c:pt>
                  <c:pt idx="39">
                    <c:v>31.198799999999999</c:v>
                  </c:pt>
                  <c:pt idx="40">
                    <c:v>31.849599999999999</c:v>
                  </c:pt>
                  <c:pt idx="41">
                    <c:v>34.1875</c:v>
                  </c:pt>
                  <c:pt idx="42">
                    <c:v>34.654499999999999</c:v>
                  </c:pt>
                  <c:pt idx="43">
                    <c:v>25.880400000000002</c:v>
                  </c:pt>
                </c:numCache>
              </c:numRef>
            </c:minus>
          </c:errBars>
          <c:errBars>
            <c:errDir val="x"/>
            <c:errBarType val="both"/>
            <c:errValType val="cust"/>
            <c:noEndCap val="0"/>
            <c:plus>
              <c:numRef>
                <c:f>('Ms SEM+ICP Tidy'!$AH$145:$AH$168,'Ms SEM+ICP Tidy'!$AH$189:$AH$208)</c:f>
                <c:numCache>
                  <c:formatCode>General</c:formatCode>
                  <c:ptCount val="44"/>
                  <c:pt idx="0">
                    <c:v>1600</c:v>
                  </c:pt>
                  <c:pt idx="1">
                    <c:v>1600</c:v>
                  </c:pt>
                  <c:pt idx="2">
                    <c:v>1600</c:v>
                  </c:pt>
                  <c:pt idx="3">
                    <c:v>1600</c:v>
                  </c:pt>
                  <c:pt idx="4">
                    <c:v>1600</c:v>
                  </c:pt>
                  <c:pt idx="5">
                    <c:v>1600</c:v>
                  </c:pt>
                  <c:pt idx="6">
                    <c:v>1600</c:v>
                  </c:pt>
                  <c:pt idx="7">
                    <c:v>1600</c:v>
                  </c:pt>
                  <c:pt idx="8">
                    <c:v>1600</c:v>
                  </c:pt>
                  <c:pt idx="9">
                    <c:v>1600</c:v>
                  </c:pt>
                  <c:pt idx="10">
                    <c:v>1600</c:v>
                  </c:pt>
                  <c:pt idx="11">
                    <c:v>1600</c:v>
                  </c:pt>
                  <c:pt idx="12">
                    <c:v>1600</c:v>
                  </c:pt>
                  <c:pt idx="13">
                    <c:v>1600</c:v>
                  </c:pt>
                  <c:pt idx="14">
                    <c:v>1600</c:v>
                  </c:pt>
                  <c:pt idx="15">
                    <c:v>1600</c:v>
                  </c:pt>
                  <c:pt idx="16">
                    <c:v>1600</c:v>
                  </c:pt>
                  <c:pt idx="17">
                    <c:v>1600</c:v>
                  </c:pt>
                  <c:pt idx="18">
                    <c:v>1600</c:v>
                  </c:pt>
                  <c:pt idx="19">
                    <c:v>1600</c:v>
                  </c:pt>
                  <c:pt idx="20">
                    <c:v>1600</c:v>
                  </c:pt>
                  <c:pt idx="21">
                    <c:v>1600</c:v>
                  </c:pt>
                  <c:pt idx="22">
                    <c:v>1600</c:v>
                  </c:pt>
                  <c:pt idx="23">
                    <c:v>1600</c:v>
                  </c:pt>
                  <c:pt idx="24">
                    <c:v>1600</c:v>
                  </c:pt>
                  <c:pt idx="25">
                    <c:v>1600</c:v>
                  </c:pt>
                  <c:pt idx="26">
                    <c:v>1600</c:v>
                  </c:pt>
                  <c:pt idx="27">
                    <c:v>1600</c:v>
                  </c:pt>
                  <c:pt idx="28">
                    <c:v>1600</c:v>
                  </c:pt>
                  <c:pt idx="29">
                    <c:v>1600</c:v>
                  </c:pt>
                  <c:pt idx="30">
                    <c:v>1600</c:v>
                  </c:pt>
                  <c:pt idx="31">
                    <c:v>1600</c:v>
                  </c:pt>
                  <c:pt idx="32">
                    <c:v>1600</c:v>
                  </c:pt>
                  <c:pt idx="33">
                    <c:v>1600</c:v>
                  </c:pt>
                  <c:pt idx="34">
                    <c:v>1600</c:v>
                  </c:pt>
                  <c:pt idx="35">
                    <c:v>1600</c:v>
                  </c:pt>
                  <c:pt idx="36">
                    <c:v>1600</c:v>
                  </c:pt>
                  <c:pt idx="37">
                    <c:v>1600</c:v>
                  </c:pt>
                  <c:pt idx="38">
                    <c:v>1600</c:v>
                  </c:pt>
                  <c:pt idx="39">
                    <c:v>1600</c:v>
                  </c:pt>
                  <c:pt idx="40">
                    <c:v>1600</c:v>
                  </c:pt>
                  <c:pt idx="41">
                    <c:v>1600</c:v>
                  </c:pt>
                  <c:pt idx="42">
                    <c:v>1600</c:v>
                  </c:pt>
                  <c:pt idx="43">
                    <c:v>1600</c:v>
                  </c:pt>
                </c:numCache>
              </c:numRef>
            </c:plus>
            <c:minus>
              <c:numRef>
                <c:f>('Ms SEM+ICP Tidy'!$AH$145:$AH$168,'Ms SEM+ICP Tidy'!$AH$189:$AH$208)</c:f>
                <c:numCache>
                  <c:formatCode>General</c:formatCode>
                  <c:ptCount val="44"/>
                  <c:pt idx="0">
                    <c:v>1600</c:v>
                  </c:pt>
                  <c:pt idx="1">
                    <c:v>1600</c:v>
                  </c:pt>
                  <c:pt idx="2">
                    <c:v>1600</c:v>
                  </c:pt>
                  <c:pt idx="3">
                    <c:v>1600</c:v>
                  </c:pt>
                  <c:pt idx="4">
                    <c:v>1600</c:v>
                  </c:pt>
                  <c:pt idx="5">
                    <c:v>1600</c:v>
                  </c:pt>
                  <c:pt idx="6">
                    <c:v>1600</c:v>
                  </c:pt>
                  <c:pt idx="7">
                    <c:v>1600</c:v>
                  </c:pt>
                  <c:pt idx="8">
                    <c:v>1600</c:v>
                  </c:pt>
                  <c:pt idx="9">
                    <c:v>1600</c:v>
                  </c:pt>
                  <c:pt idx="10">
                    <c:v>1600</c:v>
                  </c:pt>
                  <c:pt idx="11">
                    <c:v>1600</c:v>
                  </c:pt>
                  <c:pt idx="12">
                    <c:v>1600</c:v>
                  </c:pt>
                  <c:pt idx="13">
                    <c:v>1600</c:v>
                  </c:pt>
                  <c:pt idx="14">
                    <c:v>1600</c:v>
                  </c:pt>
                  <c:pt idx="15">
                    <c:v>1600</c:v>
                  </c:pt>
                  <c:pt idx="16">
                    <c:v>1600</c:v>
                  </c:pt>
                  <c:pt idx="17">
                    <c:v>1600</c:v>
                  </c:pt>
                  <c:pt idx="18">
                    <c:v>1600</c:v>
                  </c:pt>
                  <c:pt idx="19">
                    <c:v>1600</c:v>
                  </c:pt>
                  <c:pt idx="20">
                    <c:v>1600</c:v>
                  </c:pt>
                  <c:pt idx="21">
                    <c:v>1600</c:v>
                  </c:pt>
                  <c:pt idx="22">
                    <c:v>1600</c:v>
                  </c:pt>
                  <c:pt idx="23">
                    <c:v>1600</c:v>
                  </c:pt>
                  <c:pt idx="24">
                    <c:v>1600</c:v>
                  </c:pt>
                  <c:pt idx="25">
                    <c:v>1600</c:v>
                  </c:pt>
                  <c:pt idx="26">
                    <c:v>1600</c:v>
                  </c:pt>
                  <c:pt idx="27">
                    <c:v>1600</c:v>
                  </c:pt>
                  <c:pt idx="28">
                    <c:v>1600</c:v>
                  </c:pt>
                  <c:pt idx="29">
                    <c:v>1600</c:v>
                  </c:pt>
                  <c:pt idx="30">
                    <c:v>1600</c:v>
                  </c:pt>
                  <c:pt idx="31">
                    <c:v>1600</c:v>
                  </c:pt>
                  <c:pt idx="32">
                    <c:v>1600</c:v>
                  </c:pt>
                  <c:pt idx="33">
                    <c:v>1600</c:v>
                  </c:pt>
                  <c:pt idx="34">
                    <c:v>1600</c:v>
                  </c:pt>
                  <c:pt idx="35">
                    <c:v>1600</c:v>
                  </c:pt>
                  <c:pt idx="36">
                    <c:v>1600</c:v>
                  </c:pt>
                  <c:pt idx="37">
                    <c:v>1600</c:v>
                  </c:pt>
                  <c:pt idx="38">
                    <c:v>1600</c:v>
                  </c:pt>
                  <c:pt idx="39">
                    <c:v>1600</c:v>
                  </c:pt>
                  <c:pt idx="40">
                    <c:v>1600</c:v>
                  </c:pt>
                  <c:pt idx="41">
                    <c:v>1600</c:v>
                  </c:pt>
                  <c:pt idx="42">
                    <c:v>1600</c:v>
                  </c:pt>
                  <c:pt idx="43">
                    <c:v>1600</c:v>
                  </c:pt>
                </c:numCache>
              </c:numRef>
            </c:minus>
          </c:errBars>
          <c:xVal>
            <c:numRef>
              <c:f>'Ms SEM+ICP Tidy'!$AH$2:$AH$45</c:f>
              <c:numCache>
                <c:formatCode>General</c:formatCode>
                <c:ptCount val="44"/>
                <c:pt idx="0">
                  <c:v>85200</c:v>
                </c:pt>
                <c:pt idx="1">
                  <c:v>85399.999999999985</c:v>
                </c:pt>
                <c:pt idx="2">
                  <c:v>95300</c:v>
                </c:pt>
                <c:pt idx="3">
                  <c:v>95300</c:v>
                </c:pt>
                <c:pt idx="4">
                  <c:v>95500</c:v>
                </c:pt>
                <c:pt idx="5">
                  <c:v>97100.000000000015</c:v>
                </c:pt>
                <c:pt idx="6">
                  <c:v>95700</c:v>
                </c:pt>
                <c:pt idx="7">
                  <c:v>95100</c:v>
                </c:pt>
                <c:pt idx="8">
                  <c:v>95000</c:v>
                </c:pt>
                <c:pt idx="9">
                  <c:v>95800</c:v>
                </c:pt>
                <c:pt idx="10">
                  <c:v>94500</c:v>
                </c:pt>
                <c:pt idx="11">
                  <c:v>91600</c:v>
                </c:pt>
                <c:pt idx="12">
                  <c:v>93100</c:v>
                </c:pt>
                <c:pt idx="13">
                  <c:v>92500</c:v>
                </c:pt>
                <c:pt idx="14">
                  <c:v>90900</c:v>
                </c:pt>
                <c:pt idx="15">
                  <c:v>95900</c:v>
                </c:pt>
                <c:pt idx="16">
                  <c:v>95900</c:v>
                </c:pt>
                <c:pt idx="17">
                  <c:v>95000</c:v>
                </c:pt>
                <c:pt idx="18">
                  <c:v>95500</c:v>
                </c:pt>
                <c:pt idx="19">
                  <c:v>93500</c:v>
                </c:pt>
                <c:pt idx="20">
                  <c:v>91199.999999999985</c:v>
                </c:pt>
                <c:pt idx="21">
                  <c:v>94400</c:v>
                </c:pt>
                <c:pt idx="22">
                  <c:v>98000</c:v>
                </c:pt>
                <c:pt idx="23">
                  <c:v>98000</c:v>
                </c:pt>
                <c:pt idx="24">
                  <c:v>93699.999999999985</c:v>
                </c:pt>
                <c:pt idx="25">
                  <c:v>95000</c:v>
                </c:pt>
                <c:pt idx="26">
                  <c:v>93300</c:v>
                </c:pt>
                <c:pt idx="27">
                  <c:v>94400</c:v>
                </c:pt>
                <c:pt idx="28">
                  <c:v>94000</c:v>
                </c:pt>
                <c:pt idx="29">
                  <c:v>94100</c:v>
                </c:pt>
                <c:pt idx="30">
                  <c:v>93900</c:v>
                </c:pt>
                <c:pt idx="31">
                  <c:v>98200</c:v>
                </c:pt>
                <c:pt idx="32">
                  <c:v>93100</c:v>
                </c:pt>
                <c:pt idx="33">
                  <c:v>96800</c:v>
                </c:pt>
                <c:pt idx="34">
                  <c:v>94100</c:v>
                </c:pt>
                <c:pt idx="35">
                  <c:v>95399.999999999985</c:v>
                </c:pt>
                <c:pt idx="36">
                  <c:v>93200</c:v>
                </c:pt>
                <c:pt idx="37">
                  <c:v>94700</c:v>
                </c:pt>
                <c:pt idx="38">
                  <c:v>97800</c:v>
                </c:pt>
                <c:pt idx="39">
                  <c:v>94100</c:v>
                </c:pt>
                <c:pt idx="40">
                  <c:v>95500</c:v>
                </c:pt>
                <c:pt idx="41">
                  <c:v>96000</c:v>
                </c:pt>
                <c:pt idx="42">
                  <c:v>98200</c:v>
                </c:pt>
                <c:pt idx="43">
                  <c:v>99600.000000000015</c:v>
                </c:pt>
              </c:numCache>
            </c:numRef>
          </c:xVal>
          <c:yVal>
            <c:numRef>
              <c:f>'Ms SEM+ICP Tidy'!$P$2:$P$45</c:f>
              <c:numCache>
                <c:formatCode>General</c:formatCode>
                <c:ptCount val="44"/>
                <c:pt idx="0">
                  <c:v>199.256</c:v>
                </c:pt>
                <c:pt idx="1">
                  <c:v>210.95</c:v>
                </c:pt>
                <c:pt idx="2">
                  <c:v>244.65600000000001</c:v>
                </c:pt>
                <c:pt idx="3">
                  <c:v>235.15</c:v>
                </c:pt>
                <c:pt idx="4">
                  <c:v>275.25599999999997</c:v>
                </c:pt>
                <c:pt idx="5">
                  <c:v>269.613</c:v>
                </c:pt>
                <c:pt idx="6">
                  <c:v>252.51499999999999</c:v>
                </c:pt>
                <c:pt idx="7">
                  <c:v>257.98700000000002</c:v>
                </c:pt>
                <c:pt idx="8">
                  <c:v>268.928</c:v>
                </c:pt>
                <c:pt idx="9">
                  <c:v>246.43199999999999</c:v>
                </c:pt>
                <c:pt idx="10">
                  <c:v>235.18199999999999</c:v>
                </c:pt>
                <c:pt idx="11">
                  <c:v>201.17500000000001</c:v>
                </c:pt>
                <c:pt idx="12">
                  <c:v>209.03899999999999</c:v>
                </c:pt>
                <c:pt idx="13">
                  <c:v>211.619</c:v>
                </c:pt>
                <c:pt idx="14">
                  <c:v>202.02</c:v>
                </c:pt>
                <c:pt idx="15">
                  <c:v>289.32100000000003</c:v>
                </c:pt>
                <c:pt idx="16">
                  <c:v>273.71600000000001</c:v>
                </c:pt>
                <c:pt idx="17">
                  <c:v>242.60599999999999</c:v>
                </c:pt>
                <c:pt idx="18">
                  <c:v>249.35900000000001</c:v>
                </c:pt>
                <c:pt idx="19">
                  <c:v>254.07900000000001</c:v>
                </c:pt>
                <c:pt idx="20">
                  <c:v>221.72</c:v>
                </c:pt>
                <c:pt idx="21">
                  <c:v>277.36900000000003</c:v>
                </c:pt>
                <c:pt idx="22">
                  <c:v>225.38300000000001</c:v>
                </c:pt>
                <c:pt idx="23">
                  <c:v>265.7</c:v>
                </c:pt>
                <c:pt idx="24">
                  <c:v>300.74599999999998</c:v>
                </c:pt>
                <c:pt idx="25">
                  <c:v>231.048</c:v>
                </c:pt>
                <c:pt idx="26">
                  <c:v>253.161</c:v>
                </c:pt>
                <c:pt idx="27">
                  <c:v>267.52800000000002</c:v>
                </c:pt>
                <c:pt idx="28">
                  <c:v>233.09899999999999</c:v>
                </c:pt>
                <c:pt idx="29">
                  <c:v>256.42200000000003</c:v>
                </c:pt>
                <c:pt idx="30">
                  <c:v>248.06899999999999</c:v>
                </c:pt>
                <c:pt idx="31">
                  <c:v>287.50400000000002</c:v>
                </c:pt>
                <c:pt idx="32">
                  <c:v>285.39800000000002</c:v>
                </c:pt>
                <c:pt idx="33">
                  <c:v>262.24799999999999</c:v>
                </c:pt>
                <c:pt idx="34">
                  <c:v>253.62299999999999</c:v>
                </c:pt>
                <c:pt idx="35">
                  <c:v>289.34399999999999</c:v>
                </c:pt>
                <c:pt idx="36">
                  <c:v>238.78399999999999</c:v>
                </c:pt>
                <c:pt idx="37">
                  <c:v>250.709</c:v>
                </c:pt>
                <c:pt idx="38">
                  <c:v>288.30599999999998</c:v>
                </c:pt>
                <c:pt idx="39">
                  <c:v>249.791</c:v>
                </c:pt>
                <c:pt idx="40">
                  <c:v>251.333</c:v>
                </c:pt>
                <c:pt idx="41">
                  <c:v>276.738</c:v>
                </c:pt>
                <c:pt idx="42">
                  <c:v>255.517</c:v>
                </c:pt>
                <c:pt idx="43">
                  <c:v>240.34299999999999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0AF-4AE0-9E4F-DF48AEF98C4F}"/>
            </c:ext>
          </c:extLst>
        </c:ser>
        <c:ser>
          <c:idx val="0"/>
          <c:order val="1"/>
          <c:tx>
            <c:v>1(B)MP Ms K vs Rb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SEM+ICP Tidy'!$Q$238:$Q$267,'Ms SEM+ICP Tidy'!$Q$285:$Q$299)</c:f>
                <c:numCache>
                  <c:formatCode>General</c:formatCode>
                  <c:ptCount val="45"/>
                  <c:pt idx="0">
                    <c:v>28.743300000000001</c:v>
                  </c:pt>
                  <c:pt idx="1">
                    <c:v>36.864100000000001</c:v>
                  </c:pt>
                  <c:pt idx="2">
                    <c:v>22.394300000000001</c:v>
                  </c:pt>
                  <c:pt idx="3">
                    <c:v>31.598400000000002</c:v>
                  </c:pt>
                  <c:pt idx="4">
                    <c:v>36.945</c:v>
                  </c:pt>
                  <c:pt idx="5">
                    <c:v>31.191800000000001</c:v>
                  </c:pt>
                  <c:pt idx="6">
                    <c:v>28.328900000000001</c:v>
                  </c:pt>
                  <c:pt idx="7">
                    <c:v>26.882899999999999</c:v>
                  </c:pt>
                  <c:pt idx="8">
                    <c:v>44.460999999999999</c:v>
                  </c:pt>
                  <c:pt idx="9">
                    <c:v>29.797699999999999</c:v>
                  </c:pt>
                  <c:pt idx="10">
                    <c:v>16.357099999999999</c:v>
                  </c:pt>
                  <c:pt idx="11">
                    <c:v>29.131699999999999</c:v>
                  </c:pt>
                  <c:pt idx="12">
                    <c:v>36.222099999999998</c:v>
                  </c:pt>
                  <c:pt idx="13">
                    <c:v>16.3828</c:v>
                  </c:pt>
                  <c:pt idx="14">
                    <c:v>39.872599999999998</c:v>
                  </c:pt>
                  <c:pt idx="15">
                    <c:v>25.3429</c:v>
                  </c:pt>
                  <c:pt idx="16">
                    <c:v>26.247</c:v>
                  </c:pt>
                  <c:pt idx="17">
                    <c:v>32.958799999999997</c:v>
                  </c:pt>
                  <c:pt idx="18">
                    <c:v>19.304099999999998</c:v>
                  </c:pt>
                  <c:pt idx="19">
                    <c:v>17.696400000000001</c:v>
                  </c:pt>
                  <c:pt idx="20">
                    <c:v>35.5122</c:v>
                  </c:pt>
                  <c:pt idx="21">
                    <c:v>17.583600000000001</c:v>
                  </c:pt>
                  <c:pt idx="22">
                    <c:v>23.278300000000002</c:v>
                  </c:pt>
                  <c:pt idx="23">
                    <c:v>40.634099999999997</c:v>
                  </c:pt>
                  <c:pt idx="24">
                    <c:v>30.182400000000001</c:v>
                  </c:pt>
                  <c:pt idx="25">
                    <c:v>20.726800000000001</c:v>
                  </c:pt>
                  <c:pt idx="26">
                    <c:v>18.138000000000002</c:v>
                  </c:pt>
                  <c:pt idx="27">
                    <c:v>13.256</c:v>
                  </c:pt>
                  <c:pt idx="28">
                    <c:v>35.081899999999997</c:v>
                  </c:pt>
                  <c:pt idx="29">
                    <c:v>28.245899999999999</c:v>
                  </c:pt>
                  <c:pt idx="30">
                    <c:v>17.5458</c:v>
                  </c:pt>
                  <c:pt idx="31">
                    <c:v>24.4434</c:v>
                  </c:pt>
                  <c:pt idx="32">
                    <c:v>29.065100000000001</c:v>
                  </c:pt>
                  <c:pt idx="33">
                    <c:v>37.134799999999998</c:v>
                  </c:pt>
                  <c:pt idx="34">
                    <c:v>35.852499999999999</c:v>
                  </c:pt>
                  <c:pt idx="35">
                    <c:v>21.668700000000001</c:v>
                  </c:pt>
                  <c:pt idx="36">
                    <c:v>21.696200000000001</c:v>
                  </c:pt>
                  <c:pt idx="37">
                    <c:v>19.278500000000001</c:v>
                  </c:pt>
                  <c:pt idx="38">
                    <c:v>16.482900000000001</c:v>
                  </c:pt>
                  <c:pt idx="39">
                    <c:v>22.117000000000001</c:v>
                  </c:pt>
                  <c:pt idx="40">
                    <c:v>30.4542</c:v>
                  </c:pt>
                  <c:pt idx="41">
                    <c:v>20.8294</c:v>
                  </c:pt>
                  <c:pt idx="42">
                    <c:v>28.819800000000001</c:v>
                  </c:pt>
                  <c:pt idx="43">
                    <c:v>37.944600000000001</c:v>
                  </c:pt>
                  <c:pt idx="44">
                    <c:v>22.627199999999998</c:v>
                  </c:pt>
                </c:numCache>
              </c:numRef>
            </c:plus>
            <c:minus>
              <c:numRef>
                <c:f>('Ms SEM+ICP Tidy'!$Q$238:$Q$267,'Ms SEM+ICP Tidy'!$Q$285:$Q$299)</c:f>
                <c:numCache>
                  <c:formatCode>General</c:formatCode>
                  <c:ptCount val="45"/>
                  <c:pt idx="0">
                    <c:v>28.743300000000001</c:v>
                  </c:pt>
                  <c:pt idx="1">
                    <c:v>36.864100000000001</c:v>
                  </c:pt>
                  <c:pt idx="2">
                    <c:v>22.394300000000001</c:v>
                  </c:pt>
                  <c:pt idx="3">
                    <c:v>31.598400000000002</c:v>
                  </c:pt>
                  <c:pt idx="4">
                    <c:v>36.945</c:v>
                  </c:pt>
                  <c:pt idx="5">
                    <c:v>31.191800000000001</c:v>
                  </c:pt>
                  <c:pt idx="6">
                    <c:v>28.328900000000001</c:v>
                  </c:pt>
                  <c:pt idx="7">
                    <c:v>26.882899999999999</c:v>
                  </c:pt>
                  <c:pt idx="8">
                    <c:v>44.460999999999999</c:v>
                  </c:pt>
                  <c:pt idx="9">
                    <c:v>29.797699999999999</c:v>
                  </c:pt>
                  <c:pt idx="10">
                    <c:v>16.357099999999999</c:v>
                  </c:pt>
                  <c:pt idx="11">
                    <c:v>29.131699999999999</c:v>
                  </c:pt>
                  <c:pt idx="12">
                    <c:v>36.222099999999998</c:v>
                  </c:pt>
                  <c:pt idx="13">
                    <c:v>16.3828</c:v>
                  </c:pt>
                  <c:pt idx="14">
                    <c:v>39.872599999999998</c:v>
                  </c:pt>
                  <c:pt idx="15">
                    <c:v>25.3429</c:v>
                  </c:pt>
                  <c:pt idx="16">
                    <c:v>26.247</c:v>
                  </c:pt>
                  <c:pt idx="17">
                    <c:v>32.958799999999997</c:v>
                  </c:pt>
                  <c:pt idx="18">
                    <c:v>19.304099999999998</c:v>
                  </c:pt>
                  <c:pt idx="19">
                    <c:v>17.696400000000001</c:v>
                  </c:pt>
                  <c:pt idx="20">
                    <c:v>35.5122</c:v>
                  </c:pt>
                  <c:pt idx="21">
                    <c:v>17.583600000000001</c:v>
                  </c:pt>
                  <c:pt idx="22">
                    <c:v>23.278300000000002</c:v>
                  </c:pt>
                  <c:pt idx="23">
                    <c:v>40.634099999999997</c:v>
                  </c:pt>
                  <c:pt idx="24">
                    <c:v>30.182400000000001</c:v>
                  </c:pt>
                  <c:pt idx="25">
                    <c:v>20.726800000000001</c:v>
                  </c:pt>
                  <c:pt idx="26">
                    <c:v>18.138000000000002</c:v>
                  </c:pt>
                  <c:pt idx="27">
                    <c:v>13.256</c:v>
                  </c:pt>
                  <c:pt idx="28">
                    <c:v>35.081899999999997</c:v>
                  </c:pt>
                  <c:pt idx="29">
                    <c:v>28.245899999999999</c:v>
                  </c:pt>
                  <c:pt idx="30">
                    <c:v>17.5458</c:v>
                  </c:pt>
                  <c:pt idx="31">
                    <c:v>24.4434</c:v>
                  </c:pt>
                  <c:pt idx="32">
                    <c:v>29.065100000000001</c:v>
                  </c:pt>
                  <c:pt idx="33">
                    <c:v>37.134799999999998</c:v>
                  </c:pt>
                  <c:pt idx="34">
                    <c:v>35.852499999999999</c:v>
                  </c:pt>
                  <c:pt idx="35">
                    <c:v>21.668700000000001</c:v>
                  </c:pt>
                  <c:pt idx="36">
                    <c:v>21.696200000000001</c:v>
                  </c:pt>
                  <c:pt idx="37">
                    <c:v>19.278500000000001</c:v>
                  </c:pt>
                  <c:pt idx="38">
                    <c:v>16.482900000000001</c:v>
                  </c:pt>
                  <c:pt idx="39">
                    <c:v>22.117000000000001</c:v>
                  </c:pt>
                  <c:pt idx="40">
                    <c:v>30.4542</c:v>
                  </c:pt>
                  <c:pt idx="41">
                    <c:v>20.8294</c:v>
                  </c:pt>
                  <c:pt idx="42">
                    <c:v>28.819800000000001</c:v>
                  </c:pt>
                  <c:pt idx="43">
                    <c:v>37.944600000000001</c:v>
                  </c:pt>
                  <c:pt idx="44">
                    <c:v>22.627199999999998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SEM+ICP Tidy'!$AH$238:$AH$267,'Ms SEM+ICP Tidy'!$AH$285:$AH$299)</c:f>
                <c:numCache>
                  <c:formatCode>General</c:formatCode>
                  <c:ptCount val="45"/>
                  <c:pt idx="0">
                    <c:v>1391.6666666666665</c:v>
                  </c:pt>
                  <c:pt idx="1">
                    <c:v>1391.6666666666665</c:v>
                  </c:pt>
                  <c:pt idx="2">
                    <c:v>1391.6666666666665</c:v>
                  </c:pt>
                  <c:pt idx="3">
                    <c:v>1391.6666666666665</c:v>
                  </c:pt>
                  <c:pt idx="4">
                    <c:v>1391.6666666666665</c:v>
                  </c:pt>
                  <c:pt idx="5">
                    <c:v>1391.6666666666665</c:v>
                  </c:pt>
                  <c:pt idx="6">
                    <c:v>1391.6666666666665</c:v>
                  </c:pt>
                  <c:pt idx="7">
                    <c:v>1391.6666666666665</c:v>
                  </c:pt>
                  <c:pt idx="8">
                    <c:v>1391.6666666666665</c:v>
                  </c:pt>
                  <c:pt idx="9">
                    <c:v>1391.6666666666665</c:v>
                  </c:pt>
                  <c:pt idx="10">
                    <c:v>1391.6666666666665</c:v>
                  </c:pt>
                  <c:pt idx="11">
                    <c:v>1391.6666666666665</c:v>
                  </c:pt>
                  <c:pt idx="12">
                    <c:v>1391.6666666666665</c:v>
                  </c:pt>
                  <c:pt idx="13">
                    <c:v>1391.6666666666665</c:v>
                  </c:pt>
                  <c:pt idx="14">
                    <c:v>1391.6666666666665</c:v>
                  </c:pt>
                  <c:pt idx="15">
                    <c:v>1391.6666666666665</c:v>
                  </c:pt>
                  <c:pt idx="16">
                    <c:v>1391.6666666666665</c:v>
                  </c:pt>
                  <c:pt idx="17">
                    <c:v>1391.6666666666665</c:v>
                  </c:pt>
                  <c:pt idx="18">
                    <c:v>1391.6666666666665</c:v>
                  </c:pt>
                  <c:pt idx="19">
                    <c:v>1391.6666666666665</c:v>
                  </c:pt>
                  <c:pt idx="20">
                    <c:v>1391.6666666666665</c:v>
                  </c:pt>
                  <c:pt idx="21">
                    <c:v>1391.6666666666665</c:v>
                  </c:pt>
                  <c:pt idx="22">
                    <c:v>1391.6666666666665</c:v>
                  </c:pt>
                  <c:pt idx="23">
                    <c:v>1391.6666666666665</c:v>
                  </c:pt>
                  <c:pt idx="24">
                    <c:v>1391.6666666666665</c:v>
                  </c:pt>
                  <c:pt idx="25">
                    <c:v>1391.6666666666665</c:v>
                  </c:pt>
                  <c:pt idx="26">
                    <c:v>1391.6666666666665</c:v>
                  </c:pt>
                  <c:pt idx="27">
                    <c:v>1391.6666666666665</c:v>
                  </c:pt>
                  <c:pt idx="28">
                    <c:v>1391.6666666666665</c:v>
                  </c:pt>
                  <c:pt idx="29">
                    <c:v>1391.6666666666665</c:v>
                  </c:pt>
                  <c:pt idx="30">
                    <c:v>1391.6666666666665</c:v>
                  </c:pt>
                  <c:pt idx="31">
                    <c:v>1391.6666666666665</c:v>
                  </c:pt>
                  <c:pt idx="32">
                    <c:v>1391.6666666666665</c:v>
                  </c:pt>
                  <c:pt idx="33">
                    <c:v>1391.6666666666665</c:v>
                  </c:pt>
                  <c:pt idx="34">
                    <c:v>1391.6666666666665</c:v>
                  </c:pt>
                  <c:pt idx="35">
                    <c:v>1391.6666666666665</c:v>
                  </c:pt>
                  <c:pt idx="36">
                    <c:v>1391.6666666666665</c:v>
                  </c:pt>
                  <c:pt idx="37">
                    <c:v>1391.6666666666665</c:v>
                  </c:pt>
                  <c:pt idx="38">
                    <c:v>1391.6666666666665</c:v>
                  </c:pt>
                  <c:pt idx="39">
                    <c:v>1391.6666666666665</c:v>
                  </c:pt>
                  <c:pt idx="40">
                    <c:v>1391.6666666666665</c:v>
                  </c:pt>
                  <c:pt idx="41">
                    <c:v>1391.6666666666665</c:v>
                  </c:pt>
                  <c:pt idx="42">
                    <c:v>1391.6666666666665</c:v>
                  </c:pt>
                  <c:pt idx="43">
                    <c:v>1391.6666666666665</c:v>
                  </c:pt>
                  <c:pt idx="44">
                    <c:v>1391.6666666666665</c:v>
                  </c:pt>
                </c:numCache>
              </c:numRef>
            </c:plus>
            <c:minus>
              <c:numRef>
                <c:f>('Ms SEM+ICP Tidy'!$AH$238:$AH$267,'Ms SEM+ICP Tidy'!$AH$285:$AH$299)</c:f>
                <c:numCache>
                  <c:formatCode>General</c:formatCode>
                  <c:ptCount val="45"/>
                  <c:pt idx="0">
                    <c:v>1391.6666666666665</c:v>
                  </c:pt>
                  <c:pt idx="1">
                    <c:v>1391.6666666666665</c:v>
                  </c:pt>
                  <c:pt idx="2">
                    <c:v>1391.6666666666665</c:v>
                  </c:pt>
                  <c:pt idx="3">
                    <c:v>1391.6666666666665</c:v>
                  </c:pt>
                  <c:pt idx="4">
                    <c:v>1391.6666666666665</c:v>
                  </c:pt>
                  <c:pt idx="5">
                    <c:v>1391.6666666666665</c:v>
                  </c:pt>
                  <c:pt idx="6">
                    <c:v>1391.6666666666665</c:v>
                  </c:pt>
                  <c:pt idx="7">
                    <c:v>1391.6666666666665</c:v>
                  </c:pt>
                  <c:pt idx="8">
                    <c:v>1391.6666666666665</c:v>
                  </c:pt>
                  <c:pt idx="9">
                    <c:v>1391.6666666666665</c:v>
                  </c:pt>
                  <c:pt idx="10">
                    <c:v>1391.6666666666665</c:v>
                  </c:pt>
                  <c:pt idx="11">
                    <c:v>1391.6666666666665</c:v>
                  </c:pt>
                  <c:pt idx="12">
                    <c:v>1391.6666666666665</c:v>
                  </c:pt>
                  <c:pt idx="13">
                    <c:v>1391.6666666666665</c:v>
                  </c:pt>
                  <c:pt idx="14">
                    <c:v>1391.6666666666665</c:v>
                  </c:pt>
                  <c:pt idx="15">
                    <c:v>1391.6666666666665</c:v>
                  </c:pt>
                  <c:pt idx="16">
                    <c:v>1391.6666666666665</c:v>
                  </c:pt>
                  <c:pt idx="17">
                    <c:v>1391.6666666666665</c:v>
                  </c:pt>
                  <c:pt idx="18">
                    <c:v>1391.6666666666665</c:v>
                  </c:pt>
                  <c:pt idx="19">
                    <c:v>1391.6666666666665</c:v>
                  </c:pt>
                  <c:pt idx="20">
                    <c:v>1391.6666666666665</c:v>
                  </c:pt>
                  <c:pt idx="21">
                    <c:v>1391.6666666666665</c:v>
                  </c:pt>
                  <c:pt idx="22">
                    <c:v>1391.6666666666665</c:v>
                  </c:pt>
                  <c:pt idx="23">
                    <c:v>1391.6666666666665</c:v>
                  </c:pt>
                  <c:pt idx="24">
                    <c:v>1391.6666666666665</c:v>
                  </c:pt>
                  <c:pt idx="25">
                    <c:v>1391.6666666666665</c:v>
                  </c:pt>
                  <c:pt idx="26">
                    <c:v>1391.6666666666665</c:v>
                  </c:pt>
                  <c:pt idx="27">
                    <c:v>1391.6666666666665</c:v>
                  </c:pt>
                  <c:pt idx="28">
                    <c:v>1391.6666666666665</c:v>
                  </c:pt>
                  <c:pt idx="29">
                    <c:v>1391.6666666666665</c:v>
                  </c:pt>
                  <c:pt idx="30">
                    <c:v>1391.6666666666665</c:v>
                  </c:pt>
                  <c:pt idx="31">
                    <c:v>1391.6666666666665</c:v>
                  </c:pt>
                  <c:pt idx="32">
                    <c:v>1391.6666666666665</c:v>
                  </c:pt>
                  <c:pt idx="33">
                    <c:v>1391.6666666666665</c:v>
                  </c:pt>
                  <c:pt idx="34">
                    <c:v>1391.6666666666665</c:v>
                  </c:pt>
                  <c:pt idx="35">
                    <c:v>1391.6666666666665</c:v>
                  </c:pt>
                  <c:pt idx="36">
                    <c:v>1391.6666666666665</c:v>
                  </c:pt>
                  <c:pt idx="37">
                    <c:v>1391.6666666666665</c:v>
                  </c:pt>
                  <c:pt idx="38">
                    <c:v>1391.6666666666665</c:v>
                  </c:pt>
                  <c:pt idx="39">
                    <c:v>1391.6666666666665</c:v>
                  </c:pt>
                  <c:pt idx="40">
                    <c:v>1391.6666666666665</c:v>
                  </c:pt>
                  <c:pt idx="41">
                    <c:v>1391.6666666666665</c:v>
                  </c:pt>
                  <c:pt idx="42">
                    <c:v>1391.6666666666665</c:v>
                  </c:pt>
                  <c:pt idx="43">
                    <c:v>1391.6666666666665</c:v>
                  </c:pt>
                  <c:pt idx="44">
                    <c:v>1391.6666666666665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'Ms SEM+ICP Tidy'!$AH$47:$AH$91</c:f>
              <c:numCache>
                <c:formatCode>General</c:formatCode>
                <c:ptCount val="45"/>
                <c:pt idx="0">
                  <c:v>84800</c:v>
                </c:pt>
                <c:pt idx="1">
                  <c:v>84900</c:v>
                </c:pt>
                <c:pt idx="2">
                  <c:v>83699.999999999985</c:v>
                </c:pt>
                <c:pt idx="3">
                  <c:v>84400</c:v>
                </c:pt>
                <c:pt idx="4">
                  <c:v>85000</c:v>
                </c:pt>
                <c:pt idx="5">
                  <c:v>87100.000000000015</c:v>
                </c:pt>
                <c:pt idx="6">
                  <c:v>85300</c:v>
                </c:pt>
                <c:pt idx="7">
                  <c:v>85200</c:v>
                </c:pt>
                <c:pt idx="8">
                  <c:v>83200</c:v>
                </c:pt>
                <c:pt idx="9">
                  <c:v>84000</c:v>
                </c:pt>
                <c:pt idx="10">
                  <c:v>86000</c:v>
                </c:pt>
                <c:pt idx="11">
                  <c:v>84900</c:v>
                </c:pt>
                <c:pt idx="12">
                  <c:v>84600.000000000015</c:v>
                </c:pt>
                <c:pt idx="13">
                  <c:v>85399.999999999985</c:v>
                </c:pt>
                <c:pt idx="14">
                  <c:v>84100</c:v>
                </c:pt>
                <c:pt idx="15">
                  <c:v>82899.999999999985</c:v>
                </c:pt>
                <c:pt idx="16">
                  <c:v>85500</c:v>
                </c:pt>
                <c:pt idx="17">
                  <c:v>84700</c:v>
                </c:pt>
                <c:pt idx="18">
                  <c:v>84600.000000000015</c:v>
                </c:pt>
                <c:pt idx="19">
                  <c:v>82500</c:v>
                </c:pt>
                <c:pt idx="20">
                  <c:v>85300</c:v>
                </c:pt>
                <c:pt idx="21">
                  <c:v>85500</c:v>
                </c:pt>
                <c:pt idx="22">
                  <c:v>85399.999999999985</c:v>
                </c:pt>
                <c:pt idx="23">
                  <c:v>83500</c:v>
                </c:pt>
                <c:pt idx="24">
                  <c:v>83400</c:v>
                </c:pt>
                <c:pt idx="25">
                  <c:v>85600</c:v>
                </c:pt>
                <c:pt idx="26">
                  <c:v>87100.000000000015</c:v>
                </c:pt>
                <c:pt idx="27">
                  <c:v>83300</c:v>
                </c:pt>
                <c:pt idx="28">
                  <c:v>83000</c:v>
                </c:pt>
                <c:pt idx="29">
                  <c:v>83400</c:v>
                </c:pt>
                <c:pt idx="30">
                  <c:v>84200</c:v>
                </c:pt>
                <c:pt idx="31">
                  <c:v>85399.999999999985</c:v>
                </c:pt>
                <c:pt idx="32">
                  <c:v>85000</c:v>
                </c:pt>
                <c:pt idx="33">
                  <c:v>84100</c:v>
                </c:pt>
                <c:pt idx="34">
                  <c:v>84700</c:v>
                </c:pt>
                <c:pt idx="35">
                  <c:v>84500</c:v>
                </c:pt>
                <c:pt idx="36">
                  <c:v>85300</c:v>
                </c:pt>
                <c:pt idx="37">
                  <c:v>82300</c:v>
                </c:pt>
                <c:pt idx="38">
                  <c:v>84400</c:v>
                </c:pt>
                <c:pt idx="39">
                  <c:v>82600</c:v>
                </c:pt>
                <c:pt idx="40">
                  <c:v>84900</c:v>
                </c:pt>
                <c:pt idx="41">
                  <c:v>83300</c:v>
                </c:pt>
                <c:pt idx="42">
                  <c:v>83500</c:v>
                </c:pt>
                <c:pt idx="43">
                  <c:v>85300</c:v>
                </c:pt>
                <c:pt idx="44">
                  <c:v>82300</c:v>
                </c:pt>
              </c:numCache>
            </c:numRef>
          </c:xVal>
          <c:yVal>
            <c:numRef>
              <c:f>'Ms SEM+ICP Tidy'!$P$47:$P$91</c:f>
              <c:numCache>
                <c:formatCode>General</c:formatCode>
                <c:ptCount val="45"/>
                <c:pt idx="0">
                  <c:v>246.88900000000001</c:v>
                </c:pt>
                <c:pt idx="1">
                  <c:v>234.81200000000001</c:v>
                </c:pt>
                <c:pt idx="2">
                  <c:v>249.61799999999999</c:v>
                </c:pt>
                <c:pt idx="3">
                  <c:v>243.93700000000001</c:v>
                </c:pt>
                <c:pt idx="4">
                  <c:v>272.29899999999998</c:v>
                </c:pt>
                <c:pt idx="5">
                  <c:v>214.44</c:v>
                </c:pt>
                <c:pt idx="6">
                  <c:v>242.322</c:v>
                </c:pt>
                <c:pt idx="7">
                  <c:v>261.60000000000002</c:v>
                </c:pt>
                <c:pt idx="8">
                  <c:v>246.88300000000001</c:v>
                </c:pt>
                <c:pt idx="9">
                  <c:v>212.42</c:v>
                </c:pt>
                <c:pt idx="10">
                  <c:v>218.23099999999999</c:v>
                </c:pt>
                <c:pt idx="11">
                  <c:v>230.49600000000001</c:v>
                </c:pt>
                <c:pt idx="12">
                  <c:v>221.941</c:v>
                </c:pt>
                <c:pt idx="13">
                  <c:v>195.26900000000001</c:v>
                </c:pt>
                <c:pt idx="14">
                  <c:v>213.63499999999999</c:v>
                </c:pt>
                <c:pt idx="15">
                  <c:v>204.542</c:v>
                </c:pt>
                <c:pt idx="16">
                  <c:v>277.32900000000001</c:v>
                </c:pt>
                <c:pt idx="17">
                  <c:v>237.804</c:v>
                </c:pt>
                <c:pt idx="18">
                  <c:v>190.381</c:v>
                </c:pt>
                <c:pt idx="19">
                  <c:v>211.977</c:v>
                </c:pt>
                <c:pt idx="20">
                  <c:v>299.53399999999999</c:v>
                </c:pt>
                <c:pt idx="21">
                  <c:v>216.922</c:v>
                </c:pt>
                <c:pt idx="22">
                  <c:v>234.04499999999999</c:v>
                </c:pt>
                <c:pt idx="23">
                  <c:v>214.679</c:v>
                </c:pt>
                <c:pt idx="24">
                  <c:v>228.91900000000001</c:v>
                </c:pt>
                <c:pt idx="25">
                  <c:v>219.76</c:v>
                </c:pt>
                <c:pt idx="26">
                  <c:v>199.07599999999999</c:v>
                </c:pt>
                <c:pt idx="27">
                  <c:v>234.92699999999999</c:v>
                </c:pt>
                <c:pt idx="28">
                  <c:v>249.411</c:v>
                </c:pt>
                <c:pt idx="29">
                  <c:v>220.01300000000001</c:v>
                </c:pt>
                <c:pt idx="30">
                  <c:v>202.98599999999999</c:v>
                </c:pt>
                <c:pt idx="31">
                  <c:v>254.21700000000001</c:v>
                </c:pt>
                <c:pt idx="32">
                  <c:v>238.27500000000001</c:v>
                </c:pt>
                <c:pt idx="33">
                  <c:v>250.44900000000001</c:v>
                </c:pt>
                <c:pt idx="34">
                  <c:v>254.006</c:v>
                </c:pt>
                <c:pt idx="35">
                  <c:v>230.41399999999999</c:v>
                </c:pt>
                <c:pt idx="36">
                  <c:v>229.75299999999999</c:v>
                </c:pt>
                <c:pt idx="37">
                  <c:v>224.84800000000001</c:v>
                </c:pt>
                <c:pt idx="38">
                  <c:v>172.30799999999999</c:v>
                </c:pt>
                <c:pt idx="39">
                  <c:v>190.667</c:v>
                </c:pt>
                <c:pt idx="40">
                  <c:v>193.821</c:v>
                </c:pt>
                <c:pt idx="41">
                  <c:v>225.42699999999999</c:v>
                </c:pt>
                <c:pt idx="42">
                  <c:v>232.089</c:v>
                </c:pt>
                <c:pt idx="43">
                  <c:v>226.00899999999999</c:v>
                </c:pt>
                <c:pt idx="44">
                  <c:v>171.04499999999999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0AF-4AE0-9E4F-DF48AEF98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8691311"/>
        <c:axId val="1230055615"/>
      </c:scatterChart>
      <c:valAx>
        <c:axId val="14186913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055615"/>
        <c:crosses val="autoZero"/>
        <c:crossBetween val="midCat"/>
      </c:valAx>
      <c:valAx>
        <c:axId val="12300556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8691311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1.AS v 1(B)MP K v Rb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1.AS Ms K v Rb</c:v>
          </c:tx>
          <c:spPr>
            <a:ln>
              <a:noFill/>
            </a:ln>
          </c:spPr>
          <c:errBars>
            <c:errDir val="y"/>
            <c:errBarType val="both"/>
            <c:errValType val="cust"/>
            <c:noEndCap val="0"/>
            <c:plus>
              <c:numRef>
                <c:f>('Ms SEM+ICP Tidy'!$Q$145:$Q$168,'Ms SEM+ICP Tidy'!$Q$189:$Q$208)</c:f>
                <c:numCache>
                  <c:formatCode>General</c:formatCode>
                  <c:ptCount val="44"/>
                  <c:pt idx="0">
                    <c:v>31.279800000000002</c:v>
                  </c:pt>
                  <c:pt idx="1">
                    <c:v>28.128399999999999</c:v>
                  </c:pt>
                  <c:pt idx="2">
                    <c:v>29.8307</c:v>
                  </c:pt>
                  <c:pt idx="3">
                    <c:v>34.205100000000002</c:v>
                  </c:pt>
                  <c:pt idx="4">
                    <c:v>33.987699999999997</c:v>
                  </c:pt>
                  <c:pt idx="5">
                    <c:v>35.587699999999998</c:v>
                  </c:pt>
                  <c:pt idx="6">
                    <c:v>32.067900000000002</c:v>
                  </c:pt>
                  <c:pt idx="7">
                    <c:v>28.601900000000001</c:v>
                  </c:pt>
                  <c:pt idx="8">
                    <c:v>27.252800000000001</c:v>
                  </c:pt>
                  <c:pt idx="9">
                    <c:v>34.284300000000002</c:v>
                  </c:pt>
                  <c:pt idx="10">
                    <c:v>31.5443</c:v>
                  </c:pt>
                  <c:pt idx="11">
                    <c:v>24.179300000000001</c:v>
                  </c:pt>
                  <c:pt idx="12">
                    <c:v>28.482700000000001</c:v>
                  </c:pt>
                  <c:pt idx="13">
                    <c:v>24.8657</c:v>
                  </c:pt>
                  <c:pt idx="14">
                    <c:v>17.833400000000001</c:v>
                  </c:pt>
                  <c:pt idx="15">
                    <c:v>35.081499999999998</c:v>
                  </c:pt>
                  <c:pt idx="16">
                    <c:v>26.1891</c:v>
                  </c:pt>
                  <c:pt idx="17">
                    <c:v>18.6342</c:v>
                  </c:pt>
                  <c:pt idx="18">
                    <c:v>17.278099999999998</c:v>
                  </c:pt>
                  <c:pt idx="19">
                    <c:v>33.732399999999998</c:v>
                  </c:pt>
                  <c:pt idx="20">
                    <c:v>23.595800000000001</c:v>
                  </c:pt>
                  <c:pt idx="21">
                    <c:v>38.614899999999999</c:v>
                  </c:pt>
                  <c:pt idx="22">
                    <c:v>21.409199999999998</c:v>
                  </c:pt>
                  <c:pt idx="23">
                    <c:v>21.7864</c:v>
                  </c:pt>
                  <c:pt idx="24">
                    <c:v>30.7485</c:v>
                  </c:pt>
                  <c:pt idx="25">
                    <c:v>23.881399999999999</c:v>
                  </c:pt>
                  <c:pt idx="26">
                    <c:v>31.1387</c:v>
                  </c:pt>
                  <c:pt idx="27">
                    <c:v>22.8598</c:v>
                  </c:pt>
                  <c:pt idx="28">
                    <c:v>30.545100000000001</c:v>
                  </c:pt>
                  <c:pt idx="29">
                    <c:v>19.119700000000002</c:v>
                  </c:pt>
                  <c:pt idx="30">
                    <c:v>32.692700000000002</c:v>
                  </c:pt>
                  <c:pt idx="31">
                    <c:v>33.208100000000002</c:v>
                  </c:pt>
                  <c:pt idx="32">
                    <c:v>32.415700000000001</c:v>
                  </c:pt>
                  <c:pt idx="33">
                    <c:v>42.706000000000003</c:v>
                  </c:pt>
                  <c:pt idx="34">
                    <c:v>29.668399999999998</c:v>
                  </c:pt>
                  <c:pt idx="35">
                    <c:v>38.060400000000001</c:v>
                  </c:pt>
                  <c:pt idx="36">
                    <c:v>34.068899999999999</c:v>
                  </c:pt>
                  <c:pt idx="37">
                    <c:v>36.183300000000003</c:v>
                  </c:pt>
                  <c:pt idx="38">
                    <c:v>44.6753</c:v>
                  </c:pt>
                  <c:pt idx="39">
                    <c:v>31.198799999999999</c:v>
                  </c:pt>
                  <c:pt idx="40">
                    <c:v>31.849599999999999</c:v>
                  </c:pt>
                  <c:pt idx="41">
                    <c:v>34.1875</c:v>
                  </c:pt>
                  <c:pt idx="42">
                    <c:v>34.654499999999999</c:v>
                  </c:pt>
                  <c:pt idx="43">
                    <c:v>25.880400000000002</c:v>
                  </c:pt>
                </c:numCache>
              </c:numRef>
            </c:plus>
            <c:minus>
              <c:numRef>
                <c:f>('Ms SEM+ICP Tidy'!$Q$145:$Q$168,'Ms SEM+ICP Tidy'!$Q$189:$Q$208)</c:f>
                <c:numCache>
                  <c:formatCode>General</c:formatCode>
                  <c:ptCount val="44"/>
                  <c:pt idx="0">
                    <c:v>31.279800000000002</c:v>
                  </c:pt>
                  <c:pt idx="1">
                    <c:v>28.128399999999999</c:v>
                  </c:pt>
                  <c:pt idx="2">
                    <c:v>29.8307</c:v>
                  </c:pt>
                  <c:pt idx="3">
                    <c:v>34.205100000000002</c:v>
                  </c:pt>
                  <c:pt idx="4">
                    <c:v>33.987699999999997</c:v>
                  </c:pt>
                  <c:pt idx="5">
                    <c:v>35.587699999999998</c:v>
                  </c:pt>
                  <c:pt idx="6">
                    <c:v>32.067900000000002</c:v>
                  </c:pt>
                  <c:pt idx="7">
                    <c:v>28.601900000000001</c:v>
                  </c:pt>
                  <c:pt idx="8">
                    <c:v>27.252800000000001</c:v>
                  </c:pt>
                  <c:pt idx="9">
                    <c:v>34.284300000000002</c:v>
                  </c:pt>
                  <c:pt idx="10">
                    <c:v>31.5443</c:v>
                  </c:pt>
                  <c:pt idx="11">
                    <c:v>24.179300000000001</c:v>
                  </c:pt>
                  <c:pt idx="12">
                    <c:v>28.482700000000001</c:v>
                  </c:pt>
                  <c:pt idx="13">
                    <c:v>24.8657</c:v>
                  </c:pt>
                  <c:pt idx="14">
                    <c:v>17.833400000000001</c:v>
                  </c:pt>
                  <c:pt idx="15">
                    <c:v>35.081499999999998</c:v>
                  </c:pt>
                  <c:pt idx="16">
                    <c:v>26.1891</c:v>
                  </c:pt>
                  <c:pt idx="17">
                    <c:v>18.6342</c:v>
                  </c:pt>
                  <c:pt idx="18">
                    <c:v>17.278099999999998</c:v>
                  </c:pt>
                  <c:pt idx="19">
                    <c:v>33.732399999999998</c:v>
                  </c:pt>
                  <c:pt idx="20">
                    <c:v>23.595800000000001</c:v>
                  </c:pt>
                  <c:pt idx="21">
                    <c:v>38.614899999999999</c:v>
                  </c:pt>
                  <c:pt idx="22">
                    <c:v>21.409199999999998</c:v>
                  </c:pt>
                  <c:pt idx="23">
                    <c:v>21.7864</c:v>
                  </c:pt>
                  <c:pt idx="24">
                    <c:v>30.7485</c:v>
                  </c:pt>
                  <c:pt idx="25">
                    <c:v>23.881399999999999</c:v>
                  </c:pt>
                  <c:pt idx="26">
                    <c:v>31.1387</c:v>
                  </c:pt>
                  <c:pt idx="27">
                    <c:v>22.8598</c:v>
                  </c:pt>
                  <c:pt idx="28">
                    <c:v>30.545100000000001</c:v>
                  </c:pt>
                  <c:pt idx="29">
                    <c:v>19.119700000000002</c:v>
                  </c:pt>
                  <c:pt idx="30">
                    <c:v>32.692700000000002</c:v>
                  </c:pt>
                  <c:pt idx="31">
                    <c:v>33.208100000000002</c:v>
                  </c:pt>
                  <c:pt idx="32">
                    <c:v>32.415700000000001</c:v>
                  </c:pt>
                  <c:pt idx="33">
                    <c:v>42.706000000000003</c:v>
                  </c:pt>
                  <c:pt idx="34">
                    <c:v>29.668399999999998</c:v>
                  </c:pt>
                  <c:pt idx="35">
                    <c:v>38.060400000000001</c:v>
                  </c:pt>
                  <c:pt idx="36">
                    <c:v>34.068899999999999</c:v>
                  </c:pt>
                  <c:pt idx="37">
                    <c:v>36.183300000000003</c:v>
                  </c:pt>
                  <c:pt idx="38">
                    <c:v>44.6753</c:v>
                  </c:pt>
                  <c:pt idx="39">
                    <c:v>31.198799999999999</c:v>
                  </c:pt>
                  <c:pt idx="40">
                    <c:v>31.849599999999999</c:v>
                  </c:pt>
                  <c:pt idx="41">
                    <c:v>34.1875</c:v>
                  </c:pt>
                  <c:pt idx="42">
                    <c:v>34.654499999999999</c:v>
                  </c:pt>
                  <c:pt idx="43">
                    <c:v>25.880400000000002</c:v>
                  </c:pt>
                </c:numCache>
              </c:numRef>
            </c:minus>
          </c:errBars>
          <c:errBars>
            <c:errDir val="x"/>
            <c:errBarType val="both"/>
            <c:errValType val="cust"/>
            <c:noEndCap val="0"/>
            <c:plus>
              <c:numRef>
                <c:f>('Ms SEM+ICP Tidy'!$AH$145:$AH$168,'Ms SEM+ICP Tidy'!$AH$189:$AH$208)</c:f>
                <c:numCache>
                  <c:formatCode>General</c:formatCode>
                  <c:ptCount val="44"/>
                  <c:pt idx="0">
                    <c:v>1600</c:v>
                  </c:pt>
                  <c:pt idx="1">
                    <c:v>1600</c:v>
                  </c:pt>
                  <c:pt idx="2">
                    <c:v>1600</c:v>
                  </c:pt>
                  <c:pt idx="3">
                    <c:v>1600</c:v>
                  </c:pt>
                  <c:pt idx="4">
                    <c:v>1600</c:v>
                  </c:pt>
                  <c:pt idx="5">
                    <c:v>1600</c:v>
                  </c:pt>
                  <c:pt idx="6">
                    <c:v>1600</c:v>
                  </c:pt>
                  <c:pt idx="7">
                    <c:v>1600</c:v>
                  </c:pt>
                  <c:pt idx="8">
                    <c:v>1600</c:v>
                  </c:pt>
                  <c:pt idx="9">
                    <c:v>1600</c:v>
                  </c:pt>
                  <c:pt idx="10">
                    <c:v>1600</c:v>
                  </c:pt>
                  <c:pt idx="11">
                    <c:v>1600</c:v>
                  </c:pt>
                  <c:pt idx="12">
                    <c:v>1600</c:v>
                  </c:pt>
                  <c:pt idx="13">
                    <c:v>1600</c:v>
                  </c:pt>
                  <c:pt idx="14">
                    <c:v>1600</c:v>
                  </c:pt>
                  <c:pt idx="15">
                    <c:v>1600</c:v>
                  </c:pt>
                  <c:pt idx="16">
                    <c:v>1600</c:v>
                  </c:pt>
                  <c:pt idx="17">
                    <c:v>1600</c:v>
                  </c:pt>
                  <c:pt idx="18">
                    <c:v>1600</c:v>
                  </c:pt>
                  <c:pt idx="19">
                    <c:v>1600</c:v>
                  </c:pt>
                  <c:pt idx="20">
                    <c:v>1600</c:v>
                  </c:pt>
                  <c:pt idx="21">
                    <c:v>1600</c:v>
                  </c:pt>
                  <c:pt idx="22">
                    <c:v>1600</c:v>
                  </c:pt>
                  <c:pt idx="23">
                    <c:v>1600</c:v>
                  </c:pt>
                  <c:pt idx="24">
                    <c:v>1600</c:v>
                  </c:pt>
                  <c:pt idx="25">
                    <c:v>1600</c:v>
                  </c:pt>
                  <c:pt idx="26">
                    <c:v>1600</c:v>
                  </c:pt>
                  <c:pt idx="27">
                    <c:v>1600</c:v>
                  </c:pt>
                  <c:pt idx="28">
                    <c:v>1600</c:v>
                  </c:pt>
                  <c:pt idx="29">
                    <c:v>1600</c:v>
                  </c:pt>
                  <c:pt idx="30">
                    <c:v>1600</c:v>
                  </c:pt>
                  <c:pt idx="31">
                    <c:v>1600</c:v>
                  </c:pt>
                  <c:pt idx="32">
                    <c:v>1600</c:v>
                  </c:pt>
                  <c:pt idx="33">
                    <c:v>1600</c:v>
                  </c:pt>
                  <c:pt idx="34">
                    <c:v>1600</c:v>
                  </c:pt>
                  <c:pt idx="35">
                    <c:v>1600</c:v>
                  </c:pt>
                  <c:pt idx="36">
                    <c:v>1600</c:v>
                  </c:pt>
                  <c:pt idx="37">
                    <c:v>1600</c:v>
                  </c:pt>
                  <c:pt idx="38">
                    <c:v>1600</c:v>
                  </c:pt>
                  <c:pt idx="39">
                    <c:v>1600</c:v>
                  </c:pt>
                  <c:pt idx="40">
                    <c:v>1600</c:v>
                  </c:pt>
                  <c:pt idx="41">
                    <c:v>1600</c:v>
                  </c:pt>
                  <c:pt idx="42">
                    <c:v>1600</c:v>
                  </c:pt>
                  <c:pt idx="43">
                    <c:v>1600</c:v>
                  </c:pt>
                </c:numCache>
              </c:numRef>
            </c:plus>
            <c:minus>
              <c:numRef>
                <c:f>('Ms SEM+ICP Tidy'!$AH$145:$AH$168,'Ms SEM+ICP Tidy'!$AH$189:$AH$208)</c:f>
                <c:numCache>
                  <c:formatCode>General</c:formatCode>
                  <c:ptCount val="44"/>
                  <c:pt idx="0">
                    <c:v>1600</c:v>
                  </c:pt>
                  <c:pt idx="1">
                    <c:v>1600</c:v>
                  </c:pt>
                  <c:pt idx="2">
                    <c:v>1600</c:v>
                  </c:pt>
                  <c:pt idx="3">
                    <c:v>1600</c:v>
                  </c:pt>
                  <c:pt idx="4">
                    <c:v>1600</c:v>
                  </c:pt>
                  <c:pt idx="5">
                    <c:v>1600</c:v>
                  </c:pt>
                  <c:pt idx="6">
                    <c:v>1600</c:v>
                  </c:pt>
                  <c:pt idx="7">
                    <c:v>1600</c:v>
                  </c:pt>
                  <c:pt idx="8">
                    <c:v>1600</c:v>
                  </c:pt>
                  <c:pt idx="9">
                    <c:v>1600</c:v>
                  </c:pt>
                  <c:pt idx="10">
                    <c:v>1600</c:v>
                  </c:pt>
                  <c:pt idx="11">
                    <c:v>1600</c:v>
                  </c:pt>
                  <c:pt idx="12">
                    <c:v>1600</c:v>
                  </c:pt>
                  <c:pt idx="13">
                    <c:v>1600</c:v>
                  </c:pt>
                  <c:pt idx="14">
                    <c:v>1600</c:v>
                  </c:pt>
                  <c:pt idx="15">
                    <c:v>1600</c:v>
                  </c:pt>
                  <c:pt idx="16">
                    <c:v>1600</c:v>
                  </c:pt>
                  <c:pt idx="17">
                    <c:v>1600</c:v>
                  </c:pt>
                  <c:pt idx="18">
                    <c:v>1600</c:v>
                  </c:pt>
                  <c:pt idx="19">
                    <c:v>1600</c:v>
                  </c:pt>
                  <c:pt idx="20">
                    <c:v>1600</c:v>
                  </c:pt>
                  <c:pt idx="21">
                    <c:v>1600</c:v>
                  </c:pt>
                  <c:pt idx="22">
                    <c:v>1600</c:v>
                  </c:pt>
                  <c:pt idx="23">
                    <c:v>1600</c:v>
                  </c:pt>
                  <c:pt idx="24">
                    <c:v>1600</c:v>
                  </c:pt>
                  <c:pt idx="25">
                    <c:v>1600</c:v>
                  </c:pt>
                  <c:pt idx="26">
                    <c:v>1600</c:v>
                  </c:pt>
                  <c:pt idx="27">
                    <c:v>1600</c:v>
                  </c:pt>
                  <c:pt idx="28">
                    <c:v>1600</c:v>
                  </c:pt>
                  <c:pt idx="29">
                    <c:v>1600</c:v>
                  </c:pt>
                  <c:pt idx="30">
                    <c:v>1600</c:v>
                  </c:pt>
                  <c:pt idx="31">
                    <c:v>1600</c:v>
                  </c:pt>
                  <c:pt idx="32">
                    <c:v>1600</c:v>
                  </c:pt>
                  <c:pt idx="33">
                    <c:v>1600</c:v>
                  </c:pt>
                  <c:pt idx="34">
                    <c:v>1600</c:v>
                  </c:pt>
                  <c:pt idx="35">
                    <c:v>1600</c:v>
                  </c:pt>
                  <c:pt idx="36">
                    <c:v>1600</c:v>
                  </c:pt>
                  <c:pt idx="37">
                    <c:v>1600</c:v>
                  </c:pt>
                  <c:pt idx="38">
                    <c:v>1600</c:v>
                  </c:pt>
                  <c:pt idx="39">
                    <c:v>1600</c:v>
                  </c:pt>
                  <c:pt idx="40">
                    <c:v>1600</c:v>
                  </c:pt>
                  <c:pt idx="41">
                    <c:v>1600</c:v>
                  </c:pt>
                  <c:pt idx="42">
                    <c:v>1600</c:v>
                  </c:pt>
                  <c:pt idx="43">
                    <c:v>1600</c:v>
                  </c:pt>
                </c:numCache>
              </c:numRef>
            </c:minus>
          </c:errBars>
          <c:xVal>
            <c:numRef>
              <c:f>'Ms SEM+ICP Tidy'!$AH$2:$AH$45</c:f>
              <c:numCache>
                <c:formatCode>General</c:formatCode>
                <c:ptCount val="44"/>
                <c:pt idx="0">
                  <c:v>85200</c:v>
                </c:pt>
                <c:pt idx="1">
                  <c:v>85399.999999999985</c:v>
                </c:pt>
                <c:pt idx="2">
                  <c:v>95300</c:v>
                </c:pt>
                <c:pt idx="3">
                  <c:v>95300</c:v>
                </c:pt>
                <c:pt idx="4">
                  <c:v>95500</c:v>
                </c:pt>
                <c:pt idx="5">
                  <c:v>97100.000000000015</c:v>
                </c:pt>
                <c:pt idx="6">
                  <c:v>95700</c:v>
                </c:pt>
                <c:pt idx="7">
                  <c:v>95100</c:v>
                </c:pt>
                <c:pt idx="8">
                  <c:v>95000</c:v>
                </c:pt>
                <c:pt idx="9">
                  <c:v>95800</c:v>
                </c:pt>
                <c:pt idx="10">
                  <c:v>94500</c:v>
                </c:pt>
                <c:pt idx="11">
                  <c:v>91600</c:v>
                </c:pt>
                <c:pt idx="12">
                  <c:v>93100</c:v>
                </c:pt>
                <c:pt idx="13">
                  <c:v>92500</c:v>
                </c:pt>
                <c:pt idx="14">
                  <c:v>90900</c:v>
                </c:pt>
                <c:pt idx="15">
                  <c:v>95900</c:v>
                </c:pt>
                <c:pt idx="16">
                  <c:v>95900</c:v>
                </c:pt>
                <c:pt idx="17">
                  <c:v>95000</c:v>
                </c:pt>
                <c:pt idx="18">
                  <c:v>95500</c:v>
                </c:pt>
                <c:pt idx="19">
                  <c:v>93500</c:v>
                </c:pt>
                <c:pt idx="20">
                  <c:v>91199.999999999985</c:v>
                </c:pt>
                <c:pt idx="21">
                  <c:v>94400</c:v>
                </c:pt>
                <c:pt idx="22">
                  <c:v>98000</c:v>
                </c:pt>
                <c:pt idx="23">
                  <c:v>98000</c:v>
                </c:pt>
                <c:pt idx="24">
                  <c:v>93699.999999999985</c:v>
                </c:pt>
                <c:pt idx="25">
                  <c:v>95000</c:v>
                </c:pt>
                <c:pt idx="26">
                  <c:v>93300</c:v>
                </c:pt>
                <c:pt idx="27">
                  <c:v>94400</c:v>
                </c:pt>
                <c:pt idx="28">
                  <c:v>94000</c:v>
                </c:pt>
                <c:pt idx="29">
                  <c:v>94100</c:v>
                </c:pt>
                <c:pt idx="30">
                  <c:v>93900</c:v>
                </c:pt>
                <c:pt idx="31">
                  <c:v>98200</c:v>
                </c:pt>
                <c:pt idx="32">
                  <c:v>93100</c:v>
                </c:pt>
                <c:pt idx="33">
                  <c:v>96800</c:v>
                </c:pt>
                <c:pt idx="34">
                  <c:v>94100</c:v>
                </c:pt>
                <c:pt idx="35">
                  <c:v>95399.999999999985</c:v>
                </c:pt>
                <c:pt idx="36">
                  <c:v>93200</c:v>
                </c:pt>
                <c:pt idx="37">
                  <c:v>94700</c:v>
                </c:pt>
                <c:pt idx="38">
                  <c:v>97800</c:v>
                </c:pt>
                <c:pt idx="39">
                  <c:v>94100</c:v>
                </c:pt>
                <c:pt idx="40">
                  <c:v>95500</c:v>
                </c:pt>
                <c:pt idx="41">
                  <c:v>96000</c:v>
                </c:pt>
                <c:pt idx="42">
                  <c:v>98200</c:v>
                </c:pt>
                <c:pt idx="43">
                  <c:v>99600.000000000015</c:v>
                </c:pt>
              </c:numCache>
            </c:numRef>
          </c:xVal>
          <c:yVal>
            <c:numRef>
              <c:f>'Ms SEM+ICP Tidy'!$P$2:$P$45</c:f>
              <c:numCache>
                <c:formatCode>General</c:formatCode>
                <c:ptCount val="44"/>
                <c:pt idx="0">
                  <c:v>199.256</c:v>
                </c:pt>
                <c:pt idx="1">
                  <c:v>210.95</c:v>
                </c:pt>
                <c:pt idx="2">
                  <c:v>244.65600000000001</c:v>
                </c:pt>
                <c:pt idx="3">
                  <c:v>235.15</c:v>
                </c:pt>
                <c:pt idx="4">
                  <c:v>275.25599999999997</c:v>
                </c:pt>
                <c:pt idx="5">
                  <c:v>269.613</c:v>
                </c:pt>
                <c:pt idx="6">
                  <c:v>252.51499999999999</c:v>
                </c:pt>
                <c:pt idx="7">
                  <c:v>257.98700000000002</c:v>
                </c:pt>
                <c:pt idx="8">
                  <c:v>268.928</c:v>
                </c:pt>
                <c:pt idx="9">
                  <c:v>246.43199999999999</c:v>
                </c:pt>
                <c:pt idx="10">
                  <c:v>235.18199999999999</c:v>
                </c:pt>
                <c:pt idx="11">
                  <c:v>201.17500000000001</c:v>
                </c:pt>
                <c:pt idx="12">
                  <c:v>209.03899999999999</c:v>
                </c:pt>
                <c:pt idx="13">
                  <c:v>211.619</c:v>
                </c:pt>
                <c:pt idx="14">
                  <c:v>202.02</c:v>
                </c:pt>
                <c:pt idx="15">
                  <c:v>289.32100000000003</c:v>
                </c:pt>
                <c:pt idx="16">
                  <c:v>273.71600000000001</c:v>
                </c:pt>
                <c:pt idx="17">
                  <c:v>242.60599999999999</c:v>
                </c:pt>
                <c:pt idx="18">
                  <c:v>249.35900000000001</c:v>
                </c:pt>
                <c:pt idx="19">
                  <c:v>254.07900000000001</c:v>
                </c:pt>
                <c:pt idx="20">
                  <c:v>221.72</c:v>
                </c:pt>
                <c:pt idx="21">
                  <c:v>277.36900000000003</c:v>
                </c:pt>
                <c:pt idx="22">
                  <c:v>225.38300000000001</c:v>
                </c:pt>
                <c:pt idx="23">
                  <c:v>265.7</c:v>
                </c:pt>
                <c:pt idx="24">
                  <c:v>300.74599999999998</c:v>
                </c:pt>
                <c:pt idx="25">
                  <c:v>231.048</c:v>
                </c:pt>
                <c:pt idx="26">
                  <c:v>253.161</c:v>
                </c:pt>
                <c:pt idx="27">
                  <c:v>267.52800000000002</c:v>
                </c:pt>
                <c:pt idx="28">
                  <c:v>233.09899999999999</c:v>
                </c:pt>
                <c:pt idx="29">
                  <c:v>256.42200000000003</c:v>
                </c:pt>
                <c:pt idx="30">
                  <c:v>248.06899999999999</c:v>
                </c:pt>
                <c:pt idx="31">
                  <c:v>287.50400000000002</c:v>
                </c:pt>
                <c:pt idx="32">
                  <c:v>285.39800000000002</c:v>
                </c:pt>
                <c:pt idx="33">
                  <c:v>262.24799999999999</c:v>
                </c:pt>
                <c:pt idx="34">
                  <c:v>253.62299999999999</c:v>
                </c:pt>
                <c:pt idx="35">
                  <c:v>289.34399999999999</c:v>
                </c:pt>
                <c:pt idx="36">
                  <c:v>238.78399999999999</c:v>
                </c:pt>
                <c:pt idx="37">
                  <c:v>250.709</c:v>
                </c:pt>
                <c:pt idx="38">
                  <c:v>288.30599999999998</c:v>
                </c:pt>
                <c:pt idx="39">
                  <c:v>249.791</c:v>
                </c:pt>
                <c:pt idx="40">
                  <c:v>251.333</c:v>
                </c:pt>
                <c:pt idx="41">
                  <c:v>276.738</c:v>
                </c:pt>
                <c:pt idx="42">
                  <c:v>255.517</c:v>
                </c:pt>
                <c:pt idx="43">
                  <c:v>240.34299999999999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499-49A0-A000-ACDD59BBE10B}"/>
            </c:ext>
          </c:extLst>
        </c:ser>
        <c:ser>
          <c:idx val="0"/>
          <c:order val="1"/>
          <c:tx>
            <c:v>1(B)MP Ms K vs Rb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SEM+ICP Tidy'!$Q$238:$Q$267,'Ms SEM+ICP Tidy'!$Q$285:$Q$299)</c:f>
                <c:numCache>
                  <c:formatCode>General</c:formatCode>
                  <c:ptCount val="45"/>
                  <c:pt idx="0">
                    <c:v>28.743300000000001</c:v>
                  </c:pt>
                  <c:pt idx="1">
                    <c:v>36.864100000000001</c:v>
                  </c:pt>
                  <c:pt idx="2">
                    <c:v>22.394300000000001</c:v>
                  </c:pt>
                  <c:pt idx="3">
                    <c:v>31.598400000000002</c:v>
                  </c:pt>
                  <c:pt idx="4">
                    <c:v>36.945</c:v>
                  </c:pt>
                  <c:pt idx="5">
                    <c:v>31.191800000000001</c:v>
                  </c:pt>
                  <c:pt idx="6">
                    <c:v>28.328900000000001</c:v>
                  </c:pt>
                  <c:pt idx="7">
                    <c:v>26.882899999999999</c:v>
                  </c:pt>
                  <c:pt idx="8">
                    <c:v>44.460999999999999</c:v>
                  </c:pt>
                  <c:pt idx="9">
                    <c:v>29.797699999999999</c:v>
                  </c:pt>
                  <c:pt idx="10">
                    <c:v>16.357099999999999</c:v>
                  </c:pt>
                  <c:pt idx="11">
                    <c:v>29.131699999999999</c:v>
                  </c:pt>
                  <c:pt idx="12">
                    <c:v>36.222099999999998</c:v>
                  </c:pt>
                  <c:pt idx="13">
                    <c:v>16.3828</c:v>
                  </c:pt>
                  <c:pt idx="14">
                    <c:v>39.872599999999998</c:v>
                  </c:pt>
                  <c:pt idx="15">
                    <c:v>25.3429</c:v>
                  </c:pt>
                  <c:pt idx="16">
                    <c:v>26.247</c:v>
                  </c:pt>
                  <c:pt idx="17">
                    <c:v>32.958799999999997</c:v>
                  </c:pt>
                  <c:pt idx="18">
                    <c:v>19.304099999999998</c:v>
                  </c:pt>
                  <c:pt idx="19">
                    <c:v>17.696400000000001</c:v>
                  </c:pt>
                  <c:pt idx="20">
                    <c:v>35.5122</c:v>
                  </c:pt>
                  <c:pt idx="21">
                    <c:v>17.583600000000001</c:v>
                  </c:pt>
                  <c:pt idx="22">
                    <c:v>23.278300000000002</c:v>
                  </c:pt>
                  <c:pt idx="23">
                    <c:v>40.634099999999997</c:v>
                  </c:pt>
                  <c:pt idx="24">
                    <c:v>30.182400000000001</c:v>
                  </c:pt>
                  <c:pt idx="25">
                    <c:v>20.726800000000001</c:v>
                  </c:pt>
                  <c:pt idx="26">
                    <c:v>18.138000000000002</c:v>
                  </c:pt>
                  <c:pt idx="27">
                    <c:v>13.256</c:v>
                  </c:pt>
                  <c:pt idx="28">
                    <c:v>35.081899999999997</c:v>
                  </c:pt>
                  <c:pt idx="29">
                    <c:v>28.245899999999999</c:v>
                  </c:pt>
                  <c:pt idx="30">
                    <c:v>17.5458</c:v>
                  </c:pt>
                  <c:pt idx="31">
                    <c:v>24.4434</c:v>
                  </c:pt>
                  <c:pt idx="32">
                    <c:v>29.065100000000001</c:v>
                  </c:pt>
                  <c:pt idx="33">
                    <c:v>37.134799999999998</c:v>
                  </c:pt>
                  <c:pt idx="34">
                    <c:v>35.852499999999999</c:v>
                  </c:pt>
                  <c:pt idx="35">
                    <c:v>21.668700000000001</c:v>
                  </c:pt>
                  <c:pt idx="36">
                    <c:v>21.696200000000001</c:v>
                  </c:pt>
                  <c:pt idx="37">
                    <c:v>19.278500000000001</c:v>
                  </c:pt>
                  <c:pt idx="38">
                    <c:v>16.482900000000001</c:v>
                  </c:pt>
                  <c:pt idx="39">
                    <c:v>22.117000000000001</c:v>
                  </c:pt>
                  <c:pt idx="40">
                    <c:v>30.4542</c:v>
                  </c:pt>
                  <c:pt idx="41">
                    <c:v>20.8294</c:v>
                  </c:pt>
                  <c:pt idx="42">
                    <c:v>28.819800000000001</c:v>
                  </c:pt>
                  <c:pt idx="43">
                    <c:v>37.944600000000001</c:v>
                  </c:pt>
                  <c:pt idx="44">
                    <c:v>22.627199999999998</c:v>
                  </c:pt>
                </c:numCache>
              </c:numRef>
            </c:plus>
            <c:minus>
              <c:numRef>
                <c:f>('Ms SEM+ICP Tidy'!$Q$238:$Q$267,'Ms SEM+ICP Tidy'!$Q$285:$Q$299)</c:f>
                <c:numCache>
                  <c:formatCode>General</c:formatCode>
                  <c:ptCount val="45"/>
                  <c:pt idx="0">
                    <c:v>28.743300000000001</c:v>
                  </c:pt>
                  <c:pt idx="1">
                    <c:v>36.864100000000001</c:v>
                  </c:pt>
                  <c:pt idx="2">
                    <c:v>22.394300000000001</c:v>
                  </c:pt>
                  <c:pt idx="3">
                    <c:v>31.598400000000002</c:v>
                  </c:pt>
                  <c:pt idx="4">
                    <c:v>36.945</c:v>
                  </c:pt>
                  <c:pt idx="5">
                    <c:v>31.191800000000001</c:v>
                  </c:pt>
                  <c:pt idx="6">
                    <c:v>28.328900000000001</c:v>
                  </c:pt>
                  <c:pt idx="7">
                    <c:v>26.882899999999999</c:v>
                  </c:pt>
                  <c:pt idx="8">
                    <c:v>44.460999999999999</c:v>
                  </c:pt>
                  <c:pt idx="9">
                    <c:v>29.797699999999999</c:v>
                  </c:pt>
                  <c:pt idx="10">
                    <c:v>16.357099999999999</c:v>
                  </c:pt>
                  <c:pt idx="11">
                    <c:v>29.131699999999999</c:v>
                  </c:pt>
                  <c:pt idx="12">
                    <c:v>36.222099999999998</c:v>
                  </c:pt>
                  <c:pt idx="13">
                    <c:v>16.3828</c:v>
                  </c:pt>
                  <c:pt idx="14">
                    <c:v>39.872599999999998</c:v>
                  </c:pt>
                  <c:pt idx="15">
                    <c:v>25.3429</c:v>
                  </c:pt>
                  <c:pt idx="16">
                    <c:v>26.247</c:v>
                  </c:pt>
                  <c:pt idx="17">
                    <c:v>32.958799999999997</c:v>
                  </c:pt>
                  <c:pt idx="18">
                    <c:v>19.304099999999998</c:v>
                  </c:pt>
                  <c:pt idx="19">
                    <c:v>17.696400000000001</c:v>
                  </c:pt>
                  <c:pt idx="20">
                    <c:v>35.5122</c:v>
                  </c:pt>
                  <c:pt idx="21">
                    <c:v>17.583600000000001</c:v>
                  </c:pt>
                  <c:pt idx="22">
                    <c:v>23.278300000000002</c:v>
                  </c:pt>
                  <c:pt idx="23">
                    <c:v>40.634099999999997</c:v>
                  </c:pt>
                  <c:pt idx="24">
                    <c:v>30.182400000000001</c:v>
                  </c:pt>
                  <c:pt idx="25">
                    <c:v>20.726800000000001</c:v>
                  </c:pt>
                  <c:pt idx="26">
                    <c:v>18.138000000000002</c:v>
                  </c:pt>
                  <c:pt idx="27">
                    <c:v>13.256</c:v>
                  </c:pt>
                  <c:pt idx="28">
                    <c:v>35.081899999999997</c:v>
                  </c:pt>
                  <c:pt idx="29">
                    <c:v>28.245899999999999</c:v>
                  </c:pt>
                  <c:pt idx="30">
                    <c:v>17.5458</c:v>
                  </c:pt>
                  <c:pt idx="31">
                    <c:v>24.4434</c:v>
                  </c:pt>
                  <c:pt idx="32">
                    <c:v>29.065100000000001</c:v>
                  </c:pt>
                  <c:pt idx="33">
                    <c:v>37.134799999999998</c:v>
                  </c:pt>
                  <c:pt idx="34">
                    <c:v>35.852499999999999</c:v>
                  </c:pt>
                  <c:pt idx="35">
                    <c:v>21.668700000000001</c:v>
                  </c:pt>
                  <c:pt idx="36">
                    <c:v>21.696200000000001</c:v>
                  </c:pt>
                  <c:pt idx="37">
                    <c:v>19.278500000000001</c:v>
                  </c:pt>
                  <c:pt idx="38">
                    <c:v>16.482900000000001</c:v>
                  </c:pt>
                  <c:pt idx="39">
                    <c:v>22.117000000000001</c:v>
                  </c:pt>
                  <c:pt idx="40">
                    <c:v>30.4542</c:v>
                  </c:pt>
                  <c:pt idx="41">
                    <c:v>20.8294</c:v>
                  </c:pt>
                  <c:pt idx="42">
                    <c:v>28.819800000000001</c:v>
                  </c:pt>
                  <c:pt idx="43">
                    <c:v>37.944600000000001</c:v>
                  </c:pt>
                  <c:pt idx="44">
                    <c:v>22.627199999999998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SEM+ICP Tidy'!$AH$238:$AH$267,'Ms SEM+ICP Tidy'!$AH$285:$AH$299)</c:f>
                <c:numCache>
                  <c:formatCode>General</c:formatCode>
                  <c:ptCount val="45"/>
                  <c:pt idx="0">
                    <c:v>1391.6666666666665</c:v>
                  </c:pt>
                  <c:pt idx="1">
                    <c:v>1391.6666666666665</c:v>
                  </c:pt>
                  <c:pt idx="2">
                    <c:v>1391.6666666666665</c:v>
                  </c:pt>
                  <c:pt idx="3">
                    <c:v>1391.6666666666665</c:v>
                  </c:pt>
                  <c:pt idx="4">
                    <c:v>1391.6666666666665</c:v>
                  </c:pt>
                  <c:pt idx="5">
                    <c:v>1391.6666666666665</c:v>
                  </c:pt>
                  <c:pt idx="6">
                    <c:v>1391.6666666666665</c:v>
                  </c:pt>
                  <c:pt idx="7">
                    <c:v>1391.6666666666665</c:v>
                  </c:pt>
                  <c:pt idx="8">
                    <c:v>1391.6666666666665</c:v>
                  </c:pt>
                  <c:pt idx="9">
                    <c:v>1391.6666666666665</c:v>
                  </c:pt>
                  <c:pt idx="10">
                    <c:v>1391.6666666666665</c:v>
                  </c:pt>
                  <c:pt idx="11">
                    <c:v>1391.6666666666665</c:v>
                  </c:pt>
                  <c:pt idx="12">
                    <c:v>1391.6666666666665</c:v>
                  </c:pt>
                  <c:pt idx="13">
                    <c:v>1391.6666666666665</c:v>
                  </c:pt>
                  <c:pt idx="14">
                    <c:v>1391.6666666666665</c:v>
                  </c:pt>
                  <c:pt idx="15">
                    <c:v>1391.6666666666665</c:v>
                  </c:pt>
                  <c:pt idx="16">
                    <c:v>1391.6666666666665</c:v>
                  </c:pt>
                  <c:pt idx="17">
                    <c:v>1391.6666666666665</c:v>
                  </c:pt>
                  <c:pt idx="18">
                    <c:v>1391.6666666666665</c:v>
                  </c:pt>
                  <c:pt idx="19">
                    <c:v>1391.6666666666665</c:v>
                  </c:pt>
                  <c:pt idx="20">
                    <c:v>1391.6666666666665</c:v>
                  </c:pt>
                  <c:pt idx="21">
                    <c:v>1391.6666666666665</c:v>
                  </c:pt>
                  <c:pt idx="22">
                    <c:v>1391.6666666666665</c:v>
                  </c:pt>
                  <c:pt idx="23">
                    <c:v>1391.6666666666665</c:v>
                  </c:pt>
                  <c:pt idx="24">
                    <c:v>1391.6666666666665</c:v>
                  </c:pt>
                  <c:pt idx="25">
                    <c:v>1391.6666666666665</c:v>
                  </c:pt>
                  <c:pt idx="26">
                    <c:v>1391.6666666666665</c:v>
                  </c:pt>
                  <c:pt idx="27">
                    <c:v>1391.6666666666665</c:v>
                  </c:pt>
                  <c:pt idx="28">
                    <c:v>1391.6666666666665</c:v>
                  </c:pt>
                  <c:pt idx="29">
                    <c:v>1391.6666666666665</c:v>
                  </c:pt>
                  <c:pt idx="30">
                    <c:v>1391.6666666666665</c:v>
                  </c:pt>
                  <c:pt idx="31">
                    <c:v>1391.6666666666665</c:v>
                  </c:pt>
                  <c:pt idx="32">
                    <c:v>1391.6666666666665</c:v>
                  </c:pt>
                  <c:pt idx="33">
                    <c:v>1391.6666666666665</c:v>
                  </c:pt>
                  <c:pt idx="34">
                    <c:v>1391.6666666666665</c:v>
                  </c:pt>
                  <c:pt idx="35">
                    <c:v>1391.6666666666665</c:v>
                  </c:pt>
                  <c:pt idx="36">
                    <c:v>1391.6666666666665</c:v>
                  </c:pt>
                  <c:pt idx="37">
                    <c:v>1391.6666666666665</c:v>
                  </c:pt>
                  <c:pt idx="38">
                    <c:v>1391.6666666666665</c:v>
                  </c:pt>
                  <c:pt idx="39">
                    <c:v>1391.6666666666665</c:v>
                  </c:pt>
                  <c:pt idx="40">
                    <c:v>1391.6666666666665</c:v>
                  </c:pt>
                  <c:pt idx="41">
                    <c:v>1391.6666666666665</c:v>
                  </c:pt>
                  <c:pt idx="42">
                    <c:v>1391.6666666666665</c:v>
                  </c:pt>
                  <c:pt idx="43">
                    <c:v>1391.6666666666665</c:v>
                  </c:pt>
                  <c:pt idx="44">
                    <c:v>1391.6666666666665</c:v>
                  </c:pt>
                </c:numCache>
              </c:numRef>
            </c:plus>
            <c:minus>
              <c:numRef>
                <c:f>('Ms SEM+ICP Tidy'!$AH$238:$AH$267,'Ms SEM+ICP Tidy'!$AH$285:$AH$299)</c:f>
                <c:numCache>
                  <c:formatCode>General</c:formatCode>
                  <c:ptCount val="45"/>
                  <c:pt idx="0">
                    <c:v>1391.6666666666665</c:v>
                  </c:pt>
                  <c:pt idx="1">
                    <c:v>1391.6666666666665</c:v>
                  </c:pt>
                  <c:pt idx="2">
                    <c:v>1391.6666666666665</c:v>
                  </c:pt>
                  <c:pt idx="3">
                    <c:v>1391.6666666666665</c:v>
                  </c:pt>
                  <c:pt idx="4">
                    <c:v>1391.6666666666665</c:v>
                  </c:pt>
                  <c:pt idx="5">
                    <c:v>1391.6666666666665</c:v>
                  </c:pt>
                  <c:pt idx="6">
                    <c:v>1391.6666666666665</c:v>
                  </c:pt>
                  <c:pt idx="7">
                    <c:v>1391.6666666666665</c:v>
                  </c:pt>
                  <c:pt idx="8">
                    <c:v>1391.6666666666665</c:v>
                  </c:pt>
                  <c:pt idx="9">
                    <c:v>1391.6666666666665</c:v>
                  </c:pt>
                  <c:pt idx="10">
                    <c:v>1391.6666666666665</c:v>
                  </c:pt>
                  <c:pt idx="11">
                    <c:v>1391.6666666666665</c:v>
                  </c:pt>
                  <c:pt idx="12">
                    <c:v>1391.6666666666665</c:v>
                  </c:pt>
                  <c:pt idx="13">
                    <c:v>1391.6666666666665</c:v>
                  </c:pt>
                  <c:pt idx="14">
                    <c:v>1391.6666666666665</c:v>
                  </c:pt>
                  <c:pt idx="15">
                    <c:v>1391.6666666666665</c:v>
                  </c:pt>
                  <c:pt idx="16">
                    <c:v>1391.6666666666665</c:v>
                  </c:pt>
                  <c:pt idx="17">
                    <c:v>1391.6666666666665</c:v>
                  </c:pt>
                  <c:pt idx="18">
                    <c:v>1391.6666666666665</c:v>
                  </c:pt>
                  <c:pt idx="19">
                    <c:v>1391.6666666666665</c:v>
                  </c:pt>
                  <c:pt idx="20">
                    <c:v>1391.6666666666665</c:v>
                  </c:pt>
                  <c:pt idx="21">
                    <c:v>1391.6666666666665</c:v>
                  </c:pt>
                  <c:pt idx="22">
                    <c:v>1391.6666666666665</c:v>
                  </c:pt>
                  <c:pt idx="23">
                    <c:v>1391.6666666666665</c:v>
                  </c:pt>
                  <c:pt idx="24">
                    <c:v>1391.6666666666665</c:v>
                  </c:pt>
                  <c:pt idx="25">
                    <c:v>1391.6666666666665</c:v>
                  </c:pt>
                  <c:pt idx="26">
                    <c:v>1391.6666666666665</c:v>
                  </c:pt>
                  <c:pt idx="27">
                    <c:v>1391.6666666666665</c:v>
                  </c:pt>
                  <c:pt idx="28">
                    <c:v>1391.6666666666665</c:v>
                  </c:pt>
                  <c:pt idx="29">
                    <c:v>1391.6666666666665</c:v>
                  </c:pt>
                  <c:pt idx="30">
                    <c:v>1391.6666666666665</c:v>
                  </c:pt>
                  <c:pt idx="31">
                    <c:v>1391.6666666666665</c:v>
                  </c:pt>
                  <c:pt idx="32">
                    <c:v>1391.6666666666665</c:v>
                  </c:pt>
                  <c:pt idx="33">
                    <c:v>1391.6666666666665</c:v>
                  </c:pt>
                  <c:pt idx="34">
                    <c:v>1391.6666666666665</c:v>
                  </c:pt>
                  <c:pt idx="35">
                    <c:v>1391.6666666666665</c:v>
                  </c:pt>
                  <c:pt idx="36">
                    <c:v>1391.6666666666665</c:v>
                  </c:pt>
                  <c:pt idx="37">
                    <c:v>1391.6666666666665</c:v>
                  </c:pt>
                  <c:pt idx="38">
                    <c:v>1391.6666666666665</c:v>
                  </c:pt>
                  <c:pt idx="39">
                    <c:v>1391.6666666666665</c:v>
                  </c:pt>
                  <c:pt idx="40">
                    <c:v>1391.6666666666665</c:v>
                  </c:pt>
                  <c:pt idx="41">
                    <c:v>1391.6666666666665</c:v>
                  </c:pt>
                  <c:pt idx="42">
                    <c:v>1391.6666666666665</c:v>
                  </c:pt>
                  <c:pt idx="43">
                    <c:v>1391.6666666666665</c:v>
                  </c:pt>
                  <c:pt idx="44">
                    <c:v>1391.6666666666665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'Ms SEM+ICP Tidy'!$AH$47:$AH$91</c:f>
              <c:numCache>
                <c:formatCode>General</c:formatCode>
                <c:ptCount val="45"/>
                <c:pt idx="0">
                  <c:v>84800</c:v>
                </c:pt>
                <c:pt idx="1">
                  <c:v>84900</c:v>
                </c:pt>
                <c:pt idx="2">
                  <c:v>83699.999999999985</c:v>
                </c:pt>
                <c:pt idx="3">
                  <c:v>84400</c:v>
                </c:pt>
                <c:pt idx="4">
                  <c:v>85000</c:v>
                </c:pt>
                <c:pt idx="5">
                  <c:v>87100.000000000015</c:v>
                </c:pt>
                <c:pt idx="6">
                  <c:v>85300</c:v>
                </c:pt>
                <c:pt idx="7">
                  <c:v>85200</c:v>
                </c:pt>
                <c:pt idx="8">
                  <c:v>83200</c:v>
                </c:pt>
                <c:pt idx="9">
                  <c:v>84000</c:v>
                </c:pt>
                <c:pt idx="10">
                  <c:v>86000</c:v>
                </c:pt>
                <c:pt idx="11">
                  <c:v>84900</c:v>
                </c:pt>
                <c:pt idx="12">
                  <c:v>84600.000000000015</c:v>
                </c:pt>
                <c:pt idx="13">
                  <c:v>85399.999999999985</c:v>
                </c:pt>
                <c:pt idx="14">
                  <c:v>84100</c:v>
                </c:pt>
                <c:pt idx="15">
                  <c:v>82899.999999999985</c:v>
                </c:pt>
                <c:pt idx="16">
                  <c:v>85500</c:v>
                </c:pt>
                <c:pt idx="17">
                  <c:v>84700</c:v>
                </c:pt>
                <c:pt idx="18">
                  <c:v>84600.000000000015</c:v>
                </c:pt>
                <c:pt idx="19">
                  <c:v>82500</c:v>
                </c:pt>
                <c:pt idx="20">
                  <c:v>85300</c:v>
                </c:pt>
                <c:pt idx="21">
                  <c:v>85500</c:v>
                </c:pt>
                <c:pt idx="22">
                  <c:v>85399.999999999985</c:v>
                </c:pt>
                <c:pt idx="23">
                  <c:v>83500</c:v>
                </c:pt>
                <c:pt idx="24">
                  <c:v>83400</c:v>
                </c:pt>
                <c:pt idx="25">
                  <c:v>85600</c:v>
                </c:pt>
                <c:pt idx="26">
                  <c:v>87100.000000000015</c:v>
                </c:pt>
                <c:pt idx="27">
                  <c:v>83300</c:v>
                </c:pt>
                <c:pt idx="28">
                  <c:v>83000</c:v>
                </c:pt>
                <c:pt idx="29">
                  <c:v>83400</c:v>
                </c:pt>
                <c:pt idx="30">
                  <c:v>84200</c:v>
                </c:pt>
                <c:pt idx="31">
                  <c:v>85399.999999999985</c:v>
                </c:pt>
                <c:pt idx="32">
                  <c:v>85000</c:v>
                </c:pt>
                <c:pt idx="33">
                  <c:v>84100</c:v>
                </c:pt>
                <c:pt idx="34">
                  <c:v>84700</c:v>
                </c:pt>
                <c:pt idx="35">
                  <c:v>84500</c:v>
                </c:pt>
                <c:pt idx="36">
                  <c:v>85300</c:v>
                </c:pt>
                <c:pt idx="37">
                  <c:v>82300</c:v>
                </c:pt>
                <c:pt idx="38">
                  <c:v>84400</c:v>
                </c:pt>
                <c:pt idx="39">
                  <c:v>82600</c:v>
                </c:pt>
                <c:pt idx="40">
                  <c:v>84900</c:v>
                </c:pt>
                <c:pt idx="41">
                  <c:v>83300</c:v>
                </c:pt>
                <c:pt idx="42">
                  <c:v>83500</c:v>
                </c:pt>
                <c:pt idx="43">
                  <c:v>85300</c:v>
                </c:pt>
                <c:pt idx="44">
                  <c:v>82300</c:v>
                </c:pt>
              </c:numCache>
            </c:numRef>
          </c:xVal>
          <c:yVal>
            <c:numRef>
              <c:f>'Ms SEM+ICP Tidy'!$P$47:$P$91</c:f>
              <c:numCache>
                <c:formatCode>General</c:formatCode>
                <c:ptCount val="45"/>
                <c:pt idx="0">
                  <c:v>246.88900000000001</c:v>
                </c:pt>
                <c:pt idx="1">
                  <c:v>234.81200000000001</c:v>
                </c:pt>
                <c:pt idx="2">
                  <c:v>249.61799999999999</c:v>
                </c:pt>
                <c:pt idx="3">
                  <c:v>243.93700000000001</c:v>
                </c:pt>
                <c:pt idx="4">
                  <c:v>272.29899999999998</c:v>
                </c:pt>
                <c:pt idx="5">
                  <c:v>214.44</c:v>
                </c:pt>
                <c:pt idx="6">
                  <c:v>242.322</c:v>
                </c:pt>
                <c:pt idx="7">
                  <c:v>261.60000000000002</c:v>
                </c:pt>
                <c:pt idx="8">
                  <c:v>246.88300000000001</c:v>
                </c:pt>
                <c:pt idx="9">
                  <c:v>212.42</c:v>
                </c:pt>
                <c:pt idx="10">
                  <c:v>218.23099999999999</c:v>
                </c:pt>
                <c:pt idx="11">
                  <c:v>230.49600000000001</c:v>
                </c:pt>
                <c:pt idx="12">
                  <c:v>221.941</c:v>
                </c:pt>
                <c:pt idx="13">
                  <c:v>195.26900000000001</c:v>
                </c:pt>
                <c:pt idx="14">
                  <c:v>213.63499999999999</c:v>
                </c:pt>
                <c:pt idx="15">
                  <c:v>204.542</c:v>
                </c:pt>
                <c:pt idx="16">
                  <c:v>277.32900000000001</c:v>
                </c:pt>
                <c:pt idx="17">
                  <c:v>237.804</c:v>
                </c:pt>
                <c:pt idx="18">
                  <c:v>190.381</c:v>
                </c:pt>
                <c:pt idx="19">
                  <c:v>211.977</c:v>
                </c:pt>
                <c:pt idx="20">
                  <c:v>299.53399999999999</c:v>
                </c:pt>
                <c:pt idx="21">
                  <c:v>216.922</c:v>
                </c:pt>
                <c:pt idx="22">
                  <c:v>234.04499999999999</c:v>
                </c:pt>
                <c:pt idx="23">
                  <c:v>214.679</c:v>
                </c:pt>
                <c:pt idx="24">
                  <c:v>228.91900000000001</c:v>
                </c:pt>
                <c:pt idx="25">
                  <c:v>219.76</c:v>
                </c:pt>
                <c:pt idx="26">
                  <c:v>199.07599999999999</c:v>
                </c:pt>
                <c:pt idx="27">
                  <c:v>234.92699999999999</c:v>
                </c:pt>
                <c:pt idx="28">
                  <c:v>249.411</c:v>
                </c:pt>
                <c:pt idx="29">
                  <c:v>220.01300000000001</c:v>
                </c:pt>
                <c:pt idx="30">
                  <c:v>202.98599999999999</c:v>
                </c:pt>
                <c:pt idx="31">
                  <c:v>254.21700000000001</c:v>
                </c:pt>
                <c:pt idx="32">
                  <c:v>238.27500000000001</c:v>
                </c:pt>
                <c:pt idx="33">
                  <c:v>250.44900000000001</c:v>
                </c:pt>
                <c:pt idx="34">
                  <c:v>254.006</c:v>
                </c:pt>
                <c:pt idx="35">
                  <c:v>230.41399999999999</c:v>
                </c:pt>
                <c:pt idx="36">
                  <c:v>229.75299999999999</c:v>
                </c:pt>
                <c:pt idx="37">
                  <c:v>224.84800000000001</c:v>
                </c:pt>
                <c:pt idx="38">
                  <c:v>172.30799999999999</c:v>
                </c:pt>
                <c:pt idx="39">
                  <c:v>190.667</c:v>
                </c:pt>
                <c:pt idx="40">
                  <c:v>193.821</c:v>
                </c:pt>
                <c:pt idx="41">
                  <c:v>225.42699999999999</c:v>
                </c:pt>
                <c:pt idx="42">
                  <c:v>232.089</c:v>
                </c:pt>
                <c:pt idx="43">
                  <c:v>226.00899999999999</c:v>
                </c:pt>
                <c:pt idx="44">
                  <c:v>171.04499999999999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499-49A0-A000-ACDD59BBE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8691311"/>
        <c:axId val="1230055615"/>
      </c:scatterChart>
      <c:valAx>
        <c:axId val="1418691311"/>
        <c:scaling>
          <c:orientation val="minMax"/>
          <c:max val="100000"/>
          <c:min val="8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055615"/>
        <c:crosses val="autoZero"/>
        <c:crossBetween val="midCat"/>
      </c:valAx>
      <c:valAx>
        <c:axId val="12300556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8691311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1.AS v 1(B)MP Ms</a:t>
            </a:r>
            <a:r>
              <a:rPr lang="en-GB" baseline="0"/>
              <a:t> K v Cs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1.AS Ms K vs Cs</c:v>
          </c:tx>
          <c:spPr>
            <a:ln>
              <a:noFill/>
            </a:ln>
          </c:spPr>
          <c:errBars>
            <c:errDir val="y"/>
            <c:errBarType val="both"/>
            <c:errValType val="cust"/>
            <c:noEndCap val="0"/>
            <c:plus>
              <c:numRef>
                <c:f>('Ms SEM+ICP Tidy'!$W$145:$W$168,'Ms SEM+ICP Tidy'!$W$189:$W$208)</c:f>
                <c:numCache>
                  <c:formatCode>General</c:formatCode>
                  <c:ptCount val="44"/>
                  <c:pt idx="0">
                    <c:v>0.44609799999999999</c:v>
                  </c:pt>
                  <c:pt idx="1">
                    <c:v>0.59373699999999996</c:v>
                  </c:pt>
                  <c:pt idx="2">
                    <c:v>0.63346000000000002</c:v>
                  </c:pt>
                  <c:pt idx="3">
                    <c:v>0.39917599999999998</c:v>
                  </c:pt>
                  <c:pt idx="4">
                    <c:v>0.68264800000000003</c:v>
                  </c:pt>
                  <c:pt idx="5">
                    <c:v>0.52306200000000003</c:v>
                  </c:pt>
                  <c:pt idx="6">
                    <c:v>0.48620400000000003</c:v>
                  </c:pt>
                  <c:pt idx="7">
                    <c:v>0.53634700000000002</c:v>
                  </c:pt>
                  <c:pt idx="8">
                    <c:v>0.64535100000000001</c:v>
                  </c:pt>
                  <c:pt idx="9">
                    <c:v>0.48100900000000002</c:v>
                  </c:pt>
                  <c:pt idx="10">
                    <c:v>0.50942900000000002</c:v>
                  </c:pt>
                  <c:pt idx="11">
                    <c:v>0.52185999999999999</c:v>
                  </c:pt>
                  <c:pt idx="12">
                    <c:v>0.48082399999999997</c:v>
                  </c:pt>
                  <c:pt idx="13">
                    <c:v>0.52903</c:v>
                  </c:pt>
                  <c:pt idx="14">
                    <c:v>0.66817400000000005</c:v>
                  </c:pt>
                  <c:pt idx="15">
                    <c:v>0.68153699999999995</c:v>
                  </c:pt>
                  <c:pt idx="16">
                    <c:v>0.50746800000000003</c:v>
                  </c:pt>
                  <c:pt idx="17">
                    <c:v>0.68862000000000001</c:v>
                  </c:pt>
                  <c:pt idx="18">
                    <c:v>0.43587500000000001</c:v>
                  </c:pt>
                  <c:pt idx="19">
                    <c:v>0.73666500000000001</c:v>
                  </c:pt>
                  <c:pt idx="20">
                    <c:v>0.483657</c:v>
                  </c:pt>
                  <c:pt idx="21">
                    <c:v>0.497363</c:v>
                  </c:pt>
                  <c:pt idx="22">
                    <c:v>0.39285300000000001</c:v>
                  </c:pt>
                  <c:pt idx="23">
                    <c:v>0.76605699999999999</c:v>
                  </c:pt>
                  <c:pt idx="24">
                    <c:v>0.68322899999999998</c:v>
                  </c:pt>
                  <c:pt idx="25">
                    <c:v>0.55833999999999995</c:v>
                  </c:pt>
                  <c:pt idx="26">
                    <c:v>0.48084100000000002</c:v>
                  </c:pt>
                  <c:pt idx="27">
                    <c:v>0.83305600000000002</c:v>
                  </c:pt>
                  <c:pt idx="28">
                    <c:v>0.730626</c:v>
                  </c:pt>
                  <c:pt idx="29">
                    <c:v>0.98185800000000001</c:v>
                  </c:pt>
                  <c:pt idx="30">
                    <c:v>0.75699300000000003</c:v>
                  </c:pt>
                  <c:pt idx="31">
                    <c:v>0.72365100000000004</c:v>
                  </c:pt>
                  <c:pt idx="32">
                    <c:v>0.60722500000000001</c:v>
                  </c:pt>
                  <c:pt idx="33">
                    <c:v>0.70405799999999996</c:v>
                  </c:pt>
                  <c:pt idx="34">
                    <c:v>1.1013999999999999</c:v>
                  </c:pt>
                  <c:pt idx="35">
                    <c:v>0.39629999999999999</c:v>
                  </c:pt>
                  <c:pt idx="36">
                    <c:v>0.47007700000000002</c:v>
                  </c:pt>
                  <c:pt idx="37">
                    <c:v>0.43789099999999997</c:v>
                  </c:pt>
                  <c:pt idx="38">
                    <c:v>0.69642999999999999</c:v>
                  </c:pt>
                  <c:pt idx="39">
                    <c:v>0.69202399999999997</c:v>
                  </c:pt>
                  <c:pt idx="40">
                    <c:v>0.625444</c:v>
                  </c:pt>
                  <c:pt idx="41">
                    <c:v>0.71144200000000002</c:v>
                  </c:pt>
                  <c:pt idx="42">
                    <c:v>0.69397900000000001</c:v>
                  </c:pt>
                  <c:pt idx="43">
                    <c:v>0.80135900000000004</c:v>
                  </c:pt>
                </c:numCache>
              </c:numRef>
            </c:plus>
            <c:minus>
              <c:numRef>
                <c:f>('Ms SEM+ICP Tidy'!$W$145:$W$168,'Ms SEM+ICP Tidy'!$W$189:$W$208)</c:f>
                <c:numCache>
                  <c:formatCode>General</c:formatCode>
                  <c:ptCount val="44"/>
                  <c:pt idx="0">
                    <c:v>0.44609799999999999</c:v>
                  </c:pt>
                  <c:pt idx="1">
                    <c:v>0.59373699999999996</c:v>
                  </c:pt>
                  <c:pt idx="2">
                    <c:v>0.63346000000000002</c:v>
                  </c:pt>
                  <c:pt idx="3">
                    <c:v>0.39917599999999998</c:v>
                  </c:pt>
                  <c:pt idx="4">
                    <c:v>0.68264800000000003</c:v>
                  </c:pt>
                  <c:pt idx="5">
                    <c:v>0.52306200000000003</c:v>
                  </c:pt>
                  <c:pt idx="6">
                    <c:v>0.48620400000000003</c:v>
                  </c:pt>
                  <c:pt idx="7">
                    <c:v>0.53634700000000002</c:v>
                  </c:pt>
                  <c:pt idx="8">
                    <c:v>0.64535100000000001</c:v>
                  </c:pt>
                  <c:pt idx="9">
                    <c:v>0.48100900000000002</c:v>
                  </c:pt>
                  <c:pt idx="10">
                    <c:v>0.50942900000000002</c:v>
                  </c:pt>
                  <c:pt idx="11">
                    <c:v>0.52185999999999999</c:v>
                  </c:pt>
                  <c:pt idx="12">
                    <c:v>0.48082399999999997</c:v>
                  </c:pt>
                  <c:pt idx="13">
                    <c:v>0.52903</c:v>
                  </c:pt>
                  <c:pt idx="14">
                    <c:v>0.66817400000000005</c:v>
                  </c:pt>
                  <c:pt idx="15">
                    <c:v>0.68153699999999995</c:v>
                  </c:pt>
                  <c:pt idx="16">
                    <c:v>0.50746800000000003</c:v>
                  </c:pt>
                  <c:pt idx="17">
                    <c:v>0.68862000000000001</c:v>
                  </c:pt>
                  <c:pt idx="18">
                    <c:v>0.43587500000000001</c:v>
                  </c:pt>
                  <c:pt idx="19">
                    <c:v>0.73666500000000001</c:v>
                  </c:pt>
                  <c:pt idx="20">
                    <c:v>0.483657</c:v>
                  </c:pt>
                  <c:pt idx="21">
                    <c:v>0.497363</c:v>
                  </c:pt>
                  <c:pt idx="22">
                    <c:v>0.39285300000000001</c:v>
                  </c:pt>
                  <c:pt idx="23">
                    <c:v>0.76605699999999999</c:v>
                  </c:pt>
                  <c:pt idx="24">
                    <c:v>0.68322899999999998</c:v>
                  </c:pt>
                  <c:pt idx="25">
                    <c:v>0.55833999999999995</c:v>
                  </c:pt>
                  <c:pt idx="26">
                    <c:v>0.48084100000000002</c:v>
                  </c:pt>
                  <c:pt idx="27">
                    <c:v>0.83305600000000002</c:v>
                  </c:pt>
                  <c:pt idx="28">
                    <c:v>0.730626</c:v>
                  </c:pt>
                  <c:pt idx="29">
                    <c:v>0.98185800000000001</c:v>
                  </c:pt>
                  <c:pt idx="30">
                    <c:v>0.75699300000000003</c:v>
                  </c:pt>
                  <c:pt idx="31">
                    <c:v>0.72365100000000004</c:v>
                  </c:pt>
                  <c:pt idx="32">
                    <c:v>0.60722500000000001</c:v>
                  </c:pt>
                  <c:pt idx="33">
                    <c:v>0.70405799999999996</c:v>
                  </c:pt>
                  <c:pt idx="34">
                    <c:v>1.1013999999999999</c:v>
                  </c:pt>
                  <c:pt idx="35">
                    <c:v>0.39629999999999999</c:v>
                  </c:pt>
                  <c:pt idx="36">
                    <c:v>0.47007700000000002</c:v>
                  </c:pt>
                  <c:pt idx="37">
                    <c:v>0.43789099999999997</c:v>
                  </c:pt>
                  <c:pt idx="38">
                    <c:v>0.69642999999999999</c:v>
                  </c:pt>
                  <c:pt idx="39">
                    <c:v>0.69202399999999997</c:v>
                  </c:pt>
                  <c:pt idx="40">
                    <c:v>0.625444</c:v>
                  </c:pt>
                  <c:pt idx="41">
                    <c:v>0.71144200000000002</c:v>
                  </c:pt>
                  <c:pt idx="42">
                    <c:v>0.69397900000000001</c:v>
                  </c:pt>
                  <c:pt idx="43">
                    <c:v>0.80135900000000004</c:v>
                  </c:pt>
                </c:numCache>
              </c:numRef>
            </c:minus>
          </c:errBars>
          <c:errBars>
            <c:errDir val="x"/>
            <c:errBarType val="both"/>
            <c:errValType val="cust"/>
            <c:noEndCap val="0"/>
            <c:plus>
              <c:numRef>
                <c:f>('Ms SEM+ICP Tidy'!$AH$145:$AH$168,'Ms SEM+ICP Tidy'!$AH$189:$AH$208)</c:f>
                <c:numCache>
                  <c:formatCode>General</c:formatCode>
                  <c:ptCount val="44"/>
                  <c:pt idx="0">
                    <c:v>1600</c:v>
                  </c:pt>
                  <c:pt idx="1">
                    <c:v>1600</c:v>
                  </c:pt>
                  <c:pt idx="2">
                    <c:v>1600</c:v>
                  </c:pt>
                  <c:pt idx="3">
                    <c:v>1600</c:v>
                  </c:pt>
                  <c:pt idx="4">
                    <c:v>1600</c:v>
                  </c:pt>
                  <c:pt idx="5">
                    <c:v>1600</c:v>
                  </c:pt>
                  <c:pt idx="6">
                    <c:v>1600</c:v>
                  </c:pt>
                  <c:pt idx="7">
                    <c:v>1600</c:v>
                  </c:pt>
                  <c:pt idx="8">
                    <c:v>1600</c:v>
                  </c:pt>
                  <c:pt idx="9">
                    <c:v>1600</c:v>
                  </c:pt>
                  <c:pt idx="10">
                    <c:v>1600</c:v>
                  </c:pt>
                  <c:pt idx="11">
                    <c:v>1600</c:v>
                  </c:pt>
                  <c:pt idx="12">
                    <c:v>1600</c:v>
                  </c:pt>
                  <c:pt idx="13">
                    <c:v>1600</c:v>
                  </c:pt>
                  <c:pt idx="14">
                    <c:v>1600</c:v>
                  </c:pt>
                  <c:pt idx="15">
                    <c:v>1600</c:v>
                  </c:pt>
                  <c:pt idx="16">
                    <c:v>1600</c:v>
                  </c:pt>
                  <c:pt idx="17">
                    <c:v>1600</c:v>
                  </c:pt>
                  <c:pt idx="18">
                    <c:v>1600</c:v>
                  </c:pt>
                  <c:pt idx="19">
                    <c:v>1600</c:v>
                  </c:pt>
                  <c:pt idx="20">
                    <c:v>1600</c:v>
                  </c:pt>
                  <c:pt idx="21">
                    <c:v>1600</c:v>
                  </c:pt>
                  <c:pt idx="22">
                    <c:v>1600</c:v>
                  </c:pt>
                  <c:pt idx="23">
                    <c:v>1600</c:v>
                  </c:pt>
                  <c:pt idx="24">
                    <c:v>1600</c:v>
                  </c:pt>
                  <c:pt idx="25">
                    <c:v>1600</c:v>
                  </c:pt>
                  <c:pt idx="26">
                    <c:v>1600</c:v>
                  </c:pt>
                  <c:pt idx="27">
                    <c:v>1600</c:v>
                  </c:pt>
                  <c:pt idx="28">
                    <c:v>1600</c:v>
                  </c:pt>
                  <c:pt idx="29">
                    <c:v>1600</c:v>
                  </c:pt>
                  <c:pt idx="30">
                    <c:v>1600</c:v>
                  </c:pt>
                  <c:pt idx="31">
                    <c:v>1600</c:v>
                  </c:pt>
                  <c:pt idx="32">
                    <c:v>1600</c:v>
                  </c:pt>
                  <c:pt idx="33">
                    <c:v>1600</c:v>
                  </c:pt>
                  <c:pt idx="34">
                    <c:v>1600</c:v>
                  </c:pt>
                  <c:pt idx="35">
                    <c:v>1600</c:v>
                  </c:pt>
                  <c:pt idx="36">
                    <c:v>1600</c:v>
                  </c:pt>
                  <c:pt idx="37">
                    <c:v>1600</c:v>
                  </c:pt>
                  <c:pt idx="38">
                    <c:v>1600</c:v>
                  </c:pt>
                  <c:pt idx="39">
                    <c:v>1600</c:v>
                  </c:pt>
                  <c:pt idx="40">
                    <c:v>1600</c:v>
                  </c:pt>
                  <c:pt idx="41">
                    <c:v>1600</c:v>
                  </c:pt>
                  <c:pt idx="42">
                    <c:v>1600</c:v>
                  </c:pt>
                  <c:pt idx="43">
                    <c:v>1600</c:v>
                  </c:pt>
                </c:numCache>
              </c:numRef>
            </c:plus>
            <c:minus>
              <c:numRef>
                <c:f>('Ms SEM+ICP Tidy'!$AH$145:$AH$168,'Ms SEM+ICP Tidy'!$AH$189:$AH$208)</c:f>
                <c:numCache>
                  <c:formatCode>General</c:formatCode>
                  <c:ptCount val="44"/>
                  <c:pt idx="0">
                    <c:v>1600</c:v>
                  </c:pt>
                  <c:pt idx="1">
                    <c:v>1600</c:v>
                  </c:pt>
                  <c:pt idx="2">
                    <c:v>1600</c:v>
                  </c:pt>
                  <c:pt idx="3">
                    <c:v>1600</c:v>
                  </c:pt>
                  <c:pt idx="4">
                    <c:v>1600</c:v>
                  </c:pt>
                  <c:pt idx="5">
                    <c:v>1600</c:v>
                  </c:pt>
                  <c:pt idx="6">
                    <c:v>1600</c:v>
                  </c:pt>
                  <c:pt idx="7">
                    <c:v>1600</c:v>
                  </c:pt>
                  <c:pt idx="8">
                    <c:v>1600</c:v>
                  </c:pt>
                  <c:pt idx="9">
                    <c:v>1600</c:v>
                  </c:pt>
                  <c:pt idx="10">
                    <c:v>1600</c:v>
                  </c:pt>
                  <c:pt idx="11">
                    <c:v>1600</c:v>
                  </c:pt>
                  <c:pt idx="12">
                    <c:v>1600</c:v>
                  </c:pt>
                  <c:pt idx="13">
                    <c:v>1600</c:v>
                  </c:pt>
                  <c:pt idx="14">
                    <c:v>1600</c:v>
                  </c:pt>
                  <c:pt idx="15">
                    <c:v>1600</c:v>
                  </c:pt>
                  <c:pt idx="16">
                    <c:v>1600</c:v>
                  </c:pt>
                  <c:pt idx="17">
                    <c:v>1600</c:v>
                  </c:pt>
                  <c:pt idx="18">
                    <c:v>1600</c:v>
                  </c:pt>
                  <c:pt idx="19">
                    <c:v>1600</c:v>
                  </c:pt>
                  <c:pt idx="20">
                    <c:v>1600</c:v>
                  </c:pt>
                  <c:pt idx="21">
                    <c:v>1600</c:v>
                  </c:pt>
                  <c:pt idx="22">
                    <c:v>1600</c:v>
                  </c:pt>
                  <c:pt idx="23">
                    <c:v>1600</c:v>
                  </c:pt>
                  <c:pt idx="24">
                    <c:v>1600</c:v>
                  </c:pt>
                  <c:pt idx="25">
                    <c:v>1600</c:v>
                  </c:pt>
                  <c:pt idx="26">
                    <c:v>1600</c:v>
                  </c:pt>
                  <c:pt idx="27">
                    <c:v>1600</c:v>
                  </c:pt>
                  <c:pt idx="28">
                    <c:v>1600</c:v>
                  </c:pt>
                  <c:pt idx="29">
                    <c:v>1600</c:v>
                  </c:pt>
                  <c:pt idx="30">
                    <c:v>1600</c:v>
                  </c:pt>
                  <c:pt idx="31">
                    <c:v>1600</c:v>
                  </c:pt>
                  <c:pt idx="32">
                    <c:v>1600</c:v>
                  </c:pt>
                  <c:pt idx="33">
                    <c:v>1600</c:v>
                  </c:pt>
                  <c:pt idx="34">
                    <c:v>1600</c:v>
                  </c:pt>
                  <c:pt idx="35">
                    <c:v>1600</c:v>
                  </c:pt>
                  <c:pt idx="36">
                    <c:v>1600</c:v>
                  </c:pt>
                  <c:pt idx="37">
                    <c:v>1600</c:v>
                  </c:pt>
                  <c:pt idx="38">
                    <c:v>1600</c:v>
                  </c:pt>
                  <c:pt idx="39">
                    <c:v>1600</c:v>
                  </c:pt>
                  <c:pt idx="40">
                    <c:v>1600</c:v>
                  </c:pt>
                  <c:pt idx="41">
                    <c:v>1600</c:v>
                  </c:pt>
                  <c:pt idx="42">
                    <c:v>1600</c:v>
                  </c:pt>
                  <c:pt idx="43">
                    <c:v>1600</c:v>
                  </c:pt>
                </c:numCache>
              </c:numRef>
            </c:minus>
          </c:errBars>
          <c:xVal>
            <c:numRef>
              <c:f>'Ms SEM+ICP Tidy'!$AH$2:$AH$45</c:f>
              <c:numCache>
                <c:formatCode>General</c:formatCode>
                <c:ptCount val="44"/>
                <c:pt idx="0">
                  <c:v>85200</c:v>
                </c:pt>
                <c:pt idx="1">
                  <c:v>85399.999999999985</c:v>
                </c:pt>
                <c:pt idx="2">
                  <c:v>95300</c:v>
                </c:pt>
                <c:pt idx="3">
                  <c:v>95300</c:v>
                </c:pt>
                <c:pt idx="4">
                  <c:v>95500</c:v>
                </c:pt>
                <c:pt idx="5">
                  <c:v>97100.000000000015</c:v>
                </c:pt>
                <c:pt idx="6">
                  <c:v>95700</c:v>
                </c:pt>
                <c:pt idx="7">
                  <c:v>95100</c:v>
                </c:pt>
                <c:pt idx="8">
                  <c:v>95000</c:v>
                </c:pt>
                <c:pt idx="9">
                  <c:v>95800</c:v>
                </c:pt>
                <c:pt idx="10">
                  <c:v>94500</c:v>
                </c:pt>
                <c:pt idx="11">
                  <c:v>91600</c:v>
                </c:pt>
                <c:pt idx="12">
                  <c:v>93100</c:v>
                </c:pt>
                <c:pt idx="13">
                  <c:v>92500</c:v>
                </c:pt>
                <c:pt idx="14">
                  <c:v>90900</c:v>
                </c:pt>
                <c:pt idx="15">
                  <c:v>95900</c:v>
                </c:pt>
                <c:pt idx="16">
                  <c:v>95900</c:v>
                </c:pt>
                <c:pt idx="17">
                  <c:v>95000</c:v>
                </c:pt>
                <c:pt idx="18">
                  <c:v>95500</c:v>
                </c:pt>
                <c:pt idx="19">
                  <c:v>93500</c:v>
                </c:pt>
                <c:pt idx="20">
                  <c:v>91199.999999999985</c:v>
                </c:pt>
                <c:pt idx="21">
                  <c:v>94400</c:v>
                </c:pt>
                <c:pt idx="22">
                  <c:v>98000</c:v>
                </c:pt>
                <c:pt idx="23">
                  <c:v>98000</c:v>
                </c:pt>
                <c:pt idx="24">
                  <c:v>93699.999999999985</c:v>
                </c:pt>
                <c:pt idx="25">
                  <c:v>95000</c:v>
                </c:pt>
                <c:pt idx="26">
                  <c:v>93300</c:v>
                </c:pt>
                <c:pt idx="27">
                  <c:v>94400</c:v>
                </c:pt>
                <c:pt idx="28">
                  <c:v>94000</c:v>
                </c:pt>
                <c:pt idx="29">
                  <c:v>94100</c:v>
                </c:pt>
                <c:pt idx="30">
                  <c:v>93900</c:v>
                </c:pt>
                <c:pt idx="31">
                  <c:v>98200</c:v>
                </c:pt>
                <c:pt idx="32">
                  <c:v>93100</c:v>
                </c:pt>
                <c:pt idx="33">
                  <c:v>96800</c:v>
                </c:pt>
                <c:pt idx="34">
                  <c:v>94100</c:v>
                </c:pt>
                <c:pt idx="35">
                  <c:v>95399.999999999985</c:v>
                </c:pt>
                <c:pt idx="36">
                  <c:v>93200</c:v>
                </c:pt>
                <c:pt idx="37">
                  <c:v>94700</c:v>
                </c:pt>
                <c:pt idx="38">
                  <c:v>97800</c:v>
                </c:pt>
                <c:pt idx="39">
                  <c:v>94100</c:v>
                </c:pt>
                <c:pt idx="40">
                  <c:v>95500</c:v>
                </c:pt>
                <c:pt idx="41">
                  <c:v>96000</c:v>
                </c:pt>
                <c:pt idx="42">
                  <c:v>98200</c:v>
                </c:pt>
                <c:pt idx="43">
                  <c:v>99600.000000000015</c:v>
                </c:pt>
              </c:numCache>
            </c:numRef>
          </c:xVal>
          <c:yVal>
            <c:numRef>
              <c:f>'Ms SEM+ICP Tidy'!$V$2:$V$45</c:f>
              <c:numCache>
                <c:formatCode>General</c:formatCode>
                <c:ptCount val="44"/>
                <c:pt idx="0">
                  <c:v>1.2665299999999999</c:v>
                </c:pt>
                <c:pt idx="1">
                  <c:v>2.2708699999999999</c:v>
                </c:pt>
                <c:pt idx="2">
                  <c:v>2.7129400000000001</c:v>
                </c:pt>
                <c:pt idx="3">
                  <c:v>2.3996300000000002</c:v>
                </c:pt>
                <c:pt idx="4">
                  <c:v>3.0369999999999999</c:v>
                </c:pt>
                <c:pt idx="5">
                  <c:v>2.5349599999999999</c:v>
                </c:pt>
                <c:pt idx="6">
                  <c:v>2.8065500000000001</c:v>
                </c:pt>
                <c:pt idx="7">
                  <c:v>3.04026</c:v>
                </c:pt>
                <c:pt idx="8">
                  <c:v>3.50644</c:v>
                </c:pt>
                <c:pt idx="9">
                  <c:v>2.8797999999999999</c:v>
                </c:pt>
                <c:pt idx="10">
                  <c:v>2.5438200000000002</c:v>
                </c:pt>
                <c:pt idx="11">
                  <c:v>1.77485</c:v>
                </c:pt>
                <c:pt idx="12">
                  <c:v>2.50542</c:v>
                </c:pt>
                <c:pt idx="13">
                  <c:v>2.2385100000000002</c:v>
                </c:pt>
                <c:pt idx="14">
                  <c:v>1.66143</c:v>
                </c:pt>
                <c:pt idx="15">
                  <c:v>3.96618</c:v>
                </c:pt>
                <c:pt idx="16">
                  <c:v>3.52074</c:v>
                </c:pt>
                <c:pt idx="17">
                  <c:v>6.0541999999999998</c:v>
                </c:pt>
                <c:pt idx="18">
                  <c:v>2.2876099999999999</c:v>
                </c:pt>
                <c:pt idx="19">
                  <c:v>5.6083400000000001</c:v>
                </c:pt>
                <c:pt idx="20">
                  <c:v>2.3410700000000002</c:v>
                </c:pt>
                <c:pt idx="21">
                  <c:v>3.22356</c:v>
                </c:pt>
                <c:pt idx="22">
                  <c:v>2.6304099999999999</c:v>
                </c:pt>
                <c:pt idx="23">
                  <c:v>2.70181</c:v>
                </c:pt>
                <c:pt idx="24">
                  <c:v>2.8197899999999998</c:v>
                </c:pt>
                <c:pt idx="25">
                  <c:v>1.8132999999999999</c:v>
                </c:pt>
                <c:pt idx="26">
                  <c:v>2.5273300000000001</c:v>
                </c:pt>
                <c:pt idx="27">
                  <c:v>3.7111999999999998</c:v>
                </c:pt>
                <c:pt idx="28">
                  <c:v>2.5824799999999999</c:v>
                </c:pt>
                <c:pt idx="29">
                  <c:v>3.4697100000000001</c:v>
                </c:pt>
                <c:pt idx="30">
                  <c:v>2.1489199999999999</c:v>
                </c:pt>
                <c:pt idx="31">
                  <c:v>2.8308900000000001</c:v>
                </c:pt>
                <c:pt idx="32">
                  <c:v>2.5255899999999998</c:v>
                </c:pt>
                <c:pt idx="33">
                  <c:v>2.1676600000000001</c:v>
                </c:pt>
                <c:pt idx="34">
                  <c:v>2.32735</c:v>
                </c:pt>
                <c:pt idx="35">
                  <c:v>3.4162699999999999</c:v>
                </c:pt>
                <c:pt idx="36">
                  <c:v>2.1769699999999998</c:v>
                </c:pt>
                <c:pt idx="37">
                  <c:v>3.0425800000000001</c:v>
                </c:pt>
                <c:pt idx="38">
                  <c:v>3.4960800000000001</c:v>
                </c:pt>
                <c:pt idx="39">
                  <c:v>3.0587200000000001</c:v>
                </c:pt>
                <c:pt idx="40">
                  <c:v>2.7154500000000001</c:v>
                </c:pt>
                <c:pt idx="41">
                  <c:v>3.3026800000000001</c:v>
                </c:pt>
                <c:pt idx="42">
                  <c:v>3.16995</c:v>
                </c:pt>
                <c:pt idx="43">
                  <c:v>2.6040899999999998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C18-4901-A47A-A0F1A89ABD39}"/>
            </c:ext>
          </c:extLst>
        </c:ser>
        <c:ser>
          <c:idx val="0"/>
          <c:order val="1"/>
          <c:tx>
            <c:v>1(B)MP Ms K vs Cs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SEM+ICP Tidy'!$W$238:$W$267,'Ms SEM+ICP Tidy'!$W$285:$W$299)</c:f>
                <c:numCache>
                  <c:formatCode>General</c:formatCode>
                  <c:ptCount val="45"/>
                  <c:pt idx="0">
                    <c:v>0.22995599999999999</c:v>
                  </c:pt>
                  <c:pt idx="1">
                    <c:v>0.43356299999999998</c:v>
                  </c:pt>
                  <c:pt idx="2">
                    <c:v>0.34096700000000002</c:v>
                  </c:pt>
                  <c:pt idx="3">
                    <c:v>0.64871000000000001</c:v>
                  </c:pt>
                  <c:pt idx="4">
                    <c:v>0.65969100000000003</c:v>
                  </c:pt>
                  <c:pt idx="5">
                    <c:v>0.44824799999999998</c:v>
                  </c:pt>
                  <c:pt idx="6">
                    <c:v>0.53977699999999995</c:v>
                  </c:pt>
                  <c:pt idx="7">
                    <c:v>0.67462699999999998</c:v>
                  </c:pt>
                  <c:pt idx="8">
                    <c:v>0.58316100000000004</c:v>
                  </c:pt>
                  <c:pt idx="9">
                    <c:v>0.62701700000000005</c:v>
                  </c:pt>
                  <c:pt idx="10">
                    <c:v>0.29897899999999999</c:v>
                  </c:pt>
                  <c:pt idx="11">
                    <c:v>0.49520599999999998</c:v>
                  </c:pt>
                  <c:pt idx="12">
                    <c:v>0.33030100000000001</c:v>
                  </c:pt>
                  <c:pt idx="13">
                    <c:v>0.26132</c:v>
                  </c:pt>
                  <c:pt idx="14">
                    <c:v>0.785802</c:v>
                  </c:pt>
                  <c:pt idx="15">
                    <c:v>0.488483</c:v>
                  </c:pt>
                  <c:pt idx="16">
                    <c:v>0.49370199999999997</c:v>
                  </c:pt>
                  <c:pt idx="17">
                    <c:v>0.37507499999999999</c:v>
                  </c:pt>
                  <c:pt idx="18">
                    <c:v>0.208264</c:v>
                  </c:pt>
                  <c:pt idx="19">
                    <c:v>0.44275700000000001</c:v>
                  </c:pt>
                  <c:pt idx="20">
                    <c:v>0.48885600000000001</c:v>
                  </c:pt>
                  <c:pt idx="21">
                    <c:v>0.26526499999999997</c:v>
                  </c:pt>
                  <c:pt idx="22">
                    <c:v>0.52786100000000002</c:v>
                  </c:pt>
                  <c:pt idx="23">
                    <c:v>0.33546500000000001</c:v>
                  </c:pt>
                  <c:pt idx="24">
                    <c:v>0.713758</c:v>
                  </c:pt>
                  <c:pt idx="25">
                    <c:v>0.37296099999999999</c:v>
                  </c:pt>
                  <c:pt idx="26">
                    <c:v>0.473244</c:v>
                  </c:pt>
                  <c:pt idx="27">
                    <c:v>0.48767100000000002</c:v>
                  </c:pt>
                  <c:pt idx="28">
                    <c:v>0.56920300000000001</c:v>
                  </c:pt>
                  <c:pt idx="29">
                    <c:v>0.57527200000000001</c:v>
                  </c:pt>
                  <c:pt idx="30">
                    <c:v>0.35075899999999999</c:v>
                  </c:pt>
                  <c:pt idx="31">
                    <c:v>0.413408</c:v>
                  </c:pt>
                  <c:pt idx="32">
                    <c:v>0.29012399999999999</c:v>
                  </c:pt>
                  <c:pt idx="33">
                    <c:v>0.32195800000000002</c:v>
                  </c:pt>
                  <c:pt idx="34">
                    <c:v>0.51122500000000004</c:v>
                  </c:pt>
                  <c:pt idx="35">
                    <c:v>0.35633199999999998</c:v>
                  </c:pt>
                  <c:pt idx="36">
                    <c:v>0.451685</c:v>
                  </c:pt>
                  <c:pt idx="37">
                    <c:v>0.52317000000000002</c:v>
                  </c:pt>
                  <c:pt idx="38">
                    <c:v>0.40245599999999998</c:v>
                  </c:pt>
                  <c:pt idx="39">
                    <c:v>0.37921500000000002</c:v>
                  </c:pt>
                  <c:pt idx="40">
                    <c:v>0.37744299999999997</c:v>
                  </c:pt>
                  <c:pt idx="41">
                    <c:v>0.42016999999999999</c:v>
                  </c:pt>
                  <c:pt idx="42">
                    <c:v>0.34587200000000001</c:v>
                  </c:pt>
                  <c:pt idx="43">
                    <c:v>0.61138400000000004</c:v>
                  </c:pt>
                  <c:pt idx="44">
                    <c:v>0.38968199999999997</c:v>
                  </c:pt>
                </c:numCache>
              </c:numRef>
            </c:plus>
            <c:minus>
              <c:numRef>
                <c:f>('Ms SEM+ICP Tidy'!$W$238:$W$267,'Ms SEM+ICP Tidy'!$W$285:$W$299)</c:f>
                <c:numCache>
                  <c:formatCode>General</c:formatCode>
                  <c:ptCount val="45"/>
                  <c:pt idx="0">
                    <c:v>0.22995599999999999</c:v>
                  </c:pt>
                  <c:pt idx="1">
                    <c:v>0.43356299999999998</c:v>
                  </c:pt>
                  <c:pt idx="2">
                    <c:v>0.34096700000000002</c:v>
                  </c:pt>
                  <c:pt idx="3">
                    <c:v>0.64871000000000001</c:v>
                  </c:pt>
                  <c:pt idx="4">
                    <c:v>0.65969100000000003</c:v>
                  </c:pt>
                  <c:pt idx="5">
                    <c:v>0.44824799999999998</c:v>
                  </c:pt>
                  <c:pt idx="6">
                    <c:v>0.53977699999999995</c:v>
                  </c:pt>
                  <c:pt idx="7">
                    <c:v>0.67462699999999998</c:v>
                  </c:pt>
                  <c:pt idx="8">
                    <c:v>0.58316100000000004</c:v>
                  </c:pt>
                  <c:pt idx="9">
                    <c:v>0.62701700000000005</c:v>
                  </c:pt>
                  <c:pt idx="10">
                    <c:v>0.29897899999999999</c:v>
                  </c:pt>
                  <c:pt idx="11">
                    <c:v>0.49520599999999998</c:v>
                  </c:pt>
                  <c:pt idx="12">
                    <c:v>0.33030100000000001</c:v>
                  </c:pt>
                  <c:pt idx="13">
                    <c:v>0.26132</c:v>
                  </c:pt>
                  <c:pt idx="14">
                    <c:v>0.785802</c:v>
                  </c:pt>
                  <c:pt idx="15">
                    <c:v>0.488483</c:v>
                  </c:pt>
                  <c:pt idx="16">
                    <c:v>0.49370199999999997</c:v>
                  </c:pt>
                  <c:pt idx="17">
                    <c:v>0.37507499999999999</c:v>
                  </c:pt>
                  <c:pt idx="18">
                    <c:v>0.208264</c:v>
                  </c:pt>
                  <c:pt idx="19">
                    <c:v>0.44275700000000001</c:v>
                  </c:pt>
                  <c:pt idx="20">
                    <c:v>0.48885600000000001</c:v>
                  </c:pt>
                  <c:pt idx="21">
                    <c:v>0.26526499999999997</c:v>
                  </c:pt>
                  <c:pt idx="22">
                    <c:v>0.52786100000000002</c:v>
                  </c:pt>
                  <c:pt idx="23">
                    <c:v>0.33546500000000001</c:v>
                  </c:pt>
                  <c:pt idx="24">
                    <c:v>0.713758</c:v>
                  </c:pt>
                  <c:pt idx="25">
                    <c:v>0.37296099999999999</c:v>
                  </c:pt>
                  <c:pt idx="26">
                    <c:v>0.473244</c:v>
                  </c:pt>
                  <c:pt idx="27">
                    <c:v>0.48767100000000002</c:v>
                  </c:pt>
                  <c:pt idx="28">
                    <c:v>0.56920300000000001</c:v>
                  </c:pt>
                  <c:pt idx="29">
                    <c:v>0.57527200000000001</c:v>
                  </c:pt>
                  <c:pt idx="30">
                    <c:v>0.35075899999999999</c:v>
                  </c:pt>
                  <c:pt idx="31">
                    <c:v>0.413408</c:v>
                  </c:pt>
                  <c:pt idx="32">
                    <c:v>0.29012399999999999</c:v>
                  </c:pt>
                  <c:pt idx="33">
                    <c:v>0.32195800000000002</c:v>
                  </c:pt>
                  <c:pt idx="34">
                    <c:v>0.51122500000000004</c:v>
                  </c:pt>
                  <c:pt idx="35">
                    <c:v>0.35633199999999998</c:v>
                  </c:pt>
                  <c:pt idx="36">
                    <c:v>0.451685</c:v>
                  </c:pt>
                  <c:pt idx="37">
                    <c:v>0.52317000000000002</c:v>
                  </c:pt>
                  <c:pt idx="38">
                    <c:v>0.40245599999999998</c:v>
                  </c:pt>
                  <c:pt idx="39">
                    <c:v>0.37921500000000002</c:v>
                  </c:pt>
                  <c:pt idx="40">
                    <c:v>0.37744299999999997</c:v>
                  </c:pt>
                  <c:pt idx="41">
                    <c:v>0.42016999999999999</c:v>
                  </c:pt>
                  <c:pt idx="42">
                    <c:v>0.34587200000000001</c:v>
                  </c:pt>
                  <c:pt idx="43">
                    <c:v>0.61138400000000004</c:v>
                  </c:pt>
                  <c:pt idx="44">
                    <c:v>0.38968199999999997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SEM+ICP Tidy'!$AH$238:$AH$267,'Ms SEM+ICP Tidy'!$AH$285:$AH$299)</c:f>
                <c:numCache>
                  <c:formatCode>General</c:formatCode>
                  <c:ptCount val="45"/>
                  <c:pt idx="0">
                    <c:v>1391.6666666666665</c:v>
                  </c:pt>
                  <c:pt idx="1">
                    <c:v>1391.6666666666665</c:v>
                  </c:pt>
                  <c:pt idx="2">
                    <c:v>1391.6666666666665</c:v>
                  </c:pt>
                  <c:pt idx="3">
                    <c:v>1391.6666666666665</c:v>
                  </c:pt>
                  <c:pt idx="4">
                    <c:v>1391.6666666666665</c:v>
                  </c:pt>
                  <c:pt idx="5">
                    <c:v>1391.6666666666665</c:v>
                  </c:pt>
                  <c:pt idx="6">
                    <c:v>1391.6666666666665</c:v>
                  </c:pt>
                  <c:pt idx="7">
                    <c:v>1391.6666666666665</c:v>
                  </c:pt>
                  <c:pt idx="8">
                    <c:v>1391.6666666666665</c:v>
                  </c:pt>
                  <c:pt idx="9">
                    <c:v>1391.6666666666665</c:v>
                  </c:pt>
                  <c:pt idx="10">
                    <c:v>1391.6666666666665</c:v>
                  </c:pt>
                  <c:pt idx="11">
                    <c:v>1391.6666666666665</c:v>
                  </c:pt>
                  <c:pt idx="12">
                    <c:v>1391.6666666666665</c:v>
                  </c:pt>
                  <c:pt idx="13">
                    <c:v>1391.6666666666665</c:v>
                  </c:pt>
                  <c:pt idx="14">
                    <c:v>1391.6666666666665</c:v>
                  </c:pt>
                  <c:pt idx="15">
                    <c:v>1391.6666666666665</c:v>
                  </c:pt>
                  <c:pt idx="16">
                    <c:v>1391.6666666666665</c:v>
                  </c:pt>
                  <c:pt idx="17">
                    <c:v>1391.6666666666665</c:v>
                  </c:pt>
                  <c:pt idx="18">
                    <c:v>1391.6666666666665</c:v>
                  </c:pt>
                  <c:pt idx="19">
                    <c:v>1391.6666666666665</c:v>
                  </c:pt>
                  <c:pt idx="20">
                    <c:v>1391.6666666666665</c:v>
                  </c:pt>
                  <c:pt idx="21">
                    <c:v>1391.6666666666665</c:v>
                  </c:pt>
                  <c:pt idx="22">
                    <c:v>1391.6666666666665</c:v>
                  </c:pt>
                  <c:pt idx="23">
                    <c:v>1391.6666666666665</c:v>
                  </c:pt>
                  <c:pt idx="24">
                    <c:v>1391.6666666666665</c:v>
                  </c:pt>
                  <c:pt idx="25">
                    <c:v>1391.6666666666665</c:v>
                  </c:pt>
                  <c:pt idx="26">
                    <c:v>1391.6666666666665</c:v>
                  </c:pt>
                  <c:pt idx="27">
                    <c:v>1391.6666666666665</c:v>
                  </c:pt>
                  <c:pt idx="28">
                    <c:v>1391.6666666666665</c:v>
                  </c:pt>
                  <c:pt idx="29">
                    <c:v>1391.6666666666665</c:v>
                  </c:pt>
                  <c:pt idx="30">
                    <c:v>1391.6666666666665</c:v>
                  </c:pt>
                  <c:pt idx="31">
                    <c:v>1391.6666666666665</c:v>
                  </c:pt>
                  <c:pt idx="32">
                    <c:v>1391.6666666666665</c:v>
                  </c:pt>
                  <c:pt idx="33">
                    <c:v>1391.6666666666665</c:v>
                  </c:pt>
                  <c:pt idx="34">
                    <c:v>1391.6666666666665</c:v>
                  </c:pt>
                  <c:pt idx="35">
                    <c:v>1391.6666666666665</c:v>
                  </c:pt>
                  <c:pt idx="36">
                    <c:v>1391.6666666666665</c:v>
                  </c:pt>
                  <c:pt idx="37">
                    <c:v>1391.6666666666665</c:v>
                  </c:pt>
                  <c:pt idx="38">
                    <c:v>1391.6666666666665</c:v>
                  </c:pt>
                  <c:pt idx="39">
                    <c:v>1391.6666666666665</c:v>
                  </c:pt>
                  <c:pt idx="40">
                    <c:v>1391.6666666666665</c:v>
                  </c:pt>
                  <c:pt idx="41">
                    <c:v>1391.6666666666665</c:v>
                  </c:pt>
                  <c:pt idx="42">
                    <c:v>1391.6666666666665</c:v>
                  </c:pt>
                  <c:pt idx="43">
                    <c:v>1391.6666666666665</c:v>
                  </c:pt>
                  <c:pt idx="44">
                    <c:v>1391.6666666666665</c:v>
                  </c:pt>
                </c:numCache>
              </c:numRef>
            </c:plus>
            <c:minus>
              <c:numRef>
                <c:f>('Ms SEM+ICP Tidy'!$AH$238:$AH$267,'Ms SEM+ICP Tidy'!$AH$285:$AH$299)</c:f>
                <c:numCache>
                  <c:formatCode>General</c:formatCode>
                  <c:ptCount val="45"/>
                  <c:pt idx="0">
                    <c:v>1391.6666666666665</c:v>
                  </c:pt>
                  <c:pt idx="1">
                    <c:v>1391.6666666666665</c:v>
                  </c:pt>
                  <c:pt idx="2">
                    <c:v>1391.6666666666665</c:v>
                  </c:pt>
                  <c:pt idx="3">
                    <c:v>1391.6666666666665</c:v>
                  </c:pt>
                  <c:pt idx="4">
                    <c:v>1391.6666666666665</c:v>
                  </c:pt>
                  <c:pt idx="5">
                    <c:v>1391.6666666666665</c:v>
                  </c:pt>
                  <c:pt idx="6">
                    <c:v>1391.6666666666665</c:v>
                  </c:pt>
                  <c:pt idx="7">
                    <c:v>1391.6666666666665</c:v>
                  </c:pt>
                  <c:pt idx="8">
                    <c:v>1391.6666666666665</c:v>
                  </c:pt>
                  <c:pt idx="9">
                    <c:v>1391.6666666666665</c:v>
                  </c:pt>
                  <c:pt idx="10">
                    <c:v>1391.6666666666665</c:v>
                  </c:pt>
                  <c:pt idx="11">
                    <c:v>1391.6666666666665</c:v>
                  </c:pt>
                  <c:pt idx="12">
                    <c:v>1391.6666666666665</c:v>
                  </c:pt>
                  <c:pt idx="13">
                    <c:v>1391.6666666666665</c:v>
                  </c:pt>
                  <c:pt idx="14">
                    <c:v>1391.6666666666665</c:v>
                  </c:pt>
                  <c:pt idx="15">
                    <c:v>1391.6666666666665</c:v>
                  </c:pt>
                  <c:pt idx="16">
                    <c:v>1391.6666666666665</c:v>
                  </c:pt>
                  <c:pt idx="17">
                    <c:v>1391.6666666666665</c:v>
                  </c:pt>
                  <c:pt idx="18">
                    <c:v>1391.6666666666665</c:v>
                  </c:pt>
                  <c:pt idx="19">
                    <c:v>1391.6666666666665</c:v>
                  </c:pt>
                  <c:pt idx="20">
                    <c:v>1391.6666666666665</c:v>
                  </c:pt>
                  <c:pt idx="21">
                    <c:v>1391.6666666666665</c:v>
                  </c:pt>
                  <c:pt idx="22">
                    <c:v>1391.6666666666665</c:v>
                  </c:pt>
                  <c:pt idx="23">
                    <c:v>1391.6666666666665</c:v>
                  </c:pt>
                  <c:pt idx="24">
                    <c:v>1391.6666666666665</c:v>
                  </c:pt>
                  <c:pt idx="25">
                    <c:v>1391.6666666666665</c:v>
                  </c:pt>
                  <c:pt idx="26">
                    <c:v>1391.6666666666665</c:v>
                  </c:pt>
                  <c:pt idx="27">
                    <c:v>1391.6666666666665</c:v>
                  </c:pt>
                  <c:pt idx="28">
                    <c:v>1391.6666666666665</c:v>
                  </c:pt>
                  <c:pt idx="29">
                    <c:v>1391.6666666666665</c:v>
                  </c:pt>
                  <c:pt idx="30">
                    <c:v>1391.6666666666665</c:v>
                  </c:pt>
                  <c:pt idx="31">
                    <c:v>1391.6666666666665</c:v>
                  </c:pt>
                  <c:pt idx="32">
                    <c:v>1391.6666666666665</c:v>
                  </c:pt>
                  <c:pt idx="33">
                    <c:v>1391.6666666666665</c:v>
                  </c:pt>
                  <c:pt idx="34">
                    <c:v>1391.6666666666665</c:v>
                  </c:pt>
                  <c:pt idx="35">
                    <c:v>1391.6666666666665</c:v>
                  </c:pt>
                  <c:pt idx="36">
                    <c:v>1391.6666666666665</c:v>
                  </c:pt>
                  <c:pt idx="37">
                    <c:v>1391.6666666666665</c:v>
                  </c:pt>
                  <c:pt idx="38">
                    <c:v>1391.6666666666665</c:v>
                  </c:pt>
                  <c:pt idx="39">
                    <c:v>1391.6666666666665</c:v>
                  </c:pt>
                  <c:pt idx="40">
                    <c:v>1391.6666666666665</c:v>
                  </c:pt>
                  <c:pt idx="41">
                    <c:v>1391.6666666666665</c:v>
                  </c:pt>
                  <c:pt idx="42">
                    <c:v>1391.6666666666665</c:v>
                  </c:pt>
                  <c:pt idx="43">
                    <c:v>1391.6666666666665</c:v>
                  </c:pt>
                  <c:pt idx="44">
                    <c:v>1391.6666666666665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'Ms SEM+ICP Tidy'!$AH$47:$AH$91</c:f>
              <c:numCache>
                <c:formatCode>General</c:formatCode>
                <c:ptCount val="45"/>
                <c:pt idx="0">
                  <c:v>84800</c:v>
                </c:pt>
                <c:pt idx="1">
                  <c:v>84900</c:v>
                </c:pt>
                <c:pt idx="2">
                  <c:v>83699.999999999985</c:v>
                </c:pt>
                <c:pt idx="3">
                  <c:v>84400</c:v>
                </c:pt>
                <c:pt idx="4">
                  <c:v>85000</c:v>
                </c:pt>
                <c:pt idx="5">
                  <c:v>87100.000000000015</c:v>
                </c:pt>
                <c:pt idx="6">
                  <c:v>85300</c:v>
                </c:pt>
                <c:pt idx="7">
                  <c:v>85200</c:v>
                </c:pt>
                <c:pt idx="8">
                  <c:v>83200</c:v>
                </c:pt>
                <c:pt idx="9">
                  <c:v>84000</c:v>
                </c:pt>
                <c:pt idx="10">
                  <c:v>86000</c:v>
                </c:pt>
                <c:pt idx="11">
                  <c:v>84900</c:v>
                </c:pt>
                <c:pt idx="12">
                  <c:v>84600.000000000015</c:v>
                </c:pt>
                <c:pt idx="13">
                  <c:v>85399.999999999985</c:v>
                </c:pt>
                <c:pt idx="14">
                  <c:v>84100</c:v>
                </c:pt>
                <c:pt idx="15">
                  <c:v>82899.999999999985</c:v>
                </c:pt>
                <c:pt idx="16">
                  <c:v>85500</c:v>
                </c:pt>
                <c:pt idx="17">
                  <c:v>84700</c:v>
                </c:pt>
                <c:pt idx="18">
                  <c:v>84600.000000000015</c:v>
                </c:pt>
                <c:pt idx="19">
                  <c:v>82500</c:v>
                </c:pt>
                <c:pt idx="20">
                  <c:v>85300</c:v>
                </c:pt>
                <c:pt idx="21">
                  <c:v>85500</c:v>
                </c:pt>
                <c:pt idx="22">
                  <c:v>85399.999999999985</c:v>
                </c:pt>
                <c:pt idx="23">
                  <c:v>83500</c:v>
                </c:pt>
                <c:pt idx="24">
                  <c:v>83400</c:v>
                </c:pt>
                <c:pt idx="25">
                  <c:v>85600</c:v>
                </c:pt>
                <c:pt idx="26">
                  <c:v>87100.000000000015</c:v>
                </c:pt>
                <c:pt idx="27">
                  <c:v>83300</c:v>
                </c:pt>
                <c:pt idx="28">
                  <c:v>83000</c:v>
                </c:pt>
                <c:pt idx="29">
                  <c:v>83400</c:v>
                </c:pt>
                <c:pt idx="30">
                  <c:v>84200</c:v>
                </c:pt>
                <c:pt idx="31">
                  <c:v>85399.999999999985</c:v>
                </c:pt>
                <c:pt idx="32">
                  <c:v>85000</c:v>
                </c:pt>
                <c:pt idx="33">
                  <c:v>84100</c:v>
                </c:pt>
                <c:pt idx="34">
                  <c:v>84700</c:v>
                </c:pt>
                <c:pt idx="35">
                  <c:v>84500</c:v>
                </c:pt>
                <c:pt idx="36">
                  <c:v>85300</c:v>
                </c:pt>
                <c:pt idx="37">
                  <c:v>82300</c:v>
                </c:pt>
                <c:pt idx="38">
                  <c:v>84400</c:v>
                </c:pt>
                <c:pt idx="39">
                  <c:v>82600</c:v>
                </c:pt>
                <c:pt idx="40">
                  <c:v>84900</c:v>
                </c:pt>
                <c:pt idx="41">
                  <c:v>83300</c:v>
                </c:pt>
                <c:pt idx="42">
                  <c:v>83500</c:v>
                </c:pt>
                <c:pt idx="43">
                  <c:v>85300</c:v>
                </c:pt>
                <c:pt idx="44">
                  <c:v>82300</c:v>
                </c:pt>
              </c:numCache>
            </c:numRef>
          </c:xVal>
          <c:yVal>
            <c:numRef>
              <c:f>'Ms SEM+ICP Tidy'!$V$47:$V$91</c:f>
              <c:numCache>
                <c:formatCode>General</c:formatCode>
                <c:ptCount val="45"/>
                <c:pt idx="0">
                  <c:v>0.84642499999999998</c:v>
                </c:pt>
                <c:pt idx="1">
                  <c:v>0.89473800000000003</c:v>
                </c:pt>
                <c:pt idx="2">
                  <c:v>0.63961000000000001</c:v>
                </c:pt>
                <c:pt idx="3">
                  <c:v>1.9680500000000001</c:v>
                </c:pt>
                <c:pt idx="4">
                  <c:v>1.1655199999999999</c:v>
                </c:pt>
                <c:pt idx="5">
                  <c:v>0.67861199999999999</c:v>
                </c:pt>
                <c:pt idx="6">
                  <c:v>1.4597500000000001</c:v>
                </c:pt>
                <c:pt idx="7">
                  <c:v>1.1554899999999999</c:v>
                </c:pt>
                <c:pt idx="8">
                  <c:v>1.09799</c:v>
                </c:pt>
                <c:pt idx="9">
                  <c:v>1.5187299999999999</c:v>
                </c:pt>
                <c:pt idx="10">
                  <c:v>0.68195899999999998</c:v>
                </c:pt>
                <c:pt idx="11">
                  <c:v>1.25119</c:v>
                </c:pt>
                <c:pt idx="12">
                  <c:v>0.97689899999999996</c:v>
                </c:pt>
                <c:pt idx="13">
                  <c:v>0.21235799999999999</c:v>
                </c:pt>
                <c:pt idx="14">
                  <c:v>1.7627200000000001</c:v>
                </c:pt>
                <c:pt idx="15">
                  <c:v>0.45008500000000001</c:v>
                </c:pt>
                <c:pt idx="16">
                  <c:v>1.46041</c:v>
                </c:pt>
                <c:pt idx="17">
                  <c:v>0.37289600000000001</c:v>
                </c:pt>
                <c:pt idx="18">
                  <c:v>0.235046</c:v>
                </c:pt>
                <c:pt idx="19">
                  <c:v>0.35149399999999997</c:v>
                </c:pt>
                <c:pt idx="20">
                  <c:v>1.4982</c:v>
                </c:pt>
                <c:pt idx="21">
                  <c:v>0.48427999999999999</c:v>
                </c:pt>
                <c:pt idx="22">
                  <c:v>0.53592099999999998</c:v>
                </c:pt>
                <c:pt idx="23">
                  <c:v>0.86416000000000004</c:v>
                </c:pt>
                <c:pt idx="24">
                  <c:v>0.62747799999999998</c:v>
                </c:pt>
                <c:pt idx="25">
                  <c:v>6.9243399999999997E-2</c:v>
                </c:pt>
                <c:pt idx="26">
                  <c:v>0.61755199999999999</c:v>
                </c:pt>
                <c:pt idx="27">
                  <c:v>0.90013399999999999</c:v>
                </c:pt>
                <c:pt idx="28">
                  <c:v>1.3895900000000001</c:v>
                </c:pt>
                <c:pt idx="29">
                  <c:v>0.84073799999999999</c:v>
                </c:pt>
                <c:pt idx="30">
                  <c:v>0.70628800000000003</c:v>
                </c:pt>
                <c:pt idx="31">
                  <c:v>1.10067</c:v>
                </c:pt>
                <c:pt idx="32">
                  <c:v>0.31801800000000002</c:v>
                </c:pt>
                <c:pt idx="33">
                  <c:v>0.24986700000000001</c:v>
                </c:pt>
                <c:pt idx="34">
                  <c:v>0.233958</c:v>
                </c:pt>
                <c:pt idx="35">
                  <c:v>0.659555</c:v>
                </c:pt>
                <c:pt idx="36">
                  <c:v>0.65296299999999996</c:v>
                </c:pt>
                <c:pt idx="37">
                  <c:v>1.06609</c:v>
                </c:pt>
                <c:pt idx="38">
                  <c:v>0.70276899999999998</c:v>
                </c:pt>
                <c:pt idx="39">
                  <c:v>0.99935399999999996</c:v>
                </c:pt>
                <c:pt idx="40">
                  <c:v>1.0835900000000001</c:v>
                </c:pt>
                <c:pt idx="41">
                  <c:v>0.48893900000000001</c:v>
                </c:pt>
                <c:pt idx="42">
                  <c:v>0.47251500000000002</c:v>
                </c:pt>
                <c:pt idx="43">
                  <c:v>2.0742400000000001</c:v>
                </c:pt>
                <c:pt idx="44">
                  <c:v>1.1939500000000001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C18-4901-A47A-A0F1A89AB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4974303"/>
        <c:axId val="1759480703"/>
      </c:scatterChart>
      <c:valAx>
        <c:axId val="1364974303"/>
        <c:scaling>
          <c:orientation val="minMax"/>
          <c:max val="100000"/>
          <c:min val="8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9480703"/>
        <c:crosses val="autoZero"/>
        <c:crossBetween val="midCat"/>
      </c:valAx>
      <c:valAx>
        <c:axId val="1759480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Cs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4974303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1.AS v 1(B)MP Ms K v Ba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1.AS Ms K vs Ba</c:v>
          </c:tx>
          <c:spPr>
            <a:ln>
              <a:noFill/>
            </a:ln>
          </c:spPr>
          <c:errBars>
            <c:errDir val="y"/>
            <c:errBarType val="both"/>
            <c:errValType val="cust"/>
            <c:noEndCap val="0"/>
            <c:plus>
              <c:numRef>
                <c:f>('Ms SEM+ICP Tidy'!$X$145:$X$168,'Ms SEM+ICP Tidy'!$X$189:$X$208)</c:f>
                <c:numCache>
                  <c:formatCode>General</c:formatCode>
                  <c:ptCount val="44"/>
                  <c:pt idx="0">
                    <c:v>607.68899999999996</c:v>
                  </c:pt>
                  <c:pt idx="1">
                    <c:v>591.61599999999999</c:v>
                  </c:pt>
                  <c:pt idx="2">
                    <c:v>155.20699999999999</c:v>
                  </c:pt>
                  <c:pt idx="3">
                    <c:v>154.22499999999999</c:v>
                  </c:pt>
                  <c:pt idx="4">
                    <c:v>240.99</c:v>
                  </c:pt>
                  <c:pt idx="5">
                    <c:v>202.34</c:v>
                  </c:pt>
                  <c:pt idx="6">
                    <c:v>277.63499999999999</c:v>
                  </c:pt>
                  <c:pt idx="7">
                    <c:v>283.73399999999998</c:v>
                  </c:pt>
                  <c:pt idx="8">
                    <c:v>207.58199999999999</c:v>
                  </c:pt>
                  <c:pt idx="9">
                    <c:v>339.82400000000001</c:v>
                  </c:pt>
                  <c:pt idx="10">
                    <c:v>261.30500000000001</c:v>
                  </c:pt>
                  <c:pt idx="11">
                    <c:v>423.93299999999999</c:v>
                  </c:pt>
                  <c:pt idx="12">
                    <c:v>421.173</c:v>
                  </c:pt>
                  <c:pt idx="13">
                    <c:v>434.64400000000001</c:v>
                  </c:pt>
                  <c:pt idx="14">
                    <c:v>697.101</c:v>
                  </c:pt>
                  <c:pt idx="15">
                    <c:v>267.45100000000002</c:v>
                  </c:pt>
                  <c:pt idx="16">
                    <c:v>232.39699999999999</c:v>
                  </c:pt>
                  <c:pt idx="17">
                    <c:v>183.53399999999999</c:v>
                  </c:pt>
                  <c:pt idx="18">
                    <c:v>242.34299999999999</c:v>
                  </c:pt>
                  <c:pt idx="19">
                    <c:v>202.91399999999999</c:v>
                  </c:pt>
                  <c:pt idx="20">
                    <c:v>216.11500000000001</c:v>
                  </c:pt>
                  <c:pt idx="21">
                    <c:v>323.64100000000002</c:v>
                  </c:pt>
                  <c:pt idx="22">
                    <c:v>224.17699999999999</c:v>
                  </c:pt>
                  <c:pt idx="23">
                    <c:v>413.72500000000002</c:v>
                  </c:pt>
                  <c:pt idx="24">
                    <c:v>515.93399999999997</c:v>
                  </c:pt>
                  <c:pt idx="25">
                    <c:v>269.048</c:v>
                  </c:pt>
                  <c:pt idx="26">
                    <c:v>405.178</c:v>
                  </c:pt>
                  <c:pt idx="27">
                    <c:v>183.536</c:v>
                  </c:pt>
                  <c:pt idx="28">
                    <c:v>375.99099999999999</c:v>
                  </c:pt>
                  <c:pt idx="29">
                    <c:v>274.27999999999997</c:v>
                  </c:pt>
                  <c:pt idx="30">
                    <c:v>254.858</c:v>
                  </c:pt>
                  <c:pt idx="31">
                    <c:v>275.541</c:v>
                  </c:pt>
                  <c:pt idx="32">
                    <c:v>253.482</c:v>
                  </c:pt>
                  <c:pt idx="33">
                    <c:v>259.935</c:v>
                  </c:pt>
                  <c:pt idx="34">
                    <c:v>343.82900000000001</c:v>
                  </c:pt>
                  <c:pt idx="35">
                    <c:v>286.77300000000002</c:v>
                  </c:pt>
                  <c:pt idx="36">
                    <c:v>498.18299999999999</c:v>
                  </c:pt>
                  <c:pt idx="37">
                    <c:v>377.524</c:v>
                  </c:pt>
                  <c:pt idx="38">
                    <c:v>413.02499999999998</c:v>
                  </c:pt>
                  <c:pt idx="39">
                    <c:v>262.33999999999997</c:v>
                  </c:pt>
                  <c:pt idx="40">
                    <c:v>443.779</c:v>
                  </c:pt>
                  <c:pt idx="41">
                    <c:v>359.92700000000002</c:v>
                  </c:pt>
                  <c:pt idx="42">
                    <c:v>257.80099999999999</c:v>
                  </c:pt>
                  <c:pt idx="43">
                    <c:v>358.947</c:v>
                  </c:pt>
                </c:numCache>
              </c:numRef>
            </c:plus>
            <c:minus>
              <c:numRef>
                <c:f>('Ms SEM+ICP Tidy'!$X$145:$X$168,'Ms SEM+ICP Tidy'!$X$189:$X$208)</c:f>
                <c:numCache>
                  <c:formatCode>General</c:formatCode>
                  <c:ptCount val="44"/>
                  <c:pt idx="0">
                    <c:v>607.68899999999996</c:v>
                  </c:pt>
                  <c:pt idx="1">
                    <c:v>591.61599999999999</c:v>
                  </c:pt>
                  <c:pt idx="2">
                    <c:v>155.20699999999999</c:v>
                  </c:pt>
                  <c:pt idx="3">
                    <c:v>154.22499999999999</c:v>
                  </c:pt>
                  <c:pt idx="4">
                    <c:v>240.99</c:v>
                  </c:pt>
                  <c:pt idx="5">
                    <c:v>202.34</c:v>
                  </c:pt>
                  <c:pt idx="6">
                    <c:v>277.63499999999999</c:v>
                  </c:pt>
                  <c:pt idx="7">
                    <c:v>283.73399999999998</c:v>
                  </c:pt>
                  <c:pt idx="8">
                    <c:v>207.58199999999999</c:v>
                  </c:pt>
                  <c:pt idx="9">
                    <c:v>339.82400000000001</c:v>
                  </c:pt>
                  <c:pt idx="10">
                    <c:v>261.30500000000001</c:v>
                  </c:pt>
                  <c:pt idx="11">
                    <c:v>423.93299999999999</c:v>
                  </c:pt>
                  <c:pt idx="12">
                    <c:v>421.173</c:v>
                  </c:pt>
                  <c:pt idx="13">
                    <c:v>434.64400000000001</c:v>
                  </c:pt>
                  <c:pt idx="14">
                    <c:v>697.101</c:v>
                  </c:pt>
                  <c:pt idx="15">
                    <c:v>267.45100000000002</c:v>
                  </c:pt>
                  <c:pt idx="16">
                    <c:v>232.39699999999999</c:v>
                  </c:pt>
                  <c:pt idx="17">
                    <c:v>183.53399999999999</c:v>
                  </c:pt>
                  <c:pt idx="18">
                    <c:v>242.34299999999999</c:v>
                  </c:pt>
                  <c:pt idx="19">
                    <c:v>202.91399999999999</c:v>
                  </c:pt>
                  <c:pt idx="20">
                    <c:v>216.11500000000001</c:v>
                  </c:pt>
                  <c:pt idx="21">
                    <c:v>323.64100000000002</c:v>
                  </c:pt>
                  <c:pt idx="22">
                    <c:v>224.17699999999999</c:v>
                  </c:pt>
                  <c:pt idx="23">
                    <c:v>413.72500000000002</c:v>
                  </c:pt>
                  <c:pt idx="24">
                    <c:v>515.93399999999997</c:v>
                  </c:pt>
                  <c:pt idx="25">
                    <c:v>269.048</c:v>
                  </c:pt>
                  <c:pt idx="26">
                    <c:v>405.178</c:v>
                  </c:pt>
                  <c:pt idx="27">
                    <c:v>183.536</c:v>
                  </c:pt>
                  <c:pt idx="28">
                    <c:v>375.99099999999999</c:v>
                  </c:pt>
                  <c:pt idx="29">
                    <c:v>274.27999999999997</c:v>
                  </c:pt>
                  <c:pt idx="30">
                    <c:v>254.858</c:v>
                  </c:pt>
                  <c:pt idx="31">
                    <c:v>275.541</c:v>
                  </c:pt>
                  <c:pt idx="32">
                    <c:v>253.482</c:v>
                  </c:pt>
                  <c:pt idx="33">
                    <c:v>259.935</c:v>
                  </c:pt>
                  <c:pt idx="34">
                    <c:v>343.82900000000001</c:v>
                  </c:pt>
                  <c:pt idx="35">
                    <c:v>286.77300000000002</c:v>
                  </c:pt>
                  <c:pt idx="36">
                    <c:v>498.18299999999999</c:v>
                  </c:pt>
                  <c:pt idx="37">
                    <c:v>377.524</c:v>
                  </c:pt>
                  <c:pt idx="38">
                    <c:v>413.02499999999998</c:v>
                  </c:pt>
                  <c:pt idx="39">
                    <c:v>262.33999999999997</c:v>
                  </c:pt>
                  <c:pt idx="40">
                    <c:v>443.779</c:v>
                  </c:pt>
                  <c:pt idx="41">
                    <c:v>359.92700000000002</c:v>
                  </c:pt>
                  <c:pt idx="42">
                    <c:v>257.80099999999999</c:v>
                  </c:pt>
                  <c:pt idx="43">
                    <c:v>358.947</c:v>
                  </c:pt>
                </c:numCache>
              </c:numRef>
            </c:minus>
          </c:errBars>
          <c:errBars>
            <c:errDir val="x"/>
            <c:errBarType val="both"/>
            <c:errValType val="cust"/>
            <c:noEndCap val="0"/>
            <c:plus>
              <c:numRef>
                <c:f>('Ms SEM+ICP Tidy'!$AH$145:$AH$168,'Ms SEM+ICP Tidy'!$AH$189:$AH$208)</c:f>
                <c:numCache>
                  <c:formatCode>General</c:formatCode>
                  <c:ptCount val="44"/>
                  <c:pt idx="0">
                    <c:v>1600</c:v>
                  </c:pt>
                  <c:pt idx="1">
                    <c:v>1600</c:v>
                  </c:pt>
                  <c:pt idx="2">
                    <c:v>1600</c:v>
                  </c:pt>
                  <c:pt idx="3">
                    <c:v>1600</c:v>
                  </c:pt>
                  <c:pt idx="4">
                    <c:v>1600</c:v>
                  </c:pt>
                  <c:pt idx="5">
                    <c:v>1600</c:v>
                  </c:pt>
                  <c:pt idx="6">
                    <c:v>1600</c:v>
                  </c:pt>
                  <c:pt idx="7">
                    <c:v>1600</c:v>
                  </c:pt>
                  <c:pt idx="8">
                    <c:v>1600</c:v>
                  </c:pt>
                  <c:pt idx="9">
                    <c:v>1600</c:v>
                  </c:pt>
                  <c:pt idx="10">
                    <c:v>1600</c:v>
                  </c:pt>
                  <c:pt idx="11">
                    <c:v>1600</c:v>
                  </c:pt>
                  <c:pt idx="12">
                    <c:v>1600</c:v>
                  </c:pt>
                  <c:pt idx="13">
                    <c:v>1600</c:v>
                  </c:pt>
                  <c:pt idx="14">
                    <c:v>1600</c:v>
                  </c:pt>
                  <c:pt idx="15">
                    <c:v>1600</c:v>
                  </c:pt>
                  <c:pt idx="16">
                    <c:v>1600</c:v>
                  </c:pt>
                  <c:pt idx="17">
                    <c:v>1600</c:v>
                  </c:pt>
                  <c:pt idx="18">
                    <c:v>1600</c:v>
                  </c:pt>
                  <c:pt idx="19">
                    <c:v>1600</c:v>
                  </c:pt>
                  <c:pt idx="20">
                    <c:v>1600</c:v>
                  </c:pt>
                  <c:pt idx="21">
                    <c:v>1600</c:v>
                  </c:pt>
                  <c:pt idx="22">
                    <c:v>1600</c:v>
                  </c:pt>
                  <c:pt idx="23">
                    <c:v>1600</c:v>
                  </c:pt>
                  <c:pt idx="24">
                    <c:v>1600</c:v>
                  </c:pt>
                  <c:pt idx="25">
                    <c:v>1600</c:v>
                  </c:pt>
                  <c:pt idx="26">
                    <c:v>1600</c:v>
                  </c:pt>
                  <c:pt idx="27">
                    <c:v>1600</c:v>
                  </c:pt>
                  <c:pt idx="28">
                    <c:v>1600</c:v>
                  </c:pt>
                  <c:pt idx="29">
                    <c:v>1600</c:v>
                  </c:pt>
                  <c:pt idx="30">
                    <c:v>1600</c:v>
                  </c:pt>
                  <c:pt idx="31">
                    <c:v>1600</c:v>
                  </c:pt>
                  <c:pt idx="32">
                    <c:v>1600</c:v>
                  </c:pt>
                  <c:pt idx="33">
                    <c:v>1600</c:v>
                  </c:pt>
                  <c:pt idx="34">
                    <c:v>1600</c:v>
                  </c:pt>
                  <c:pt idx="35">
                    <c:v>1600</c:v>
                  </c:pt>
                  <c:pt idx="36">
                    <c:v>1600</c:v>
                  </c:pt>
                  <c:pt idx="37">
                    <c:v>1600</c:v>
                  </c:pt>
                  <c:pt idx="38">
                    <c:v>1600</c:v>
                  </c:pt>
                  <c:pt idx="39">
                    <c:v>1600</c:v>
                  </c:pt>
                  <c:pt idx="40">
                    <c:v>1600</c:v>
                  </c:pt>
                  <c:pt idx="41">
                    <c:v>1600</c:v>
                  </c:pt>
                  <c:pt idx="42">
                    <c:v>1600</c:v>
                  </c:pt>
                  <c:pt idx="43">
                    <c:v>1600</c:v>
                  </c:pt>
                </c:numCache>
              </c:numRef>
            </c:plus>
            <c:minus>
              <c:numRef>
                <c:f>('Ms SEM+ICP Tidy'!$AH$145:$AH$168,'Ms SEM+ICP Tidy'!$AH$189:$AH$208)</c:f>
                <c:numCache>
                  <c:formatCode>General</c:formatCode>
                  <c:ptCount val="44"/>
                  <c:pt idx="0">
                    <c:v>1600</c:v>
                  </c:pt>
                  <c:pt idx="1">
                    <c:v>1600</c:v>
                  </c:pt>
                  <c:pt idx="2">
                    <c:v>1600</c:v>
                  </c:pt>
                  <c:pt idx="3">
                    <c:v>1600</c:v>
                  </c:pt>
                  <c:pt idx="4">
                    <c:v>1600</c:v>
                  </c:pt>
                  <c:pt idx="5">
                    <c:v>1600</c:v>
                  </c:pt>
                  <c:pt idx="6">
                    <c:v>1600</c:v>
                  </c:pt>
                  <c:pt idx="7">
                    <c:v>1600</c:v>
                  </c:pt>
                  <c:pt idx="8">
                    <c:v>1600</c:v>
                  </c:pt>
                  <c:pt idx="9">
                    <c:v>1600</c:v>
                  </c:pt>
                  <c:pt idx="10">
                    <c:v>1600</c:v>
                  </c:pt>
                  <c:pt idx="11">
                    <c:v>1600</c:v>
                  </c:pt>
                  <c:pt idx="12">
                    <c:v>1600</c:v>
                  </c:pt>
                  <c:pt idx="13">
                    <c:v>1600</c:v>
                  </c:pt>
                  <c:pt idx="14">
                    <c:v>1600</c:v>
                  </c:pt>
                  <c:pt idx="15">
                    <c:v>1600</c:v>
                  </c:pt>
                  <c:pt idx="16">
                    <c:v>1600</c:v>
                  </c:pt>
                  <c:pt idx="17">
                    <c:v>1600</c:v>
                  </c:pt>
                  <c:pt idx="18">
                    <c:v>1600</c:v>
                  </c:pt>
                  <c:pt idx="19">
                    <c:v>1600</c:v>
                  </c:pt>
                  <c:pt idx="20">
                    <c:v>1600</c:v>
                  </c:pt>
                  <c:pt idx="21">
                    <c:v>1600</c:v>
                  </c:pt>
                  <c:pt idx="22">
                    <c:v>1600</c:v>
                  </c:pt>
                  <c:pt idx="23">
                    <c:v>1600</c:v>
                  </c:pt>
                  <c:pt idx="24">
                    <c:v>1600</c:v>
                  </c:pt>
                  <c:pt idx="25">
                    <c:v>1600</c:v>
                  </c:pt>
                  <c:pt idx="26">
                    <c:v>1600</c:v>
                  </c:pt>
                  <c:pt idx="27">
                    <c:v>1600</c:v>
                  </c:pt>
                  <c:pt idx="28">
                    <c:v>1600</c:v>
                  </c:pt>
                  <c:pt idx="29">
                    <c:v>1600</c:v>
                  </c:pt>
                  <c:pt idx="30">
                    <c:v>1600</c:v>
                  </c:pt>
                  <c:pt idx="31">
                    <c:v>1600</c:v>
                  </c:pt>
                  <c:pt idx="32">
                    <c:v>1600</c:v>
                  </c:pt>
                  <c:pt idx="33">
                    <c:v>1600</c:v>
                  </c:pt>
                  <c:pt idx="34">
                    <c:v>1600</c:v>
                  </c:pt>
                  <c:pt idx="35">
                    <c:v>1600</c:v>
                  </c:pt>
                  <c:pt idx="36">
                    <c:v>1600</c:v>
                  </c:pt>
                  <c:pt idx="37">
                    <c:v>1600</c:v>
                  </c:pt>
                  <c:pt idx="38">
                    <c:v>1600</c:v>
                  </c:pt>
                  <c:pt idx="39">
                    <c:v>1600</c:v>
                  </c:pt>
                  <c:pt idx="40">
                    <c:v>1600</c:v>
                  </c:pt>
                  <c:pt idx="41">
                    <c:v>1600</c:v>
                  </c:pt>
                  <c:pt idx="42">
                    <c:v>1600</c:v>
                  </c:pt>
                  <c:pt idx="43">
                    <c:v>1600</c:v>
                  </c:pt>
                </c:numCache>
              </c:numRef>
            </c:minus>
          </c:errBars>
          <c:xVal>
            <c:numRef>
              <c:f>'Ms SEM+ICP Tidy'!$AH$2:$AH$45</c:f>
              <c:numCache>
                <c:formatCode>General</c:formatCode>
                <c:ptCount val="44"/>
                <c:pt idx="0">
                  <c:v>85200</c:v>
                </c:pt>
                <c:pt idx="1">
                  <c:v>85399.999999999985</c:v>
                </c:pt>
                <c:pt idx="2">
                  <c:v>95300</c:v>
                </c:pt>
                <c:pt idx="3">
                  <c:v>95300</c:v>
                </c:pt>
                <c:pt idx="4">
                  <c:v>95500</c:v>
                </c:pt>
                <c:pt idx="5">
                  <c:v>97100.000000000015</c:v>
                </c:pt>
                <c:pt idx="6">
                  <c:v>95700</c:v>
                </c:pt>
                <c:pt idx="7">
                  <c:v>95100</c:v>
                </c:pt>
                <c:pt idx="8">
                  <c:v>95000</c:v>
                </c:pt>
                <c:pt idx="9">
                  <c:v>95800</c:v>
                </c:pt>
                <c:pt idx="10">
                  <c:v>94500</c:v>
                </c:pt>
                <c:pt idx="11">
                  <c:v>91600</c:v>
                </c:pt>
                <c:pt idx="12">
                  <c:v>93100</c:v>
                </c:pt>
                <c:pt idx="13">
                  <c:v>92500</c:v>
                </c:pt>
                <c:pt idx="14">
                  <c:v>90900</c:v>
                </c:pt>
                <c:pt idx="15">
                  <c:v>95900</c:v>
                </c:pt>
                <c:pt idx="16">
                  <c:v>95900</c:v>
                </c:pt>
                <c:pt idx="17">
                  <c:v>95000</c:v>
                </c:pt>
                <c:pt idx="18">
                  <c:v>95500</c:v>
                </c:pt>
                <c:pt idx="19">
                  <c:v>93500</c:v>
                </c:pt>
                <c:pt idx="20">
                  <c:v>91199.999999999985</c:v>
                </c:pt>
                <c:pt idx="21">
                  <c:v>94400</c:v>
                </c:pt>
                <c:pt idx="22">
                  <c:v>98000</c:v>
                </c:pt>
                <c:pt idx="23">
                  <c:v>98000</c:v>
                </c:pt>
                <c:pt idx="24">
                  <c:v>93699.999999999985</c:v>
                </c:pt>
                <c:pt idx="25">
                  <c:v>95000</c:v>
                </c:pt>
                <c:pt idx="26">
                  <c:v>93300</c:v>
                </c:pt>
                <c:pt idx="27">
                  <c:v>94400</c:v>
                </c:pt>
                <c:pt idx="28">
                  <c:v>94000</c:v>
                </c:pt>
                <c:pt idx="29">
                  <c:v>94100</c:v>
                </c:pt>
                <c:pt idx="30">
                  <c:v>93900</c:v>
                </c:pt>
                <c:pt idx="31">
                  <c:v>98200</c:v>
                </c:pt>
                <c:pt idx="32">
                  <c:v>93100</c:v>
                </c:pt>
                <c:pt idx="33">
                  <c:v>96800</c:v>
                </c:pt>
                <c:pt idx="34">
                  <c:v>94100</c:v>
                </c:pt>
                <c:pt idx="35">
                  <c:v>95399.999999999985</c:v>
                </c:pt>
                <c:pt idx="36">
                  <c:v>93200</c:v>
                </c:pt>
                <c:pt idx="37">
                  <c:v>94700</c:v>
                </c:pt>
                <c:pt idx="38">
                  <c:v>97800</c:v>
                </c:pt>
                <c:pt idx="39">
                  <c:v>94100</c:v>
                </c:pt>
                <c:pt idx="40">
                  <c:v>95500</c:v>
                </c:pt>
                <c:pt idx="41">
                  <c:v>96000</c:v>
                </c:pt>
                <c:pt idx="42">
                  <c:v>98200</c:v>
                </c:pt>
                <c:pt idx="43">
                  <c:v>99600.000000000015</c:v>
                </c:pt>
              </c:numCache>
            </c:numRef>
          </c:xVal>
          <c:yVal>
            <c:numRef>
              <c:f>'Ms SEM+ICP Tidy'!$W$2:$W$45</c:f>
              <c:numCache>
                <c:formatCode>General</c:formatCode>
                <c:ptCount val="44"/>
                <c:pt idx="0">
                  <c:v>3698.06</c:v>
                </c:pt>
                <c:pt idx="1">
                  <c:v>4513.25</c:v>
                </c:pt>
                <c:pt idx="2">
                  <c:v>1365</c:v>
                </c:pt>
                <c:pt idx="3">
                  <c:v>1819.56</c:v>
                </c:pt>
                <c:pt idx="4">
                  <c:v>2213.25</c:v>
                </c:pt>
                <c:pt idx="5">
                  <c:v>1518.45</c:v>
                </c:pt>
                <c:pt idx="6">
                  <c:v>1949.48</c:v>
                </c:pt>
                <c:pt idx="7">
                  <c:v>2396.67</c:v>
                </c:pt>
                <c:pt idx="8">
                  <c:v>2207.37</c:v>
                </c:pt>
                <c:pt idx="9">
                  <c:v>2070.79</c:v>
                </c:pt>
                <c:pt idx="10">
                  <c:v>2390.39</c:v>
                </c:pt>
                <c:pt idx="11">
                  <c:v>3793.07</c:v>
                </c:pt>
                <c:pt idx="12">
                  <c:v>3491.85</c:v>
                </c:pt>
                <c:pt idx="13">
                  <c:v>3601.85</c:v>
                </c:pt>
                <c:pt idx="14">
                  <c:v>4305.1899999999996</c:v>
                </c:pt>
                <c:pt idx="15">
                  <c:v>2537.14</c:v>
                </c:pt>
                <c:pt idx="16">
                  <c:v>2033.76</c:v>
                </c:pt>
                <c:pt idx="17">
                  <c:v>2309.13</c:v>
                </c:pt>
                <c:pt idx="18">
                  <c:v>2677.35</c:v>
                </c:pt>
                <c:pt idx="19">
                  <c:v>1949.92</c:v>
                </c:pt>
                <c:pt idx="20">
                  <c:v>1989.98</c:v>
                </c:pt>
                <c:pt idx="21">
                  <c:v>2598.19</c:v>
                </c:pt>
                <c:pt idx="22">
                  <c:v>2397.0300000000002</c:v>
                </c:pt>
                <c:pt idx="23">
                  <c:v>3007.46</c:v>
                </c:pt>
                <c:pt idx="24">
                  <c:v>3743.77</c:v>
                </c:pt>
                <c:pt idx="25">
                  <c:v>2181.6999999999998</c:v>
                </c:pt>
                <c:pt idx="26">
                  <c:v>2360.67</c:v>
                </c:pt>
                <c:pt idx="27">
                  <c:v>2361.7800000000002</c:v>
                </c:pt>
                <c:pt idx="28">
                  <c:v>2636.48</c:v>
                </c:pt>
                <c:pt idx="29">
                  <c:v>2328.04</c:v>
                </c:pt>
                <c:pt idx="30">
                  <c:v>2395.3000000000002</c:v>
                </c:pt>
                <c:pt idx="31">
                  <c:v>2528.13</c:v>
                </c:pt>
                <c:pt idx="32">
                  <c:v>1908.58</c:v>
                </c:pt>
                <c:pt idx="33">
                  <c:v>2285.8200000000002</c:v>
                </c:pt>
                <c:pt idx="34">
                  <c:v>2334.4</c:v>
                </c:pt>
                <c:pt idx="35">
                  <c:v>3340.54</c:v>
                </c:pt>
                <c:pt idx="36">
                  <c:v>2854.99</c:v>
                </c:pt>
                <c:pt idx="37">
                  <c:v>2681.85</c:v>
                </c:pt>
                <c:pt idx="38">
                  <c:v>2859.62</c:v>
                </c:pt>
                <c:pt idx="39">
                  <c:v>3083.33</c:v>
                </c:pt>
                <c:pt idx="40">
                  <c:v>2748.19</c:v>
                </c:pt>
                <c:pt idx="41">
                  <c:v>2074.04</c:v>
                </c:pt>
                <c:pt idx="42">
                  <c:v>2857.37</c:v>
                </c:pt>
                <c:pt idx="43">
                  <c:v>2327.46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D9B-44F7-8014-81DAB79287DA}"/>
            </c:ext>
          </c:extLst>
        </c:ser>
        <c:ser>
          <c:idx val="0"/>
          <c:order val="1"/>
          <c:tx>
            <c:v>1(B)MP Ms K vs Ba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SEM+ICP Tidy'!$X$238:$X$267,'Ms SEM+ICP Tidy'!$X$285:$X$299)</c:f>
                <c:numCache>
                  <c:formatCode>General</c:formatCode>
                  <c:ptCount val="45"/>
                  <c:pt idx="0">
                    <c:v>405.90300000000002</c:v>
                  </c:pt>
                  <c:pt idx="1">
                    <c:v>409.899</c:v>
                  </c:pt>
                  <c:pt idx="2">
                    <c:v>281.58800000000002</c:v>
                  </c:pt>
                  <c:pt idx="3">
                    <c:v>428.01100000000002</c:v>
                  </c:pt>
                  <c:pt idx="4">
                    <c:v>209.77699999999999</c:v>
                  </c:pt>
                  <c:pt idx="5">
                    <c:v>518.827</c:v>
                  </c:pt>
                  <c:pt idx="6">
                    <c:v>306.90199999999999</c:v>
                  </c:pt>
                  <c:pt idx="7">
                    <c:v>279.94</c:v>
                  </c:pt>
                  <c:pt idx="8">
                    <c:v>428.25700000000001</c:v>
                  </c:pt>
                  <c:pt idx="9">
                    <c:v>609.78700000000003</c:v>
                  </c:pt>
                  <c:pt idx="10">
                    <c:v>223.09700000000001</c:v>
                  </c:pt>
                  <c:pt idx="11">
                    <c:v>220.55799999999999</c:v>
                  </c:pt>
                  <c:pt idx="12">
                    <c:v>222.47499999999999</c:v>
                  </c:pt>
                  <c:pt idx="13">
                    <c:v>342.96600000000001</c:v>
                  </c:pt>
                  <c:pt idx="14">
                    <c:v>744.67</c:v>
                  </c:pt>
                  <c:pt idx="15">
                    <c:v>465.41</c:v>
                  </c:pt>
                  <c:pt idx="16">
                    <c:v>361.06400000000002</c:v>
                  </c:pt>
                  <c:pt idx="17">
                    <c:v>498.315</c:v>
                  </c:pt>
                  <c:pt idx="18">
                    <c:v>316.65199999999999</c:v>
                  </c:pt>
                  <c:pt idx="19">
                    <c:v>307.45800000000003</c:v>
                  </c:pt>
                  <c:pt idx="20">
                    <c:v>336.779</c:v>
                  </c:pt>
                  <c:pt idx="21">
                    <c:v>399.63900000000001</c:v>
                  </c:pt>
                  <c:pt idx="22">
                    <c:v>484.041</c:v>
                  </c:pt>
                  <c:pt idx="23">
                    <c:v>326.70699999999999</c:v>
                  </c:pt>
                  <c:pt idx="24">
                    <c:v>572.18499999999995</c:v>
                  </c:pt>
                  <c:pt idx="25">
                    <c:v>398.47699999999998</c:v>
                  </c:pt>
                  <c:pt idx="26">
                    <c:v>386.709</c:v>
                  </c:pt>
                  <c:pt idx="27">
                    <c:v>548.524</c:v>
                  </c:pt>
                  <c:pt idx="28">
                    <c:v>331.22699999999998</c:v>
                  </c:pt>
                  <c:pt idx="29">
                    <c:v>536.70699999999999</c:v>
                  </c:pt>
                  <c:pt idx="30">
                    <c:v>524.85500000000002</c:v>
                  </c:pt>
                  <c:pt idx="31">
                    <c:v>215.55199999999999</c:v>
                  </c:pt>
                  <c:pt idx="32">
                    <c:v>365.86700000000002</c:v>
                  </c:pt>
                  <c:pt idx="33">
                    <c:v>348.39</c:v>
                  </c:pt>
                  <c:pt idx="34">
                    <c:v>553.58399999999995</c:v>
                  </c:pt>
                  <c:pt idx="35">
                    <c:v>468.54300000000001</c:v>
                  </c:pt>
                  <c:pt idx="36">
                    <c:v>328.55200000000002</c:v>
                  </c:pt>
                  <c:pt idx="37">
                    <c:v>299.298</c:v>
                  </c:pt>
                  <c:pt idx="38">
                    <c:v>353.096</c:v>
                  </c:pt>
                  <c:pt idx="39">
                    <c:v>362.72699999999998</c:v>
                  </c:pt>
                  <c:pt idx="40">
                    <c:v>599.08199999999999</c:v>
                  </c:pt>
                  <c:pt idx="41">
                    <c:v>464.32499999999999</c:v>
                  </c:pt>
                  <c:pt idx="42">
                    <c:v>531.09400000000005</c:v>
                  </c:pt>
                  <c:pt idx="43">
                    <c:v>640.65099999999995</c:v>
                  </c:pt>
                  <c:pt idx="44">
                    <c:v>461.57299999999998</c:v>
                  </c:pt>
                </c:numCache>
              </c:numRef>
            </c:plus>
            <c:minus>
              <c:numRef>
                <c:f>('Ms SEM+ICP Tidy'!$X$238:$X$267,'Ms SEM+ICP Tidy'!$X$285:$X$299)</c:f>
                <c:numCache>
                  <c:formatCode>General</c:formatCode>
                  <c:ptCount val="45"/>
                  <c:pt idx="0">
                    <c:v>405.90300000000002</c:v>
                  </c:pt>
                  <c:pt idx="1">
                    <c:v>409.899</c:v>
                  </c:pt>
                  <c:pt idx="2">
                    <c:v>281.58800000000002</c:v>
                  </c:pt>
                  <c:pt idx="3">
                    <c:v>428.01100000000002</c:v>
                  </c:pt>
                  <c:pt idx="4">
                    <c:v>209.77699999999999</c:v>
                  </c:pt>
                  <c:pt idx="5">
                    <c:v>518.827</c:v>
                  </c:pt>
                  <c:pt idx="6">
                    <c:v>306.90199999999999</c:v>
                  </c:pt>
                  <c:pt idx="7">
                    <c:v>279.94</c:v>
                  </c:pt>
                  <c:pt idx="8">
                    <c:v>428.25700000000001</c:v>
                  </c:pt>
                  <c:pt idx="9">
                    <c:v>609.78700000000003</c:v>
                  </c:pt>
                  <c:pt idx="10">
                    <c:v>223.09700000000001</c:v>
                  </c:pt>
                  <c:pt idx="11">
                    <c:v>220.55799999999999</c:v>
                  </c:pt>
                  <c:pt idx="12">
                    <c:v>222.47499999999999</c:v>
                  </c:pt>
                  <c:pt idx="13">
                    <c:v>342.96600000000001</c:v>
                  </c:pt>
                  <c:pt idx="14">
                    <c:v>744.67</c:v>
                  </c:pt>
                  <c:pt idx="15">
                    <c:v>465.41</c:v>
                  </c:pt>
                  <c:pt idx="16">
                    <c:v>361.06400000000002</c:v>
                  </c:pt>
                  <c:pt idx="17">
                    <c:v>498.315</c:v>
                  </c:pt>
                  <c:pt idx="18">
                    <c:v>316.65199999999999</c:v>
                  </c:pt>
                  <c:pt idx="19">
                    <c:v>307.45800000000003</c:v>
                  </c:pt>
                  <c:pt idx="20">
                    <c:v>336.779</c:v>
                  </c:pt>
                  <c:pt idx="21">
                    <c:v>399.63900000000001</c:v>
                  </c:pt>
                  <c:pt idx="22">
                    <c:v>484.041</c:v>
                  </c:pt>
                  <c:pt idx="23">
                    <c:v>326.70699999999999</c:v>
                  </c:pt>
                  <c:pt idx="24">
                    <c:v>572.18499999999995</c:v>
                  </c:pt>
                  <c:pt idx="25">
                    <c:v>398.47699999999998</c:v>
                  </c:pt>
                  <c:pt idx="26">
                    <c:v>386.709</c:v>
                  </c:pt>
                  <c:pt idx="27">
                    <c:v>548.524</c:v>
                  </c:pt>
                  <c:pt idx="28">
                    <c:v>331.22699999999998</c:v>
                  </c:pt>
                  <c:pt idx="29">
                    <c:v>536.70699999999999</c:v>
                  </c:pt>
                  <c:pt idx="30">
                    <c:v>524.85500000000002</c:v>
                  </c:pt>
                  <c:pt idx="31">
                    <c:v>215.55199999999999</c:v>
                  </c:pt>
                  <c:pt idx="32">
                    <c:v>365.86700000000002</c:v>
                  </c:pt>
                  <c:pt idx="33">
                    <c:v>348.39</c:v>
                  </c:pt>
                  <c:pt idx="34">
                    <c:v>553.58399999999995</c:v>
                  </c:pt>
                  <c:pt idx="35">
                    <c:v>468.54300000000001</c:v>
                  </c:pt>
                  <c:pt idx="36">
                    <c:v>328.55200000000002</c:v>
                  </c:pt>
                  <c:pt idx="37">
                    <c:v>299.298</c:v>
                  </c:pt>
                  <c:pt idx="38">
                    <c:v>353.096</c:v>
                  </c:pt>
                  <c:pt idx="39">
                    <c:v>362.72699999999998</c:v>
                  </c:pt>
                  <c:pt idx="40">
                    <c:v>599.08199999999999</c:v>
                  </c:pt>
                  <c:pt idx="41">
                    <c:v>464.32499999999999</c:v>
                  </c:pt>
                  <c:pt idx="42">
                    <c:v>531.09400000000005</c:v>
                  </c:pt>
                  <c:pt idx="43">
                    <c:v>640.65099999999995</c:v>
                  </c:pt>
                  <c:pt idx="44">
                    <c:v>461.57299999999998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SEM+ICP Tidy'!$AH$238:$AH$267,'Ms SEM+ICP Tidy'!$AH$285:$AH$299)</c:f>
                <c:numCache>
                  <c:formatCode>General</c:formatCode>
                  <c:ptCount val="45"/>
                  <c:pt idx="0">
                    <c:v>1391.6666666666665</c:v>
                  </c:pt>
                  <c:pt idx="1">
                    <c:v>1391.6666666666665</c:v>
                  </c:pt>
                  <c:pt idx="2">
                    <c:v>1391.6666666666665</c:v>
                  </c:pt>
                  <c:pt idx="3">
                    <c:v>1391.6666666666665</c:v>
                  </c:pt>
                  <c:pt idx="4">
                    <c:v>1391.6666666666665</c:v>
                  </c:pt>
                  <c:pt idx="5">
                    <c:v>1391.6666666666665</c:v>
                  </c:pt>
                  <c:pt idx="6">
                    <c:v>1391.6666666666665</c:v>
                  </c:pt>
                  <c:pt idx="7">
                    <c:v>1391.6666666666665</c:v>
                  </c:pt>
                  <c:pt idx="8">
                    <c:v>1391.6666666666665</c:v>
                  </c:pt>
                  <c:pt idx="9">
                    <c:v>1391.6666666666665</c:v>
                  </c:pt>
                  <c:pt idx="10">
                    <c:v>1391.6666666666665</c:v>
                  </c:pt>
                  <c:pt idx="11">
                    <c:v>1391.6666666666665</c:v>
                  </c:pt>
                  <c:pt idx="12">
                    <c:v>1391.6666666666665</c:v>
                  </c:pt>
                  <c:pt idx="13">
                    <c:v>1391.6666666666665</c:v>
                  </c:pt>
                  <c:pt idx="14">
                    <c:v>1391.6666666666665</c:v>
                  </c:pt>
                  <c:pt idx="15">
                    <c:v>1391.6666666666665</c:v>
                  </c:pt>
                  <c:pt idx="16">
                    <c:v>1391.6666666666665</c:v>
                  </c:pt>
                  <c:pt idx="17">
                    <c:v>1391.6666666666665</c:v>
                  </c:pt>
                  <c:pt idx="18">
                    <c:v>1391.6666666666665</c:v>
                  </c:pt>
                  <c:pt idx="19">
                    <c:v>1391.6666666666665</c:v>
                  </c:pt>
                  <c:pt idx="20">
                    <c:v>1391.6666666666665</c:v>
                  </c:pt>
                  <c:pt idx="21">
                    <c:v>1391.6666666666665</c:v>
                  </c:pt>
                  <c:pt idx="22">
                    <c:v>1391.6666666666665</c:v>
                  </c:pt>
                  <c:pt idx="23">
                    <c:v>1391.6666666666665</c:v>
                  </c:pt>
                  <c:pt idx="24">
                    <c:v>1391.6666666666665</c:v>
                  </c:pt>
                  <c:pt idx="25">
                    <c:v>1391.6666666666665</c:v>
                  </c:pt>
                  <c:pt idx="26">
                    <c:v>1391.6666666666665</c:v>
                  </c:pt>
                  <c:pt idx="27">
                    <c:v>1391.6666666666665</c:v>
                  </c:pt>
                  <c:pt idx="28">
                    <c:v>1391.6666666666665</c:v>
                  </c:pt>
                  <c:pt idx="29">
                    <c:v>1391.6666666666665</c:v>
                  </c:pt>
                  <c:pt idx="30">
                    <c:v>1391.6666666666665</c:v>
                  </c:pt>
                  <c:pt idx="31">
                    <c:v>1391.6666666666665</c:v>
                  </c:pt>
                  <c:pt idx="32">
                    <c:v>1391.6666666666665</c:v>
                  </c:pt>
                  <c:pt idx="33">
                    <c:v>1391.6666666666665</c:v>
                  </c:pt>
                  <c:pt idx="34">
                    <c:v>1391.6666666666665</c:v>
                  </c:pt>
                  <c:pt idx="35">
                    <c:v>1391.6666666666665</c:v>
                  </c:pt>
                  <c:pt idx="36">
                    <c:v>1391.6666666666665</c:v>
                  </c:pt>
                  <c:pt idx="37">
                    <c:v>1391.6666666666665</c:v>
                  </c:pt>
                  <c:pt idx="38">
                    <c:v>1391.6666666666665</c:v>
                  </c:pt>
                  <c:pt idx="39">
                    <c:v>1391.6666666666665</c:v>
                  </c:pt>
                  <c:pt idx="40">
                    <c:v>1391.6666666666665</c:v>
                  </c:pt>
                  <c:pt idx="41">
                    <c:v>1391.6666666666665</c:v>
                  </c:pt>
                  <c:pt idx="42">
                    <c:v>1391.6666666666665</c:v>
                  </c:pt>
                  <c:pt idx="43">
                    <c:v>1391.6666666666665</c:v>
                  </c:pt>
                  <c:pt idx="44">
                    <c:v>1391.6666666666665</c:v>
                  </c:pt>
                </c:numCache>
              </c:numRef>
            </c:plus>
            <c:minus>
              <c:numRef>
                <c:f>('Ms SEM+ICP Tidy'!$AH$238:$AH$267,'Ms SEM+ICP Tidy'!$AH$285:$AH$299)</c:f>
                <c:numCache>
                  <c:formatCode>General</c:formatCode>
                  <c:ptCount val="45"/>
                  <c:pt idx="0">
                    <c:v>1391.6666666666665</c:v>
                  </c:pt>
                  <c:pt idx="1">
                    <c:v>1391.6666666666665</c:v>
                  </c:pt>
                  <c:pt idx="2">
                    <c:v>1391.6666666666665</c:v>
                  </c:pt>
                  <c:pt idx="3">
                    <c:v>1391.6666666666665</c:v>
                  </c:pt>
                  <c:pt idx="4">
                    <c:v>1391.6666666666665</c:v>
                  </c:pt>
                  <c:pt idx="5">
                    <c:v>1391.6666666666665</c:v>
                  </c:pt>
                  <c:pt idx="6">
                    <c:v>1391.6666666666665</c:v>
                  </c:pt>
                  <c:pt idx="7">
                    <c:v>1391.6666666666665</c:v>
                  </c:pt>
                  <c:pt idx="8">
                    <c:v>1391.6666666666665</c:v>
                  </c:pt>
                  <c:pt idx="9">
                    <c:v>1391.6666666666665</c:v>
                  </c:pt>
                  <c:pt idx="10">
                    <c:v>1391.6666666666665</c:v>
                  </c:pt>
                  <c:pt idx="11">
                    <c:v>1391.6666666666665</c:v>
                  </c:pt>
                  <c:pt idx="12">
                    <c:v>1391.6666666666665</c:v>
                  </c:pt>
                  <c:pt idx="13">
                    <c:v>1391.6666666666665</c:v>
                  </c:pt>
                  <c:pt idx="14">
                    <c:v>1391.6666666666665</c:v>
                  </c:pt>
                  <c:pt idx="15">
                    <c:v>1391.6666666666665</c:v>
                  </c:pt>
                  <c:pt idx="16">
                    <c:v>1391.6666666666665</c:v>
                  </c:pt>
                  <c:pt idx="17">
                    <c:v>1391.6666666666665</c:v>
                  </c:pt>
                  <c:pt idx="18">
                    <c:v>1391.6666666666665</c:v>
                  </c:pt>
                  <c:pt idx="19">
                    <c:v>1391.6666666666665</c:v>
                  </c:pt>
                  <c:pt idx="20">
                    <c:v>1391.6666666666665</c:v>
                  </c:pt>
                  <c:pt idx="21">
                    <c:v>1391.6666666666665</c:v>
                  </c:pt>
                  <c:pt idx="22">
                    <c:v>1391.6666666666665</c:v>
                  </c:pt>
                  <c:pt idx="23">
                    <c:v>1391.6666666666665</c:v>
                  </c:pt>
                  <c:pt idx="24">
                    <c:v>1391.6666666666665</c:v>
                  </c:pt>
                  <c:pt idx="25">
                    <c:v>1391.6666666666665</c:v>
                  </c:pt>
                  <c:pt idx="26">
                    <c:v>1391.6666666666665</c:v>
                  </c:pt>
                  <c:pt idx="27">
                    <c:v>1391.6666666666665</c:v>
                  </c:pt>
                  <c:pt idx="28">
                    <c:v>1391.6666666666665</c:v>
                  </c:pt>
                  <c:pt idx="29">
                    <c:v>1391.6666666666665</c:v>
                  </c:pt>
                  <c:pt idx="30">
                    <c:v>1391.6666666666665</c:v>
                  </c:pt>
                  <c:pt idx="31">
                    <c:v>1391.6666666666665</c:v>
                  </c:pt>
                  <c:pt idx="32">
                    <c:v>1391.6666666666665</c:v>
                  </c:pt>
                  <c:pt idx="33">
                    <c:v>1391.6666666666665</c:v>
                  </c:pt>
                  <c:pt idx="34">
                    <c:v>1391.6666666666665</c:v>
                  </c:pt>
                  <c:pt idx="35">
                    <c:v>1391.6666666666665</c:v>
                  </c:pt>
                  <c:pt idx="36">
                    <c:v>1391.6666666666665</c:v>
                  </c:pt>
                  <c:pt idx="37">
                    <c:v>1391.6666666666665</c:v>
                  </c:pt>
                  <c:pt idx="38">
                    <c:v>1391.6666666666665</c:v>
                  </c:pt>
                  <c:pt idx="39">
                    <c:v>1391.6666666666665</c:v>
                  </c:pt>
                  <c:pt idx="40">
                    <c:v>1391.6666666666665</c:v>
                  </c:pt>
                  <c:pt idx="41">
                    <c:v>1391.6666666666665</c:v>
                  </c:pt>
                  <c:pt idx="42">
                    <c:v>1391.6666666666665</c:v>
                  </c:pt>
                  <c:pt idx="43">
                    <c:v>1391.6666666666665</c:v>
                  </c:pt>
                  <c:pt idx="44">
                    <c:v>1391.6666666666665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'Ms SEM+ICP Tidy'!$AH$47:$AH$91</c:f>
              <c:numCache>
                <c:formatCode>General</c:formatCode>
                <c:ptCount val="45"/>
                <c:pt idx="0">
                  <c:v>84800</c:v>
                </c:pt>
                <c:pt idx="1">
                  <c:v>84900</c:v>
                </c:pt>
                <c:pt idx="2">
                  <c:v>83699.999999999985</c:v>
                </c:pt>
                <c:pt idx="3">
                  <c:v>84400</c:v>
                </c:pt>
                <c:pt idx="4">
                  <c:v>85000</c:v>
                </c:pt>
                <c:pt idx="5">
                  <c:v>87100.000000000015</c:v>
                </c:pt>
                <c:pt idx="6">
                  <c:v>85300</c:v>
                </c:pt>
                <c:pt idx="7">
                  <c:v>85200</c:v>
                </c:pt>
                <c:pt idx="8">
                  <c:v>83200</c:v>
                </c:pt>
                <c:pt idx="9">
                  <c:v>84000</c:v>
                </c:pt>
                <c:pt idx="10">
                  <c:v>86000</c:v>
                </c:pt>
                <c:pt idx="11">
                  <c:v>84900</c:v>
                </c:pt>
                <c:pt idx="12">
                  <c:v>84600.000000000015</c:v>
                </c:pt>
                <c:pt idx="13">
                  <c:v>85399.999999999985</c:v>
                </c:pt>
                <c:pt idx="14">
                  <c:v>84100</c:v>
                </c:pt>
                <c:pt idx="15">
                  <c:v>82899.999999999985</c:v>
                </c:pt>
                <c:pt idx="16">
                  <c:v>85500</c:v>
                </c:pt>
                <c:pt idx="17">
                  <c:v>84700</c:v>
                </c:pt>
                <c:pt idx="18">
                  <c:v>84600.000000000015</c:v>
                </c:pt>
                <c:pt idx="19">
                  <c:v>82500</c:v>
                </c:pt>
                <c:pt idx="20">
                  <c:v>85300</c:v>
                </c:pt>
                <c:pt idx="21">
                  <c:v>85500</c:v>
                </c:pt>
                <c:pt idx="22">
                  <c:v>85399.999999999985</c:v>
                </c:pt>
                <c:pt idx="23">
                  <c:v>83500</c:v>
                </c:pt>
                <c:pt idx="24">
                  <c:v>83400</c:v>
                </c:pt>
                <c:pt idx="25">
                  <c:v>85600</c:v>
                </c:pt>
                <c:pt idx="26">
                  <c:v>87100.000000000015</c:v>
                </c:pt>
                <c:pt idx="27">
                  <c:v>83300</c:v>
                </c:pt>
                <c:pt idx="28">
                  <c:v>83000</c:v>
                </c:pt>
                <c:pt idx="29">
                  <c:v>83400</c:v>
                </c:pt>
                <c:pt idx="30">
                  <c:v>84200</c:v>
                </c:pt>
                <c:pt idx="31">
                  <c:v>85399.999999999985</c:v>
                </c:pt>
                <c:pt idx="32">
                  <c:v>85000</c:v>
                </c:pt>
                <c:pt idx="33">
                  <c:v>84100</c:v>
                </c:pt>
                <c:pt idx="34">
                  <c:v>84700</c:v>
                </c:pt>
                <c:pt idx="35">
                  <c:v>84500</c:v>
                </c:pt>
                <c:pt idx="36">
                  <c:v>85300</c:v>
                </c:pt>
                <c:pt idx="37">
                  <c:v>82300</c:v>
                </c:pt>
                <c:pt idx="38">
                  <c:v>84400</c:v>
                </c:pt>
                <c:pt idx="39">
                  <c:v>82600</c:v>
                </c:pt>
                <c:pt idx="40">
                  <c:v>84900</c:v>
                </c:pt>
                <c:pt idx="41">
                  <c:v>83300</c:v>
                </c:pt>
                <c:pt idx="42">
                  <c:v>83500</c:v>
                </c:pt>
                <c:pt idx="43">
                  <c:v>85300</c:v>
                </c:pt>
                <c:pt idx="44">
                  <c:v>82300</c:v>
                </c:pt>
              </c:numCache>
            </c:numRef>
          </c:xVal>
          <c:yVal>
            <c:numRef>
              <c:f>'Ms SEM+ICP Tidy'!$W$47:$W$91</c:f>
              <c:numCache>
                <c:formatCode>General</c:formatCode>
                <c:ptCount val="45"/>
                <c:pt idx="0">
                  <c:v>2691.7</c:v>
                </c:pt>
                <c:pt idx="1">
                  <c:v>2612.58</c:v>
                </c:pt>
                <c:pt idx="2">
                  <c:v>1803.16</c:v>
                </c:pt>
                <c:pt idx="3">
                  <c:v>2901.26</c:v>
                </c:pt>
                <c:pt idx="4">
                  <c:v>2363.3200000000002</c:v>
                </c:pt>
                <c:pt idx="5">
                  <c:v>3056.94</c:v>
                </c:pt>
                <c:pt idx="6">
                  <c:v>2713.72</c:v>
                </c:pt>
                <c:pt idx="7">
                  <c:v>2177.8000000000002</c:v>
                </c:pt>
                <c:pt idx="8">
                  <c:v>2698.44</c:v>
                </c:pt>
                <c:pt idx="9">
                  <c:v>4389.04</c:v>
                </c:pt>
                <c:pt idx="10">
                  <c:v>2041.37</c:v>
                </c:pt>
                <c:pt idx="11">
                  <c:v>2579.4899999999998</c:v>
                </c:pt>
                <c:pt idx="12">
                  <c:v>2380.48</c:v>
                </c:pt>
                <c:pt idx="13">
                  <c:v>3039.46</c:v>
                </c:pt>
                <c:pt idx="14">
                  <c:v>4657.41</c:v>
                </c:pt>
                <c:pt idx="15">
                  <c:v>3158.96</c:v>
                </c:pt>
                <c:pt idx="16">
                  <c:v>2954.72</c:v>
                </c:pt>
                <c:pt idx="17">
                  <c:v>3656.91</c:v>
                </c:pt>
                <c:pt idx="18">
                  <c:v>3127.34</c:v>
                </c:pt>
                <c:pt idx="19">
                  <c:v>2840.77</c:v>
                </c:pt>
                <c:pt idx="20">
                  <c:v>2704.31</c:v>
                </c:pt>
                <c:pt idx="21">
                  <c:v>3507.68</c:v>
                </c:pt>
                <c:pt idx="22">
                  <c:v>3374.9</c:v>
                </c:pt>
                <c:pt idx="23">
                  <c:v>3844.18</c:v>
                </c:pt>
                <c:pt idx="24">
                  <c:v>3958.79</c:v>
                </c:pt>
                <c:pt idx="25">
                  <c:v>3469.31</c:v>
                </c:pt>
                <c:pt idx="26">
                  <c:v>3448</c:v>
                </c:pt>
                <c:pt idx="27">
                  <c:v>4252.71</c:v>
                </c:pt>
                <c:pt idx="28">
                  <c:v>1699.14</c:v>
                </c:pt>
                <c:pt idx="29">
                  <c:v>3642.01</c:v>
                </c:pt>
                <c:pt idx="30">
                  <c:v>2855.62</c:v>
                </c:pt>
                <c:pt idx="31">
                  <c:v>1979.02</c:v>
                </c:pt>
                <c:pt idx="32">
                  <c:v>3491.04</c:v>
                </c:pt>
                <c:pt idx="33">
                  <c:v>3625.99</c:v>
                </c:pt>
                <c:pt idx="34">
                  <c:v>3553.48</c:v>
                </c:pt>
                <c:pt idx="35">
                  <c:v>3395.04</c:v>
                </c:pt>
                <c:pt idx="36">
                  <c:v>3325.42</c:v>
                </c:pt>
                <c:pt idx="37">
                  <c:v>2724.71</c:v>
                </c:pt>
                <c:pt idx="38">
                  <c:v>3553.47</c:v>
                </c:pt>
                <c:pt idx="39">
                  <c:v>3827.45</c:v>
                </c:pt>
                <c:pt idx="40">
                  <c:v>4070.39</c:v>
                </c:pt>
                <c:pt idx="41">
                  <c:v>3410.89</c:v>
                </c:pt>
                <c:pt idx="42">
                  <c:v>3475.49</c:v>
                </c:pt>
                <c:pt idx="43">
                  <c:v>3889.69</c:v>
                </c:pt>
                <c:pt idx="44">
                  <c:v>3461.3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D9B-44F7-8014-81DAB7928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4929983"/>
        <c:axId val="1655385551"/>
      </c:scatterChart>
      <c:valAx>
        <c:axId val="1394929983"/>
        <c:scaling>
          <c:orientation val="minMax"/>
          <c:max val="100000"/>
          <c:min val="8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5385551"/>
        <c:crosses val="autoZero"/>
        <c:crossBetween val="midCat"/>
      </c:valAx>
      <c:valAx>
        <c:axId val="1655385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Ba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4929983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1.AS v 1(B)MP</a:t>
            </a:r>
            <a:r>
              <a:rPr lang="en-GB" baseline="0"/>
              <a:t> Ms Al v Mg</a:t>
            </a:r>
            <a:endParaRPr lang="en-GB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1.AS Al vs Mg</c:v>
          </c:tx>
          <c:spPr>
            <a:ln>
              <a:noFill/>
            </a:ln>
          </c:spPr>
          <c:errBars>
            <c:errDir val="y"/>
            <c:errBarType val="both"/>
            <c:errValType val="cust"/>
            <c:noEndCap val="0"/>
            <c:plus>
              <c:numRef>
                <c:f>('Ms SEM+ICP Tidy'!$AE$145:$AE$168,'Ms SEM+ICP Tidy'!$AE$189:$AE$208)</c:f>
                <c:numCache>
                  <c:formatCode>General</c:formatCode>
                  <c:ptCount val="44"/>
                  <c:pt idx="0">
                    <c:v>718.18181818181813</c:v>
                  </c:pt>
                  <c:pt idx="1">
                    <c:v>718.18181818181813</c:v>
                  </c:pt>
                  <c:pt idx="2">
                    <c:v>718.18181818181813</c:v>
                  </c:pt>
                  <c:pt idx="3">
                    <c:v>718.18181818181813</c:v>
                  </c:pt>
                  <c:pt idx="4">
                    <c:v>718.18181818181813</c:v>
                  </c:pt>
                  <c:pt idx="5">
                    <c:v>718.18181818181813</c:v>
                  </c:pt>
                  <c:pt idx="6">
                    <c:v>718.18181818181813</c:v>
                  </c:pt>
                  <c:pt idx="7">
                    <c:v>718.18181818181813</c:v>
                  </c:pt>
                  <c:pt idx="8">
                    <c:v>718.18181818181813</c:v>
                  </c:pt>
                  <c:pt idx="9">
                    <c:v>718.18181818181813</c:v>
                  </c:pt>
                  <c:pt idx="10">
                    <c:v>718.18181818181813</c:v>
                  </c:pt>
                  <c:pt idx="11">
                    <c:v>718.18181818181813</c:v>
                  </c:pt>
                  <c:pt idx="12">
                    <c:v>718.18181818181813</c:v>
                  </c:pt>
                  <c:pt idx="13">
                    <c:v>718.18181818181813</c:v>
                  </c:pt>
                  <c:pt idx="14">
                    <c:v>718.18181818181813</c:v>
                  </c:pt>
                  <c:pt idx="15">
                    <c:v>718.18181818181813</c:v>
                  </c:pt>
                  <c:pt idx="16">
                    <c:v>718.18181818181813</c:v>
                  </c:pt>
                  <c:pt idx="17">
                    <c:v>718.18181818181813</c:v>
                  </c:pt>
                  <c:pt idx="18">
                    <c:v>718.18181818181813</c:v>
                  </c:pt>
                  <c:pt idx="19">
                    <c:v>718.18181818181813</c:v>
                  </c:pt>
                  <c:pt idx="20">
                    <c:v>718.18181818181813</c:v>
                  </c:pt>
                  <c:pt idx="21">
                    <c:v>718.18181818181813</c:v>
                  </c:pt>
                  <c:pt idx="22">
                    <c:v>718.18181818181802</c:v>
                  </c:pt>
                  <c:pt idx="23">
                    <c:v>718.18181818181802</c:v>
                  </c:pt>
                  <c:pt idx="24">
                    <c:v>718.18181818181813</c:v>
                  </c:pt>
                  <c:pt idx="25">
                    <c:v>718.18181818181813</c:v>
                  </c:pt>
                  <c:pt idx="26">
                    <c:v>718.18181818181813</c:v>
                  </c:pt>
                  <c:pt idx="27">
                    <c:v>718.18181818181813</c:v>
                  </c:pt>
                  <c:pt idx="28">
                    <c:v>718.18181818181813</c:v>
                  </c:pt>
                  <c:pt idx="29">
                    <c:v>718.18181818181813</c:v>
                  </c:pt>
                  <c:pt idx="30">
                    <c:v>718.18181818181813</c:v>
                  </c:pt>
                  <c:pt idx="31">
                    <c:v>718.18181818181813</c:v>
                  </c:pt>
                  <c:pt idx="32">
                    <c:v>718.18181818181813</c:v>
                  </c:pt>
                  <c:pt idx="33">
                    <c:v>718.18181818181813</c:v>
                  </c:pt>
                  <c:pt idx="34">
                    <c:v>718.18181818181813</c:v>
                  </c:pt>
                  <c:pt idx="35">
                    <c:v>718.18181818181813</c:v>
                  </c:pt>
                  <c:pt idx="36">
                    <c:v>718.18181818181813</c:v>
                  </c:pt>
                  <c:pt idx="37">
                    <c:v>718.18181818181813</c:v>
                  </c:pt>
                  <c:pt idx="38">
                    <c:v>718.18181818181813</c:v>
                  </c:pt>
                  <c:pt idx="39">
                    <c:v>718.18181818181813</c:v>
                  </c:pt>
                  <c:pt idx="40">
                    <c:v>718.18181818181813</c:v>
                  </c:pt>
                  <c:pt idx="41">
                    <c:v>718.18181818181813</c:v>
                  </c:pt>
                  <c:pt idx="42">
                    <c:v>718.18181818181813</c:v>
                  </c:pt>
                  <c:pt idx="43">
                    <c:v>718.18181818181813</c:v>
                  </c:pt>
                </c:numCache>
              </c:numRef>
            </c:plus>
            <c:minus>
              <c:numRef>
                <c:f>('Ms SEM+ICP Tidy'!$AE$145:$AE$168,'Ms SEM+ICP Tidy'!$AE$189:$AE$208)</c:f>
                <c:numCache>
                  <c:formatCode>General</c:formatCode>
                  <c:ptCount val="44"/>
                  <c:pt idx="0">
                    <c:v>718.18181818181813</c:v>
                  </c:pt>
                  <c:pt idx="1">
                    <c:v>718.18181818181813</c:v>
                  </c:pt>
                  <c:pt idx="2">
                    <c:v>718.18181818181813</c:v>
                  </c:pt>
                  <c:pt idx="3">
                    <c:v>718.18181818181813</c:v>
                  </c:pt>
                  <c:pt idx="4">
                    <c:v>718.18181818181813</c:v>
                  </c:pt>
                  <c:pt idx="5">
                    <c:v>718.18181818181813</c:v>
                  </c:pt>
                  <c:pt idx="6">
                    <c:v>718.18181818181813</c:v>
                  </c:pt>
                  <c:pt idx="7">
                    <c:v>718.18181818181813</c:v>
                  </c:pt>
                  <c:pt idx="8">
                    <c:v>718.18181818181813</c:v>
                  </c:pt>
                  <c:pt idx="9">
                    <c:v>718.18181818181813</c:v>
                  </c:pt>
                  <c:pt idx="10">
                    <c:v>718.18181818181813</c:v>
                  </c:pt>
                  <c:pt idx="11">
                    <c:v>718.18181818181813</c:v>
                  </c:pt>
                  <c:pt idx="12">
                    <c:v>718.18181818181813</c:v>
                  </c:pt>
                  <c:pt idx="13">
                    <c:v>718.18181818181813</c:v>
                  </c:pt>
                  <c:pt idx="14">
                    <c:v>718.18181818181813</c:v>
                  </c:pt>
                  <c:pt idx="15">
                    <c:v>718.18181818181813</c:v>
                  </c:pt>
                  <c:pt idx="16">
                    <c:v>718.18181818181813</c:v>
                  </c:pt>
                  <c:pt idx="17">
                    <c:v>718.18181818181813</c:v>
                  </c:pt>
                  <c:pt idx="18">
                    <c:v>718.18181818181813</c:v>
                  </c:pt>
                  <c:pt idx="19">
                    <c:v>718.18181818181813</c:v>
                  </c:pt>
                  <c:pt idx="20">
                    <c:v>718.18181818181813</c:v>
                  </c:pt>
                  <c:pt idx="21">
                    <c:v>718.18181818181813</c:v>
                  </c:pt>
                  <c:pt idx="22">
                    <c:v>718.18181818181802</c:v>
                  </c:pt>
                  <c:pt idx="23">
                    <c:v>718.18181818181802</c:v>
                  </c:pt>
                  <c:pt idx="24">
                    <c:v>718.18181818181813</c:v>
                  </c:pt>
                  <c:pt idx="25">
                    <c:v>718.18181818181813</c:v>
                  </c:pt>
                  <c:pt idx="26">
                    <c:v>718.18181818181813</c:v>
                  </c:pt>
                  <c:pt idx="27">
                    <c:v>718.18181818181813</c:v>
                  </c:pt>
                  <c:pt idx="28">
                    <c:v>718.18181818181813</c:v>
                  </c:pt>
                  <c:pt idx="29">
                    <c:v>718.18181818181813</c:v>
                  </c:pt>
                  <c:pt idx="30">
                    <c:v>718.18181818181813</c:v>
                  </c:pt>
                  <c:pt idx="31">
                    <c:v>718.18181818181813</c:v>
                  </c:pt>
                  <c:pt idx="32">
                    <c:v>718.18181818181813</c:v>
                  </c:pt>
                  <c:pt idx="33">
                    <c:v>718.18181818181813</c:v>
                  </c:pt>
                  <c:pt idx="34">
                    <c:v>718.18181818181813</c:v>
                  </c:pt>
                  <c:pt idx="35">
                    <c:v>718.18181818181813</c:v>
                  </c:pt>
                  <c:pt idx="36">
                    <c:v>718.18181818181813</c:v>
                  </c:pt>
                  <c:pt idx="37">
                    <c:v>718.18181818181813</c:v>
                  </c:pt>
                  <c:pt idx="38">
                    <c:v>718.18181818181813</c:v>
                  </c:pt>
                  <c:pt idx="39">
                    <c:v>718.18181818181813</c:v>
                  </c:pt>
                  <c:pt idx="40">
                    <c:v>718.18181818181813</c:v>
                  </c:pt>
                  <c:pt idx="41">
                    <c:v>718.18181818181813</c:v>
                  </c:pt>
                  <c:pt idx="42">
                    <c:v>718.18181818181813</c:v>
                  </c:pt>
                  <c:pt idx="43">
                    <c:v>718.18181818181813</c:v>
                  </c:pt>
                </c:numCache>
              </c:numRef>
            </c:minus>
          </c:errBars>
          <c:errBars>
            <c:errDir val="x"/>
            <c:errBarType val="both"/>
            <c:errValType val="cust"/>
            <c:noEndCap val="0"/>
            <c:plus>
              <c:numRef>
                <c:f>('Ms SEM+ICP Tidy'!$AF$145:$AF$168,'Ms SEM+ICP Tidy'!$AF$189:$AF$208)</c:f>
                <c:numCache>
                  <c:formatCode>General</c:formatCode>
                  <c:ptCount val="44"/>
                  <c:pt idx="0">
                    <c:v>1883.3333333333333</c:v>
                  </c:pt>
                  <c:pt idx="1">
                    <c:v>1883.3333333333333</c:v>
                  </c:pt>
                  <c:pt idx="2">
                    <c:v>1883.3333333333333</c:v>
                  </c:pt>
                  <c:pt idx="3">
                    <c:v>1883.3333333333333</c:v>
                  </c:pt>
                  <c:pt idx="4">
                    <c:v>1883.3333333333333</c:v>
                  </c:pt>
                  <c:pt idx="5">
                    <c:v>1883.3333333333333</c:v>
                  </c:pt>
                  <c:pt idx="6">
                    <c:v>1883.3333333333333</c:v>
                  </c:pt>
                  <c:pt idx="7">
                    <c:v>1883.3333333333333</c:v>
                  </c:pt>
                  <c:pt idx="8">
                    <c:v>1883.3333333333333</c:v>
                  </c:pt>
                  <c:pt idx="9">
                    <c:v>1883.3333333333333</c:v>
                  </c:pt>
                  <c:pt idx="10">
                    <c:v>1883.3333333333333</c:v>
                  </c:pt>
                  <c:pt idx="11">
                    <c:v>1883.3333333333333</c:v>
                  </c:pt>
                  <c:pt idx="12">
                    <c:v>1883.3333333333333</c:v>
                  </c:pt>
                  <c:pt idx="13">
                    <c:v>1883.3333333333333</c:v>
                  </c:pt>
                  <c:pt idx="14">
                    <c:v>1883.3333333333333</c:v>
                  </c:pt>
                  <c:pt idx="15">
                    <c:v>1883.3333333333333</c:v>
                  </c:pt>
                  <c:pt idx="16">
                    <c:v>1883.3333333333333</c:v>
                  </c:pt>
                  <c:pt idx="17">
                    <c:v>1883.3333333333333</c:v>
                  </c:pt>
                  <c:pt idx="18">
                    <c:v>1883.3333333333333</c:v>
                  </c:pt>
                  <c:pt idx="19">
                    <c:v>1883.3333333333333</c:v>
                  </c:pt>
                  <c:pt idx="20">
                    <c:v>1883.3333333333333</c:v>
                  </c:pt>
                  <c:pt idx="21">
                    <c:v>1883.3333333333333</c:v>
                  </c:pt>
                  <c:pt idx="22">
                    <c:v>1883.3333333333301</c:v>
                  </c:pt>
                  <c:pt idx="23">
                    <c:v>1883.3333333333301</c:v>
                  </c:pt>
                  <c:pt idx="24">
                    <c:v>1883.3333333333333</c:v>
                  </c:pt>
                  <c:pt idx="25">
                    <c:v>1883.3333333333333</c:v>
                  </c:pt>
                  <c:pt idx="26">
                    <c:v>1883.3333333333333</c:v>
                  </c:pt>
                  <c:pt idx="27">
                    <c:v>1883.3333333333333</c:v>
                  </c:pt>
                  <c:pt idx="28">
                    <c:v>1883.3333333333333</c:v>
                  </c:pt>
                  <c:pt idx="29">
                    <c:v>1883.3333333333333</c:v>
                  </c:pt>
                  <c:pt idx="30">
                    <c:v>1883.3333333333333</c:v>
                  </c:pt>
                  <c:pt idx="31">
                    <c:v>1883.3333333333333</c:v>
                  </c:pt>
                  <c:pt idx="32">
                    <c:v>1883.3333333333333</c:v>
                  </c:pt>
                  <c:pt idx="33">
                    <c:v>1883.3333333333333</c:v>
                  </c:pt>
                  <c:pt idx="34">
                    <c:v>1883.3333333333333</c:v>
                  </c:pt>
                  <c:pt idx="35">
                    <c:v>1883.3333333333333</c:v>
                  </c:pt>
                  <c:pt idx="36">
                    <c:v>1883.3333333333333</c:v>
                  </c:pt>
                  <c:pt idx="37">
                    <c:v>1883.3333333333333</c:v>
                  </c:pt>
                  <c:pt idx="38">
                    <c:v>1883.3333333333333</c:v>
                  </c:pt>
                  <c:pt idx="39">
                    <c:v>1883.3333333333333</c:v>
                  </c:pt>
                  <c:pt idx="40">
                    <c:v>1883.3333333333333</c:v>
                  </c:pt>
                  <c:pt idx="41">
                    <c:v>1883.3333333333333</c:v>
                  </c:pt>
                  <c:pt idx="42">
                    <c:v>1883.3333333333333</c:v>
                  </c:pt>
                  <c:pt idx="43">
                    <c:v>1883.3333333333333</c:v>
                  </c:pt>
                </c:numCache>
              </c:numRef>
            </c:plus>
            <c:minus>
              <c:numRef>
                <c:f>('Ms SEM+ICP Tidy'!$AF$145:$AF$168,'Ms SEM+ICP Tidy'!$AF$189:$AF$208)</c:f>
                <c:numCache>
                  <c:formatCode>General</c:formatCode>
                  <c:ptCount val="44"/>
                  <c:pt idx="0">
                    <c:v>1883.3333333333333</c:v>
                  </c:pt>
                  <c:pt idx="1">
                    <c:v>1883.3333333333333</c:v>
                  </c:pt>
                  <c:pt idx="2">
                    <c:v>1883.3333333333333</c:v>
                  </c:pt>
                  <c:pt idx="3">
                    <c:v>1883.3333333333333</c:v>
                  </c:pt>
                  <c:pt idx="4">
                    <c:v>1883.3333333333333</c:v>
                  </c:pt>
                  <c:pt idx="5">
                    <c:v>1883.3333333333333</c:v>
                  </c:pt>
                  <c:pt idx="6">
                    <c:v>1883.3333333333333</c:v>
                  </c:pt>
                  <c:pt idx="7">
                    <c:v>1883.3333333333333</c:v>
                  </c:pt>
                  <c:pt idx="8">
                    <c:v>1883.3333333333333</c:v>
                  </c:pt>
                  <c:pt idx="9">
                    <c:v>1883.3333333333333</c:v>
                  </c:pt>
                  <c:pt idx="10">
                    <c:v>1883.3333333333333</c:v>
                  </c:pt>
                  <c:pt idx="11">
                    <c:v>1883.3333333333333</c:v>
                  </c:pt>
                  <c:pt idx="12">
                    <c:v>1883.3333333333333</c:v>
                  </c:pt>
                  <c:pt idx="13">
                    <c:v>1883.3333333333333</c:v>
                  </c:pt>
                  <c:pt idx="14">
                    <c:v>1883.3333333333333</c:v>
                  </c:pt>
                  <c:pt idx="15">
                    <c:v>1883.3333333333333</c:v>
                  </c:pt>
                  <c:pt idx="16">
                    <c:v>1883.3333333333333</c:v>
                  </c:pt>
                  <c:pt idx="17">
                    <c:v>1883.3333333333333</c:v>
                  </c:pt>
                  <c:pt idx="18">
                    <c:v>1883.3333333333333</c:v>
                  </c:pt>
                  <c:pt idx="19">
                    <c:v>1883.3333333333333</c:v>
                  </c:pt>
                  <c:pt idx="20">
                    <c:v>1883.3333333333333</c:v>
                  </c:pt>
                  <c:pt idx="21">
                    <c:v>1883.3333333333333</c:v>
                  </c:pt>
                  <c:pt idx="22">
                    <c:v>1883.3333333333301</c:v>
                  </c:pt>
                  <c:pt idx="23">
                    <c:v>1883.3333333333301</c:v>
                  </c:pt>
                  <c:pt idx="24">
                    <c:v>1883.3333333333333</c:v>
                  </c:pt>
                  <c:pt idx="25">
                    <c:v>1883.3333333333333</c:v>
                  </c:pt>
                  <c:pt idx="26">
                    <c:v>1883.3333333333333</c:v>
                  </c:pt>
                  <c:pt idx="27">
                    <c:v>1883.3333333333333</c:v>
                  </c:pt>
                  <c:pt idx="28">
                    <c:v>1883.3333333333333</c:v>
                  </c:pt>
                  <c:pt idx="29">
                    <c:v>1883.3333333333333</c:v>
                  </c:pt>
                  <c:pt idx="30">
                    <c:v>1883.3333333333333</c:v>
                  </c:pt>
                  <c:pt idx="31">
                    <c:v>1883.3333333333333</c:v>
                  </c:pt>
                  <c:pt idx="32">
                    <c:v>1883.3333333333333</c:v>
                  </c:pt>
                  <c:pt idx="33">
                    <c:v>1883.3333333333333</c:v>
                  </c:pt>
                  <c:pt idx="34">
                    <c:v>1883.3333333333333</c:v>
                  </c:pt>
                  <c:pt idx="35">
                    <c:v>1883.3333333333333</c:v>
                  </c:pt>
                  <c:pt idx="36">
                    <c:v>1883.3333333333333</c:v>
                  </c:pt>
                  <c:pt idx="37">
                    <c:v>1883.3333333333333</c:v>
                  </c:pt>
                  <c:pt idx="38">
                    <c:v>1883.3333333333333</c:v>
                  </c:pt>
                  <c:pt idx="39">
                    <c:v>1883.3333333333333</c:v>
                  </c:pt>
                  <c:pt idx="40">
                    <c:v>1883.3333333333333</c:v>
                  </c:pt>
                  <c:pt idx="41">
                    <c:v>1883.3333333333333</c:v>
                  </c:pt>
                  <c:pt idx="42">
                    <c:v>1883.3333333333333</c:v>
                  </c:pt>
                  <c:pt idx="43">
                    <c:v>1883.3333333333333</c:v>
                  </c:pt>
                </c:numCache>
              </c:numRef>
            </c:minus>
          </c:errBars>
          <c:xVal>
            <c:numRef>
              <c:f>'Ms SEM+ICP Tidy'!$AF$2:$AF$45</c:f>
              <c:numCache>
                <c:formatCode>General</c:formatCode>
                <c:ptCount val="44"/>
                <c:pt idx="0">
                  <c:v>189500</c:v>
                </c:pt>
                <c:pt idx="1">
                  <c:v>183000</c:v>
                </c:pt>
                <c:pt idx="2">
                  <c:v>189000</c:v>
                </c:pt>
                <c:pt idx="3">
                  <c:v>185600</c:v>
                </c:pt>
                <c:pt idx="4">
                  <c:v>187000</c:v>
                </c:pt>
                <c:pt idx="5">
                  <c:v>181100</c:v>
                </c:pt>
                <c:pt idx="6">
                  <c:v>184100</c:v>
                </c:pt>
                <c:pt idx="7">
                  <c:v>180900</c:v>
                </c:pt>
                <c:pt idx="8">
                  <c:v>188900</c:v>
                </c:pt>
                <c:pt idx="9">
                  <c:v>186800</c:v>
                </c:pt>
                <c:pt idx="10">
                  <c:v>183299.99999999997</c:v>
                </c:pt>
                <c:pt idx="11">
                  <c:v>183500</c:v>
                </c:pt>
                <c:pt idx="12">
                  <c:v>182700</c:v>
                </c:pt>
                <c:pt idx="13">
                  <c:v>185600</c:v>
                </c:pt>
                <c:pt idx="14">
                  <c:v>185799.99999999997</c:v>
                </c:pt>
                <c:pt idx="15">
                  <c:v>186800</c:v>
                </c:pt>
                <c:pt idx="16">
                  <c:v>189600</c:v>
                </c:pt>
                <c:pt idx="17">
                  <c:v>185400</c:v>
                </c:pt>
                <c:pt idx="18">
                  <c:v>189200.00000000003</c:v>
                </c:pt>
                <c:pt idx="19">
                  <c:v>185900</c:v>
                </c:pt>
                <c:pt idx="20">
                  <c:v>180799.99999999997</c:v>
                </c:pt>
                <c:pt idx="21">
                  <c:v>188299.99999999997</c:v>
                </c:pt>
                <c:pt idx="22">
                  <c:v>185799.99999999997</c:v>
                </c:pt>
                <c:pt idx="23">
                  <c:v>185799.99999999997</c:v>
                </c:pt>
                <c:pt idx="24">
                  <c:v>182300</c:v>
                </c:pt>
                <c:pt idx="25">
                  <c:v>186100</c:v>
                </c:pt>
                <c:pt idx="26">
                  <c:v>185900</c:v>
                </c:pt>
                <c:pt idx="27">
                  <c:v>187900</c:v>
                </c:pt>
                <c:pt idx="28">
                  <c:v>186900</c:v>
                </c:pt>
                <c:pt idx="29">
                  <c:v>188900</c:v>
                </c:pt>
                <c:pt idx="30">
                  <c:v>186000</c:v>
                </c:pt>
                <c:pt idx="31">
                  <c:v>185100.00000000003</c:v>
                </c:pt>
                <c:pt idx="32">
                  <c:v>186500</c:v>
                </c:pt>
                <c:pt idx="33">
                  <c:v>177100</c:v>
                </c:pt>
                <c:pt idx="34">
                  <c:v>186200</c:v>
                </c:pt>
                <c:pt idx="35">
                  <c:v>178600</c:v>
                </c:pt>
                <c:pt idx="36">
                  <c:v>184800</c:v>
                </c:pt>
                <c:pt idx="37">
                  <c:v>187300</c:v>
                </c:pt>
                <c:pt idx="38">
                  <c:v>184899.99999999997</c:v>
                </c:pt>
                <c:pt idx="39">
                  <c:v>184899.99999999997</c:v>
                </c:pt>
                <c:pt idx="40">
                  <c:v>188800</c:v>
                </c:pt>
                <c:pt idx="41">
                  <c:v>186500</c:v>
                </c:pt>
                <c:pt idx="42">
                  <c:v>182600.00000000003</c:v>
                </c:pt>
                <c:pt idx="43">
                  <c:v>189100</c:v>
                </c:pt>
              </c:numCache>
            </c:numRef>
          </c:xVal>
          <c:yVal>
            <c:numRef>
              <c:f>'Ms SEM+ICP Tidy'!$AE$2:$AE$45</c:f>
              <c:numCache>
                <c:formatCode>General</c:formatCode>
                <c:ptCount val="44"/>
                <c:pt idx="0">
                  <c:v>8400</c:v>
                </c:pt>
                <c:pt idx="1">
                  <c:v>10900</c:v>
                </c:pt>
                <c:pt idx="2">
                  <c:v>7100</c:v>
                </c:pt>
                <c:pt idx="3">
                  <c:v>8400</c:v>
                </c:pt>
                <c:pt idx="4">
                  <c:v>8000</c:v>
                </c:pt>
                <c:pt idx="5">
                  <c:v>8900</c:v>
                </c:pt>
                <c:pt idx="6">
                  <c:v>8200</c:v>
                </c:pt>
                <c:pt idx="7">
                  <c:v>10200</c:v>
                </c:pt>
                <c:pt idx="8">
                  <c:v>7200</c:v>
                </c:pt>
                <c:pt idx="9">
                  <c:v>7300</c:v>
                </c:pt>
                <c:pt idx="10">
                  <c:v>8800</c:v>
                </c:pt>
                <c:pt idx="11">
                  <c:v>9900</c:v>
                </c:pt>
                <c:pt idx="12">
                  <c:v>10200</c:v>
                </c:pt>
                <c:pt idx="13">
                  <c:v>9700</c:v>
                </c:pt>
                <c:pt idx="14">
                  <c:v>8800</c:v>
                </c:pt>
                <c:pt idx="15">
                  <c:v>8900</c:v>
                </c:pt>
                <c:pt idx="16">
                  <c:v>7800</c:v>
                </c:pt>
                <c:pt idx="17">
                  <c:v>8300</c:v>
                </c:pt>
                <c:pt idx="18">
                  <c:v>8300</c:v>
                </c:pt>
                <c:pt idx="19">
                  <c:v>8300</c:v>
                </c:pt>
                <c:pt idx="20">
                  <c:v>7100</c:v>
                </c:pt>
                <c:pt idx="21">
                  <c:v>0</c:v>
                </c:pt>
                <c:pt idx="22">
                  <c:v>7100</c:v>
                </c:pt>
                <c:pt idx="23">
                  <c:v>7100</c:v>
                </c:pt>
                <c:pt idx="24">
                  <c:v>9000</c:v>
                </c:pt>
                <c:pt idx="25">
                  <c:v>7800</c:v>
                </c:pt>
                <c:pt idx="26">
                  <c:v>8200</c:v>
                </c:pt>
                <c:pt idx="27">
                  <c:v>7600</c:v>
                </c:pt>
                <c:pt idx="28">
                  <c:v>8000</c:v>
                </c:pt>
                <c:pt idx="29">
                  <c:v>7000</c:v>
                </c:pt>
                <c:pt idx="30">
                  <c:v>8200</c:v>
                </c:pt>
                <c:pt idx="31">
                  <c:v>8200</c:v>
                </c:pt>
                <c:pt idx="32">
                  <c:v>7300</c:v>
                </c:pt>
                <c:pt idx="33">
                  <c:v>10600</c:v>
                </c:pt>
                <c:pt idx="34">
                  <c:v>7700</c:v>
                </c:pt>
                <c:pt idx="35">
                  <c:v>9800</c:v>
                </c:pt>
                <c:pt idx="36">
                  <c:v>9500</c:v>
                </c:pt>
                <c:pt idx="37">
                  <c:v>7100</c:v>
                </c:pt>
                <c:pt idx="38">
                  <c:v>8900</c:v>
                </c:pt>
                <c:pt idx="39">
                  <c:v>9000</c:v>
                </c:pt>
                <c:pt idx="40">
                  <c:v>8000</c:v>
                </c:pt>
                <c:pt idx="41">
                  <c:v>7600</c:v>
                </c:pt>
                <c:pt idx="42">
                  <c:v>10000</c:v>
                </c:pt>
                <c:pt idx="43">
                  <c:v>7300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4A7-48CE-95FB-9E3F59B28CFA}"/>
            </c:ext>
          </c:extLst>
        </c:ser>
        <c:ser>
          <c:idx val="0"/>
          <c:order val="1"/>
          <c:tx>
            <c:v>1(B)MP Al vs Mg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SEM+ICP Tidy'!$AE$238:$AE$267,'Ms SEM+ICP Tidy'!$AE$285:$AE$299)</c:f>
                <c:numCache>
                  <c:formatCode>General</c:formatCode>
                  <c:ptCount val="45"/>
                  <c:pt idx="0">
                    <c:v>716.66666666666652</c:v>
                  </c:pt>
                  <c:pt idx="1">
                    <c:v>716.66666666666652</c:v>
                  </c:pt>
                  <c:pt idx="2">
                    <c:v>716.66666666666652</c:v>
                  </c:pt>
                  <c:pt idx="3">
                    <c:v>716.66666666666652</c:v>
                  </c:pt>
                  <c:pt idx="4">
                    <c:v>716.66666666666652</c:v>
                  </c:pt>
                  <c:pt idx="5">
                    <c:v>716.66666666666652</c:v>
                  </c:pt>
                  <c:pt idx="6">
                    <c:v>716.66666666666652</c:v>
                  </c:pt>
                  <c:pt idx="7">
                    <c:v>716.66666666666652</c:v>
                  </c:pt>
                  <c:pt idx="8">
                    <c:v>716.66666666666652</c:v>
                  </c:pt>
                  <c:pt idx="9">
                    <c:v>716.66666666666652</c:v>
                  </c:pt>
                  <c:pt idx="10">
                    <c:v>716.66666666666652</c:v>
                  </c:pt>
                  <c:pt idx="11">
                    <c:v>716.66666666666652</c:v>
                  </c:pt>
                  <c:pt idx="12">
                    <c:v>716.66666666666652</c:v>
                  </c:pt>
                  <c:pt idx="13">
                    <c:v>716.66666666666652</c:v>
                  </c:pt>
                  <c:pt idx="14">
                    <c:v>716.66666666666652</c:v>
                  </c:pt>
                  <c:pt idx="15">
                    <c:v>716.66666666666652</c:v>
                  </c:pt>
                  <c:pt idx="16">
                    <c:v>716.66666666666652</c:v>
                  </c:pt>
                  <c:pt idx="17">
                    <c:v>716.66666666666652</c:v>
                  </c:pt>
                  <c:pt idx="18">
                    <c:v>716.66666666666652</c:v>
                  </c:pt>
                  <c:pt idx="19">
                    <c:v>716.66666666666652</c:v>
                  </c:pt>
                  <c:pt idx="20">
                    <c:v>716.66666666666652</c:v>
                  </c:pt>
                  <c:pt idx="21">
                    <c:v>716.66666666666652</c:v>
                  </c:pt>
                  <c:pt idx="22">
                    <c:v>716.66666666666652</c:v>
                  </c:pt>
                  <c:pt idx="23">
                    <c:v>716.66666666666652</c:v>
                  </c:pt>
                  <c:pt idx="24">
                    <c:v>716.66666666666652</c:v>
                  </c:pt>
                  <c:pt idx="25">
                    <c:v>716.66666666666652</c:v>
                  </c:pt>
                  <c:pt idx="26">
                    <c:v>716.66666666666652</c:v>
                  </c:pt>
                  <c:pt idx="27">
                    <c:v>716.66666666666652</c:v>
                  </c:pt>
                  <c:pt idx="28">
                    <c:v>716.66666666666652</c:v>
                  </c:pt>
                  <c:pt idx="29">
                    <c:v>716.66666666666652</c:v>
                  </c:pt>
                  <c:pt idx="30">
                    <c:v>716.66666666666652</c:v>
                  </c:pt>
                  <c:pt idx="31">
                    <c:v>716.66666666666652</c:v>
                  </c:pt>
                  <c:pt idx="32">
                    <c:v>716.66666666666652</c:v>
                  </c:pt>
                  <c:pt idx="33">
                    <c:v>716.66666666666652</c:v>
                  </c:pt>
                  <c:pt idx="34">
                    <c:v>716.66666666666652</c:v>
                  </c:pt>
                  <c:pt idx="35">
                    <c:v>716.66666666666652</c:v>
                  </c:pt>
                  <c:pt idx="36">
                    <c:v>716.66666666666652</c:v>
                  </c:pt>
                  <c:pt idx="37">
                    <c:v>716.66666666666652</c:v>
                  </c:pt>
                  <c:pt idx="38">
                    <c:v>716.66666666666652</c:v>
                  </c:pt>
                  <c:pt idx="39">
                    <c:v>716.66666666666652</c:v>
                  </c:pt>
                  <c:pt idx="40">
                    <c:v>716.66666666666652</c:v>
                  </c:pt>
                  <c:pt idx="41">
                    <c:v>716.66666666666652</c:v>
                  </c:pt>
                  <c:pt idx="42">
                    <c:v>716.66666666666652</c:v>
                  </c:pt>
                  <c:pt idx="43">
                    <c:v>716.66666666666652</c:v>
                  </c:pt>
                  <c:pt idx="44">
                    <c:v>716.66666666666652</c:v>
                  </c:pt>
                </c:numCache>
              </c:numRef>
            </c:plus>
            <c:minus>
              <c:numRef>
                <c:f>('Ms SEM+ICP Tidy'!$AE$238:$AE$267,'Ms SEM+ICP Tidy'!$AE$285:$AE$299)</c:f>
                <c:numCache>
                  <c:formatCode>General</c:formatCode>
                  <c:ptCount val="45"/>
                  <c:pt idx="0">
                    <c:v>716.66666666666652</c:v>
                  </c:pt>
                  <c:pt idx="1">
                    <c:v>716.66666666666652</c:v>
                  </c:pt>
                  <c:pt idx="2">
                    <c:v>716.66666666666652</c:v>
                  </c:pt>
                  <c:pt idx="3">
                    <c:v>716.66666666666652</c:v>
                  </c:pt>
                  <c:pt idx="4">
                    <c:v>716.66666666666652</c:v>
                  </c:pt>
                  <c:pt idx="5">
                    <c:v>716.66666666666652</c:v>
                  </c:pt>
                  <c:pt idx="6">
                    <c:v>716.66666666666652</c:v>
                  </c:pt>
                  <c:pt idx="7">
                    <c:v>716.66666666666652</c:v>
                  </c:pt>
                  <c:pt idx="8">
                    <c:v>716.66666666666652</c:v>
                  </c:pt>
                  <c:pt idx="9">
                    <c:v>716.66666666666652</c:v>
                  </c:pt>
                  <c:pt idx="10">
                    <c:v>716.66666666666652</c:v>
                  </c:pt>
                  <c:pt idx="11">
                    <c:v>716.66666666666652</c:v>
                  </c:pt>
                  <c:pt idx="12">
                    <c:v>716.66666666666652</c:v>
                  </c:pt>
                  <c:pt idx="13">
                    <c:v>716.66666666666652</c:v>
                  </c:pt>
                  <c:pt idx="14">
                    <c:v>716.66666666666652</c:v>
                  </c:pt>
                  <c:pt idx="15">
                    <c:v>716.66666666666652</c:v>
                  </c:pt>
                  <c:pt idx="16">
                    <c:v>716.66666666666652</c:v>
                  </c:pt>
                  <c:pt idx="17">
                    <c:v>716.66666666666652</c:v>
                  </c:pt>
                  <c:pt idx="18">
                    <c:v>716.66666666666652</c:v>
                  </c:pt>
                  <c:pt idx="19">
                    <c:v>716.66666666666652</c:v>
                  </c:pt>
                  <c:pt idx="20">
                    <c:v>716.66666666666652</c:v>
                  </c:pt>
                  <c:pt idx="21">
                    <c:v>716.66666666666652</c:v>
                  </c:pt>
                  <c:pt idx="22">
                    <c:v>716.66666666666652</c:v>
                  </c:pt>
                  <c:pt idx="23">
                    <c:v>716.66666666666652</c:v>
                  </c:pt>
                  <c:pt idx="24">
                    <c:v>716.66666666666652</c:v>
                  </c:pt>
                  <c:pt idx="25">
                    <c:v>716.66666666666652</c:v>
                  </c:pt>
                  <c:pt idx="26">
                    <c:v>716.66666666666652</c:v>
                  </c:pt>
                  <c:pt idx="27">
                    <c:v>716.66666666666652</c:v>
                  </c:pt>
                  <c:pt idx="28">
                    <c:v>716.66666666666652</c:v>
                  </c:pt>
                  <c:pt idx="29">
                    <c:v>716.66666666666652</c:v>
                  </c:pt>
                  <c:pt idx="30">
                    <c:v>716.66666666666652</c:v>
                  </c:pt>
                  <c:pt idx="31">
                    <c:v>716.66666666666652</c:v>
                  </c:pt>
                  <c:pt idx="32">
                    <c:v>716.66666666666652</c:v>
                  </c:pt>
                  <c:pt idx="33">
                    <c:v>716.66666666666652</c:v>
                  </c:pt>
                  <c:pt idx="34">
                    <c:v>716.66666666666652</c:v>
                  </c:pt>
                  <c:pt idx="35">
                    <c:v>716.66666666666652</c:v>
                  </c:pt>
                  <c:pt idx="36">
                    <c:v>716.66666666666652</c:v>
                  </c:pt>
                  <c:pt idx="37">
                    <c:v>716.66666666666652</c:v>
                  </c:pt>
                  <c:pt idx="38">
                    <c:v>716.66666666666652</c:v>
                  </c:pt>
                  <c:pt idx="39">
                    <c:v>716.66666666666652</c:v>
                  </c:pt>
                  <c:pt idx="40">
                    <c:v>716.66666666666652</c:v>
                  </c:pt>
                  <c:pt idx="41">
                    <c:v>716.66666666666652</c:v>
                  </c:pt>
                  <c:pt idx="42">
                    <c:v>716.66666666666652</c:v>
                  </c:pt>
                  <c:pt idx="43">
                    <c:v>716.66666666666652</c:v>
                  </c:pt>
                  <c:pt idx="44">
                    <c:v>716.66666666666652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SEM+ICP Tidy'!$AF$238:$AF$267,'Ms SEM+ICP Tidy'!$AF$285:$AF$299)</c:f>
                <c:numCache>
                  <c:formatCode>General</c:formatCode>
                  <c:ptCount val="45"/>
                  <c:pt idx="0">
                    <c:v>1691.6666666666665</c:v>
                  </c:pt>
                  <c:pt idx="1">
                    <c:v>1691.6666666666665</c:v>
                  </c:pt>
                  <c:pt idx="2">
                    <c:v>1691.6666666666665</c:v>
                  </c:pt>
                  <c:pt idx="3">
                    <c:v>1691.6666666666665</c:v>
                  </c:pt>
                  <c:pt idx="4">
                    <c:v>1691.6666666666665</c:v>
                  </c:pt>
                  <c:pt idx="5">
                    <c:v>1691.6666666666665</c:v>
                  </c:pt>
                  <c:pt idx="6">
                    <c:v>1691.6666666666665</c:v>
                  </c:pt>
                  <c:pt idx="7">
                    <c:v>1691.6666666666665</c:v>
                  </c:pt>
                  <c:pt idx="8">
                    <c:v>1691.6666666666665</c:v>
                  </c:pt>
                  <c:pt idx="9">
                    <c:v>1691.6666666666665</c:v>
                  </c:pt>
                  <c:pt idx="10">
                    <c:v>1691.6666666666665</c:v>
                  </c:pt>
                  <c:pt idx="11">
                    <c:v>1691.6666666666665</c:v>
                  </c:pt>
                  <c:pt idx="12">
                    <c:v>1691.6666666666665</c:v>
                  </c:pt>
                  <c:pt idx="13">
                    <c:v>1691.6666666666665</c:v>
                  </c:pt>
                  <c:pt idx="14">
                    <c:v>1691.6666666666665</c:v>
                  </c:pt>
                  <c:pt idx="15">
                    <c:v>1691.6666666666665</c:v>
                  </c:pt>
                  <c:pt idx="16">
                    <c:v>1691.6666666666665</c:v>
                  </c:pt>
                  <c:pt idx="17">
                    <c:v>1691.6666666666665</c:v>
                  </c:pt>
                  <c:pt idx="18">
                    <c:v>1691.6666666666665</c:v>
                  </c:pt>
                  <c:pt idx="19">
                    <c:v>1691.6666666666665</c:v>
                  </c:pt>
                  <c:pt idx="20">
                    <c:v>1691.6666666666665</c:v>
                  </c:pt>
                  <c:pt idx="21">
                    <c:v>1691.6666666666665</c:v>
                  </c:pt>
                  <c:pt idx="22">
                    <c:v>1691.6666666666665</c:v>
                  </c:pt>
                  <c:pt idx="23">
                    <c:v>1691.6666666666665</c:v>
                  </c:pt>
                  <c:pt idx="24">
                    <c:v>1691.6666666666665</c:v>
                  </c:pt>
                  <c:pt idx="25">
                    <c:v>1691.6666666666665</c:v>
                  </c:pt>
                  <c:pt idx="26">
                    <c:v>1691.6666666666665</c:v>
                  </c:pt>
                  <c:pt idx="27">
                    <c:v>1691.6666666666665</c:v>
                  </c:pt>
                  <c:pt idx="28">
                    <c:v>1691.6666666666665</c:v>
                  </c:pt>
                  <c:pt idx="29">
                    <c:v>1691.6666666666665</c:v>
                  </c:pt>
                  <c:pt idx="30">
                    <c:v>1691.6666666666665</c:v>
                  </c:pt>
                  <c:pt idx="31">
                    <c:v>1691.6666666666665</c:v>
                  </c:pt>
                  <c:pt idx="32">
                    <c:v>1691.6666666666665</c:v>
                  </c:pt>
                  <c:pt idx="33">
                    <c:v>1691.6666666666665</c:v>
                  </c:pt>
                  <c:pt idx="34">
                    <c:v>1691.6666666666665</c:v>
                  </c:pt>
                  <c:pt idx="35">
                    <c:v>1691.6666666666665</c:v>
                  </c:pt>
                  <c:pt idx="36">
                    <c:v>1691.6666666666665</c:v>
                  </c:pt>
                  <c:pt idx="37">
                    <c:v>1691.6666666666665</c:v>
                  </c:pt>
                  <c:pt idx="38">
                    <c:v>1691.6666666666665</c:v>
                  </c:pt>
                  <c:pt idx="39">
                    <c:v>1691.6666666666665</c:v>
                  </c:pt>
                  <c:pt idx="40">
                    <c:v>1691.6666666666665</c:v>
                  </c:pt>
                  <c:pt idx="41">
                    <c:v>1691.6666666666665</c:v>
                  </c:pt>
                  <c:pt idx="42">
                    <c:v>1691.6666666666665</c:v>
                  </c:pt>
                  <c:pt idx="43">
                    <c:v>1691.6666666666665</c:v>
                  </c:pt>
                  <c:pt idx="44">
                    <c:v>1691.6666666666665</c:v>
                  </c:pt>
                </c:numCache>
              </c:numRef>
            </c:plus>
            <c:minus>
              <c:numRef>
                <c:f>('Ms SEM+ICP Tidy'!$AF$238:$AF$267,'Ms SEM+ICP Tidy'!$AF$285:$AF$299)</c:f>
                <c:numCache>
                  <c:formatCode>General</c:formatCode>
                  <c:ptCount val="45"/>
                  <c:pt idx="0">
                    <c:v>1691.6666666666665</c:v>
                  </c:pt>
                  <c:pt idx="1">
                    <c:v>1691.6666666666665</c:v>
                  </c:pt>
                  <c:pt idx="2">
                    <c:v>1691.6666666666665</c:v>
                  </c:pt>
                  <c:pt idx="3">
                    <c:v>1691.6666666666665</c:v>
                  </c:pt>
                  <c:pt idx="4">
                    <c:v>1691.6666666666665</c:v>
                  </c:pt>
                  <c:pt idx="5">
                    <c:v>1691.6666666666665</c:v>
                  </c:pt>
                  <c:pt idx="6">
                    <c:v>1691.6666666666665</c:v>
                  </c:pt>
                  <c:pt idx="7">
                    <c:v>1691.6666666666665</c:v>
                  </c:pt>
                  <c:pt idx="8">
                    <c:v>1691.6666666666665</c:v>
                  </c:pt>
                  <c:pt idx="9">
                    <c:v>1691.6666666666665</c:v>
                  </c:pt>
                  <c:pt idx="10">
                    <c:v>1691.6666666666665</c:v>
                  </c:pt>
                  <c:pt idx="11">
                    <c:v>1691.6666666666665</c:v>
                  </c:pt>
                  <c:pt idx="12">
                    <c:v>1691.6666666666665</c:v>
                  </c:pt>
                  <c:pt idx="13">
                    <c:v>1691.6666666666665</c:v>
                  </c:pt>
                  <c:pt idx="14">
                    <c:v>1691.6666666666665</c:v>
                  </c:pt>
                  <c:pt idx="15">
                    <c:v>1691.6666666666665</c:v>
                  </c:pt>
                  <c:pt idx="16">
                    <c:v>1691.6666666666665</c:v>
                  </c:pt>
                  <c:pt idx="17">
                    <c:v>1691.6666666666665</c:v>
                  </c:pt>
                  <c:pt idx="18">
                    <c:v>1691.6666666666665</c:v>
                  </c:pt>
                  <c:pt idx="19">
                    <c:v>1691.6666666666665</c:v>
                  </c:pt>
                  <c:pt idx="20">
                    <c:v>1691.6666666666665</c:v>
                  </c:pt>
                  <c:pt idx="21">
                    <c:v>1691.6666666666665</c:v>
                  </c:pt>
                  <c:pt idx="22">
                    <c:v>1691.6666666666665</c:v>
                  </c:pt>
                  <c:pt idx="23">
                    <c:v>1691.6666666666665</c:v>
                  </c:pt>
                  <c:pt idx="24">
                    <c:v>1691.6666666666665</c:v>
                  </c:pt>
                  <c:pt idx="25">
                    <c:v>1691.6666666666665</c:v>
                  </c:pt>
                  <c:pt idx="26">
                    <c:v>1691.6666666666665</c:v>
                  </c:pt>
                  <c:pt idx="27">
                    <c:v>1691.6666666666665</c:v>
                  </c:pt>
                  <c:pt idx="28">
                    <c:v>1691.6666666666665</c:v>
                  </c:pt>
                  <c:pt idx="29">
                    <c:v>1691.6666666666665</c:v>
                  </c:pt>
                  <c:pt idx="30">
                    <c:v>1691.6666666666665</c:v>
                  </c:pt>
                  <c:pt idx="31">
                    <c:v>1691.6666666666665</c:v>
                  </c:pt>
                  <c:pt idx="32">
                    <c:v>1691.6666666666665</c:v>
                  </c:pt>
                  <c:pt idx="33">
                    <c:v>1691.6666666666665</c:v>
                  </c:pt>
                  <c:pt idx="34">
                    <c:v>1691.6666666666665</c:v>
                  </c:pt>
                  <c:pt idx="35">
                    <c:v>1691.6666666666665</c:v>
                  </c:pt>
                  <c:pt idx="36">
                    <c:v>1691.6666666666665</c:v>
                  </c:pt>
                  <c:pt idx="37">
                    <c:v>1691.6666666666665</c:v>
                  </c:pt>
                  <c:pt idx="38">
                    <c:v>1691.6666666666665</c:v>
                  </c:pt>
                  <c:pt idx="39">
                    <c:v>1691.6666666666665</c:v>
                  </c:pt>
                  <c:pt idx="40">
                    <c:v>1691.6666666666665</c:v>
                  </c:pt>
                  <c:pt idx="41">
                    <c:v>1691.6666666666665</c:v>
                  </c:pt>
                  <c:pt idx="42">
                    <c:v>1691.6666666666665</c:v>
                  </c:pt>
                  <c:pt idx="43">
                    <c:v>1691.6666666666665</c:v>
                  </c:pt>
                  <c:pt idx="44">
                    <c:v>1691.6666666666665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'Ms SEM+ICP Tidy'!$AF$47:$AF$91</c:f>
              <c:numCache>
                <c:formatCode>General</c:formatCode>
                <c:ptCount val="45"/>
                <c:pt idx="0">
                  <c:v>194800</c:v>
                </c:pt>
                <c:pt idx="1">
                  <c:v>198500</c:v>
                </c:pt>
                <c:pt idx="2">
                  <c:v>192399.99999999997</c:v>
                </c:pt>
                <c:pt idx="3">
                  <c:v>197700</c:v>
                </c:pt>
                <c:pt idx="4">
                  <c:v>195300</c:v>
                </c:pt>
                <c:pt idx="5">
                  <c:v>191700.00000000003</c:v>
                </c:pt>
                <c:pt idx="6">
                  <c:v>195000</c:v>
                </c:pt>
                <c:pt idx="7">
                  <c:v>195600</c:v>
                </c:pt>
                <c:pt idx="8">
                  <c:v>191100</c:v>
                </c:pt>
                <c:pt idx="9">
                  <c:v>190100.00000000003</c:v>
                </c:pt>
                <c:pt idx="10">
                  <c:v>194200.00000000003</c:v>
                </c:pt>
                <c:pt idx="11">
                  <c:v>191300</c:v>
                </c:pt>
                <c:pt idx="12">
                  <c:v>192500</c:v>
                </c:pt>
                <c:pt idx="13">
                  <c:v>194400</c:v>
                </c:pt>
                <c:pt idx="14">
                  <c:v>192000</c:v>
                </c:pt>
                <c:pt idx="15">
                  <c:v>195700</c:v>
                </c:pt>
                <c:pt idx="16">
                  <c:v>194300</c:v>
                </c:pt>
                <c:pt idx="17">
                  <c:v>197000</c:v>
                </c:pt>
                <c:pt idx="18">
                  <c:v>197300</c:v>
                </c:pt>
                <c:pt idx="19">
                  <c:v>197600.00000000003</c:v>
                </c:pt>
                <c:pt idx="20">
                  <c:v>194000</c:v>
                </c:pt>
                <c:pt idx="21">
                  <c:v>193000</c:v>
                </c:pt>
                <c:pt idx="22">
                  <c:v>194200.00000000003</c:v>
                </c:pt>
                <c:pt idx="23">
                  <c:v>193600</c:v>
                </c:pt>
                <c:pt idx="24">
                  <c:v>196800</c:v>
                </c:pt>
                <c:pt idx="25">
                  <c:v>197000</c:v>
                </c:pt>
                <c:pt idx="26">
                  <c:v>191500</c:v>
                </c:pt>
                <c:pt idx="27">
                  <c:v>197900</c:v>
                </c:pt>
                <c:pt idx="28">
                  <c:v>196800</c:v>
                </c:pt>
                <c:pt idx="29">
                  <c:v>196000</c:v>
                </c:pt>
                <c:pt idx="30">
                  <c:v>191900</c:v>
                </c:pt>
                <c:pt idx="31">
                  <c:v>191900</c:v>
                </c:pt>
                <c:pt idx="32">
                  <c:v>197700</c:v>
                </c:pt>
                <c:pt idx="33">
                  <c:v>196100</c:v>
                </c:pt>
                <c:pt idx="34">
                  <c:v>196800</c:v>
                </c:pt>
                <c:pt idx="35">
                  <c:v>196600</c:v>
                </c:pt>
                <c:pt idx="36">
                  <c:v>195900</c:v>
                </c:pt>
                <c:pt idx="37">
                  <c:v>188400</c:v>
                </c:pt>
                <c:pt idx="38">
                  <c:v>194300</c:v>
                </c:pt>
                <c:pt idx="39">
                  <c:v>195600</c:v>
                </c:pt>
                <c:pt idx="40">
                  <c:v>191000</c:v>
                </c:pt>
                <c:pt idx="41">
                  <c:v>196000</c:v>
                </c:pt>
                <c:pt idx="42">
                  <c:v>195100.00000000003</c:v>
                </c:pt>
                <c:pt idx="43">
                  <c:v>194000</c:v>
                </c:pt>
                <c:pt idx="44">
                  <c:v>194300</c:v>
                </c:pt>
              </c:numCache>
            </c:numRef>
          </c:xVal>
          <c:yVal>
            <c:numRef>
              <c:f>'Ms SEM+ICP Tidy'!$AE$47:$AE$91</c:f>
              <c:numCache>
                <c:formatCode>General</c:formatCode>
                <c:ptCount val="45"/>
                <c:pt idx="0">
                  <c:v>6899.9999999999991</c:v>
                </c:pt>
                <c:pt idx="1">
                  <c:v>6100</c:v>
                </c:pt>
                <c:pt idx="2">
                  <c:v>7100</c:v>
                </c:pt>
                <c:pt idx="3">
                  <c:v>6100</c:v>
                </c:pt>
                <c:pt idx="4">
                  <c:v>5900</c:v>
                </c:pt>
                <c:pt idx="5">
                  <c:v>6300</c:v>
                </c:pt>
                <c:pt idx="6">
                  <c:v>6200</c:v>
                </c:pt>
                <c:pt idx="7">
                  <c:v>6700</c:v>
                </c:pt>
                <c:pt idx="8">
                  <c:v>9200</c:v>
                </c:pt>
                <c:pt idx="9">
                  <c:v>8600</c:v>
                </c:pt>
                <c:pt idx="10">
                  <c:v>7100</c:v>
                </c:pt>
                <c:pt idx="11">
                  <c:v>7900</c:v>
                </c:pt>
                <c:pt idx="12">
                  <c:v>6000</c:v>
                </c:pt>
                <c:pt idx="13">
                  <c:v>6899.9999999999991</c:v>
                </c:pt>
                <c:pt idx="14">
                  <c:v>8000</c:v>
                </c:pt>
                <c:pt idx="15">
                  <c:v>6500</c:v>
                </c:pt>
                <c:pt idx="16">
                  <c:v>5900</c:v>
                </c:pt>
                <c:pt idx="17">
                  <c:v>7000</c:v>
                </c:pt>
                <c:pt idx="18">
                  <c:v>6200</c:v>
                </c:pt>
                <c:pt idx="19">
                  <c:v>6300</c:v>
                </c:pt>
                <c:pt idx="20">
                  <c:v>6800.0000000000009</c:v>
                </c:pt>
                <c:pt idx="21">
                  <c:v>7400</c:v>
                </c:pt>
                <c:pt idx="22">
                  <c:v>6600</c:v>
                </c:pt>
                <c:pt idx="23">
                  <c:v>7000</c:v>
                </c:pt>
                <c:pt idx="24">
                  <c:v>6800.0000000000009</c:v>
                </c:pt>
                <c:pt idx="25">
                  <c:v>8000</c:v>
                </c:pt>
                <c:pt idx="26">
                  <c:v>6899.9999999999991</c:v>
                </c:pt>
                <c:pt idx="27">
                  <c:v>5800</c:v>
                </c:pt>
                <c:pt idx="28">
                  <c:v>7400</c:v>
                </c:pt>
                <c:pt idx="29">
                  <c:v>6600</c:v>
                </c:pt>
                <c:pt idx="30">
                  <c:v>7500</c:v>
                </c:pt>
                <c:pt idx="31">
                  <c:v>6500</c:v>
                </c:pt>
                <c:pt idx="32">
                  <c:v>6700</c:v>
                </c:pt>
                <c:pt idx="33">
                  <c:v>6400</c:v>
                </c:pt>
                <c:pt idx="34">
                  <c:v>6000</c:v>
                </c:pt>
                <c:pt idx="35">
                  <c:v>6100</c:v>
                </c:pt>
                <c:pt idx="36">
                  <c:v>6899.9999999999991</c:v>
                </c:pt>
                <c:pt idx="37">
                  <c:v>7700</c:v>
                </c:pt>
                <c:pt idx="38">
                  <c:v>8200</c:v>
                </c:pt>
                <c:pt idx="39">
                  <c:v>7800</c:v>
                </c:pt>
                <c:pt idx="40">
                  <c:v>8200</c:v>
                </c:pt>
                <c:pt idx="41">
                  <c:v>6600</c:v>
                </c:pt>
                <c:pt idx="42">
                  <c:v>6100</c:v>
                </c:pt>
                <c:pt idx="43">
                  <c:v>7600</c:v>
                </c:pt>
                <c:pt idx="44">
                  <c:v>6700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4A7-48CE-95FB-9E3F59B28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1468944"/>
        <c:axId val="1774751568"/>
      </c:scatterChart>
      <c:valAx>
        <c:axId val="1771468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Al 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4751568"/>
        <c:crosses val="autoZero"/>
        <c:crossBetween val="midCat"/>
      </c:valAx>
      <c:valAx>
        <c:axId val="1774751568"/>
        <c:scaling>
          <c:orientation val="minMax"/>
          <c:min val="4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Mg 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1468944"/>
        <c:crosses val="autoZero"/>
        <c:crossBetween val="midCat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Muscovite</a:t>
            </a:r>
            <a:r>
              <a:rPr lang="en-GB" baseline="0"/>
              <a:t> V v Cr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1.AS V v Cr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SEM+ICP Tidy'!$K$145:$K$168,'Ms SEM+ICP Tidy'!$K$189:$K$208)</c:f>
                <c:numCache>
                  <c:formatCode>General</c:formatCode>
                  <c:ptCount val="44"/>
                  <c:pt idx="0">
                    <c:v>2.9263699999999999</c:v>
                  </c:pt>
                  <c:pt idx="1">
                    <c:v>24.464500000000001</c:v>
                  </c:pt>
                  <c:pt idx="2">
                    <c:v>11.377000000000001</c:v>
                  </c:pt>
                  <c:pt idx="3">
                    <c:v>15.8354</c:v>
                  </c:pt>
                  <c:pt idx="4">
                    <c:v>12.0944</c:v>
                  </c:pt>
                  <c:pt idx="5">
                    <c:v>21.767099999999999</c:v>
                  </c:pt>
                  <c:pt idx="6">
                    <c:v>20.252300000000002</c:v>
                  </c:pt>
                  <c:pt idx="7">
                    <c:v>19.033000000000001</c:v>
                  </c:pt>
                  <c:pt idx="8">
                    <c:v>13.0801</c:v>
                  </c:pt>
                  <c:pt idx="9">
                    <c:v>19.019200000000001</c:v>
                  </c:pt>
                  <c:pt idx="10">
                    <c:v>15.777699999999999</c:v>
                  </c:pt>
                  <c:pt idx="11">
                    <c:v>6.7213000000000003</c:v>
                  </c:pt>
                  <c:pt idx="12">
                    <c:v>4.1229699999999996</c:v>
                  </c:pt>
                  <c:pt idx="13">
                    <c:v>2.3825599999999998</c:v>
                  </c:pt>
                  <c:pt idx="14">
                    <c:v>4.9526000000000003</c:v>
                  </c:pt>
                  <c:pt idx="15">
                    <c:v>11.6271</c:v>
                  </c:pt>
                  <c:pt idx="16">
                    <c:v>15.1191</c:v>
                  </c:pt>
                  <c:pt idx="17">
                    <c:v>12.676500000000001</c:v>
                  </c:pt>
                  <c:pt idx="18">
                    <c:v>10.0268</c:v>
                  </c:pt>
                  <c:pt idx="19">
                    <c:v>16.983699999999999</c:v>
                  </c:pt>
                  <c:pt idx="20">
                    <c:v>15.9053</c:v>
                  </c:pt>
                  <c:pt idx="21">
                    <c:v>29.842300000000002</c:v>
                  </c:pt>
                  <c:pt idx="22">
                    <c:v>18.1282</c:v>
                  </c:pt>
                  <c:pt idx="23">
                    <c:v>17.9849</c:v>
                  </c:pt>
                  <c:pt idx="24">
                    <c:v>34.055599999999998</c:v>
                  </c:pt>
                  <c:pt idx="25">
                    <c:v>19.094799999999999</c:v>
                  </c:pt>
                  <c:pt idx="26">
                    <c:v>18.2774</c:v>
                  </c:pt>
                  <c:pt idx="27">
                    <c:v>12.0275</c:v>
                  </c:pt>
                  <c:pt idx="28">
                    <c:v>15.327999999999999</c:v>
                  </c:pt>
                  <c:pt idx="29">
                    <c:v>14.9537</c:v>
                  </c:pt>
                  <c:pt idx="30">
                    <c:v>17.506699999999999</c:v>
                  </c:pt>
                  <c:pt idx="31">
                    <c:v>16.0944</c:v>
                  </c:pt>
                  <c:pt idx="32">
                    <c:v>18.9391</c:v>
                  </c:pt>
                  <c:pt idx="33">
                    <c:v>24.6982</c:v>
                  </c:pt>
                  <c:pt idx="34">
                    <c:v>16.434999999999999</c:v>
                  </c:pt>
                  <c:pt idx="35">
                    <c:v>17.979099999999999</c:v>
                  </c:pt>
                  <c:pt idx="36">
                    <c:v>17.909700000000001</c:v>
                  </c:pt>
                  <c:pt idx="37">
                    <c:v>22.340499999999999</c:v>
                  </c:pt>
                  <c:pt idx="38">
                    <c:v>23.349699999999999</c:v>
                  </c:pt>
                  <c:pt idx="39">
                    <c:v>14.999599999999999</c:v>
                  </c:pt>
                  <c:pt idx="40">
                    <c:v>20.590199999999999</c:v>
                  </c:pt>
                  <c:pt idx="41">
                    <c:v>15.7606</c:v>
                  </c:pt>
                  <c:pt idx="42">
                    <c:v>17.931100000000001</c:v>
                  </c:pt>
                  <c:pt idx="43">
                    <c:v>13.5753</c:v>
                  </c:pt>
                </c:numCache>
              </c:numRef>
            </c:plus>
            <c:minus>
              <c:numRef>
                <c:f>('Ms SEM+ICP Tidy'!$K$145:$K$168,'Ms SEM+ICP Tidy'!$K$189:$K$208)</c:f>
                <c:numCache>
                  <c:formatCode>General</c:formatCode>
                  <c:ptCount val="44"/>
                  <c:pt idx="0">
                    <c:v>2.9263699999999999</c:v>
                  </c:pt>
                  <c:pt idx="1">
                    <c:v>24.464500000000001</c:v>
                  </c:pt>
                  <c:pt idx="2">
                    <c:v>11.377000000000001</c:v>
                  </c:pt>
                  <c:pt idx="3">
                    <c:v>15.8354</c:v>
                  </c:pt>
                  <c:pt idx="4">
                    <c:v>12.0944</c:v>
                  </c:pt>
                  <c:pt idx="5">
                    <c:v>21.767099999999999</c:v>
                  </c:pt>
                  <c:pt idx="6">
                    <c:v>20.252300000000002</c:v>
                  </c:pt>
                  <c:pt idx="7">
                    <c:v>19.033000000000001</c:v>
                  </c:pt>
                  <c:pt idx="8">
                    <c:v>13.0801</c:v>
                  </c:pt>
                  <c:pt idx="9">
                    <c:v>19.019200000000001</c:v>
                  </c:pt>
                  <c:pt idx="10">
                    <c:v>15.777699999999999</c:v>
                  </c:pt>
                  <c:pt idx="11">
                    <c:v>6.7213000000000003</c:v>
                  </c:pt>
                  <c:pt idx="12">
                    <c:v>4.1229699999999996</c:v>
                  </c:pt>
                  <c:pt idx="13">
                    <c:v>2.3825599999999998</c:v>
                  </c:pt>
                  <c:pt idx="14">
                    <c:v>4.9526000000000003</c:v>
                  </c:pt>
                  <c:pt idx="15">
                    <c:v>11.6271</c:v>
                  </c:pt>
                  <c:pt idx="16">
                    <c:v>15.1191</c:v>
                  </c:pt>
                  <c:pt idx="17">
                    <c:v>12.676500000000001</c:v>
                  </c:pt>
                  <c:pt idx="18">
                    <c:v>10.0268</c:v>
                  </c:pt>
                  <c:pt idx="19">
                    <c:v>16.983699999999999</c:v>
                  </c:pt>
                  <c:pt idx="20">
                    <c:v>15.9053</c:v>
                  </c:pt>
                  <c:pt idx="21">
                    <c:v>29.842300000000002</c:v>
                  </c:pt>
                  <c:pt idx="22">
                    <c:v>18.1282</c:v>
                  </c:pt>
                  <c:pt idx="23">
                    <c:v>17.9849</c:v>
                  </c:pt>
                  <c:pt idx="24">
                    <c:v>34.055599999999998</c:v>
                  </c:pt>
                  <c:pt idx="25">
                    <c:v>19.094799999999999</c:v>
                  </c:pt>
                  <c:pt idx="26">
                    <c:v>18.2774</c:v>
                  </c:pt>
                  <c:pt idx="27">
                    <c:v>12.0275</c:v>
                  </c:pt>
                  <c:pt idx="28">
                    <c:v>15.327999999999999</c:v>
                  </c:pt>
                  <c:pt idx="29">
                    <c:v>14.9537</c:v>
                  </c:pt>
                  <c:pt idx="30">
                    <c:v>17.506699999999999</c:v>
                  </c:pt>
                  <c:pt idx="31">
                    <c:v>16.0944</c:v>
                  </c:pt>
                  <c:pt idx="32">
                    <c:v>18.9391</c:v>
                  </c:pt>
                  <c:pt idx="33">
                    <c:v>24.6982</c:v>
                  </c:pt>
                  <c:pt idx="34">
                    <c:v>16.434999999999999</c:v>
                  </c:pt>
                  <c:pt idx="35">
                    <c:v>17.979099999999999</c:v>
                  </c:pt>
                  <c:pt idx="36">
                    <c:v>17.909700000000001</c:v>
                  </c:pt>
                  <c:pt idx="37">
                    <c:v>22.340499999999999</c:v>
                  </c:pt>
                  <c:pt idx="38">
                    <c:v>23.349699999999999</c:v>
                  </c:pt>
                  <c:pt idx="39">
                    <c:v>14.999599999999999</c:v>
                  </c:pt>
                  <c:pt idx="40">
                    <c:v>20.590199999999999</c:v>
                  </c:pt>
                  <c:pt idx="41">
                    <c:v>15.7606</c:v>
                  </c:pt>
                  <c:pt idx="42">
                    <c:v>17.931100000000001</c:v>
                  </c:pt>
                  <c:pt idx="43">
                    <c:v>13.5753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SEM+ICP Tidy'!$J$145:$J$168,'Ms SEM+ICP Tidy'!$J$189:$J$208)</c:f>
                <c:numCache>
                  <c:formatCode>General</c:formatCode>
                  <c:ptCount val="44"/>
                  <c:pt idx="0">
                    <c:v>17.196300000000001</c:v>
                  </c:pt>
                  <c:pt idx="1">
                    <c:v>42.951799999999999</c:v>
                  </c:pt>
                  <c:pt idx="2">
                    <c:v>25.488299999999999</c:v>
                  </c:pt>
                  <c:pt idx="3">
                    <c:v>31.148399999999999</c:v>
                  </c:pt>
                  <c:pt idx="4">
                    <c:v>24.62</c:v>
                  </c:pt>
                  <c:pt idx="5">
                    <c:v>45.8142</c:v>
                  </c:pt>
                  <c:pt idx="6">
                    <c:v>40.937899999999999</c:v>
                  </c:pt>
                  <c:pt idx="7">
                    <c:v>29.092199999999998</c:v>
                  </c:pt>
                  <c:pt idx="8">
                    <c:v>26.276199999999999</c:v>
                  </c:pt>
                  <c:pt idx="9">
                    <c:v>29.9087</c:v>
                  </c:pt>
                  <c:pt idx="10">
                    <c:v>30.650300000000001</c:v>
                  </c:pt>
                  <c:pt idx="11">
                    <c:v>16.023399999999999</c:v>
                  </c:pt>
                  <c:pt idx="12">
                    <c:v>12.108700000000001</c:v>
                  </c:pt>
                  <c:pt idx="13">
                    <c:v>5.6634799999999998</c:v>
                  </c:pt>
                  <c:pt idx="14">
                    <c:v>9.8886000000000003</c:v>
                  </c:pt>
                  <c:pt idx="15">
                    <c:v>25.427299999999999</c:v>
                  </c:pt>
                  <c:pt idx="16">
                    <c:v>30.04</c:v>
                  </c:pt>
                  <c:pt idx="17">
                    <c:v>21.9971</c:v>
                  </c:pt>
                  <c:pt idx="18">
                    <c:v>15.0311</c:v>
                  </c:pt>
                  <c:pt idx="19">
                    <c:v>26.330200000000001</c:v>
                  </c:pt>
                  <c:pt idx="20">
                    <c:v>30.2042</c:v>
                  </c:pt>
                  <c:pt idx="21">
                    <c:v>42.733699999999999</c:v>
                  </c:pt>
                  <c:pt idx="22">
                    <c:v>26.637799999999999</c:v>
                  </c:pt>
                  <c:pt idx="23">
                    <c:v>29.0761</c:v>
                  </c:pt>
                  <c:pt idx="24">
                    <c:v>37.344000000000001</c:v>
                  </c:pt>
                  <c:pt idx="25">
                    <c:v>32.860500000000002</c:v>
                  </c:pt>
                  <c:pt idx="26">
                    <c:v>44.618499999999997</c:v>
                  </c:pt>
                  <c:pt idx="27">
                    <c:v>27.569700000000001</c:v>
                  </c:pt>
                  <c:pt idx="28">
                    <c:v>32.974800000000002</c:v>
                  </c:pt>
                  <c:pt idx="29">
                    <c:v>36.095500000000001</c:v>
                  </c:pt>
                  <c:pt idx="30">
                    <c:v>21.688400000000001</c:v>
                  </c:pt>
                  <c:pt idx="31">
                    <c:v>32.293700000000001</c:v>
                  </c:pt>
                  <c:pt idx="32">
                    <c:v>31.008900000000001</c:v>
                  </c:pt>
                  <c:pt idx="33">
                    <c:v>48.991500000000002</c:v>
                  </c:pt>
                  <c:pt idx="34">
                    <c:v>50.418399999999998</c:v>
                  </c:pt>
                  <c:pt idx="35">
                    <c:v>34.208399999999997</c:v>
                  </c:pt>
                  <c:pt idx="36">
                    <c:v>30.456700000000001</c:v>
                  </c:pt>
                  <c:pt idx="37">
                    <c:v>30.337299999999999</c:v>
                  </c:pt>
                  <c:pt idx="38">
                    <c:v>29.146699999999999</c:v>
                  </c:pt>
                  <c:pt idx="39">
                    <c:v>35.656999999999996</c:v>
                  </c:pt>
                  <c:pt idx="40">
                    <c:v>32.528500000000001</c:v>
                  </c:pt>
                  <c:pt idx="41">
                    <c:v>31.780799999999999</c:v>
                  </c:pt>
                  <c:pt idx="42">
                    <c:v>21.452000000000002</c:v>
                  </c:pt>
                  <c:pt idx="43">
                    <c:v>33.536200000000001</c:v>
                  </c:pt>
                </c:numCache>
              </c:numRef>
            </c:plus>
            <c:minus>
              <c:numRef>
                <c:f>('Ms SEM+ICP Tidy'!$J$145:$J$168,'Ms SEM+ICP Tidy'!$J$189:$J$208)</c:f>
                <c:numCache>
                  <c:formatCode>General</c:formatCode>
                  <c:ptCount val="44"/>
                  <c:pt idx="0">
                    <c:v>17.196300000000001</c:v>
                  </c:pt>
                  <c:pt idx="1">
                    <c:v>42.951799999999999</c:v>
                  </c:pt>
                  <c:pt idx="2">
                    <c:v>25.488299999999999</c:v>
                  </c:pt>
                  <c:pt idx="3">
                    <c:v>31.148399999999999</c:v>
                  </c:pt>
                  <c:pt idx="4">
                    <c:v>24.62</c:v>
                  </c:pt>
                  <c:pt idx="5">
                    <c:v>45.8142</c:v>
                  </c:pt>
                  <c:pt idx="6">
                    <c:v>40.937899999999999</c:v>
                  </c:pt>
                  <c:pt idx="7">
                    <c:v>29.092199999999998</c:v>
                  </c:pt>
                  <c:pt idx="8">
                    <c:v>26.276199999999999</c:v>
                  </c:pt>
                  <c:pt idx="9">
                    <c:v>29.9087</c:v>
                  </c:pt>
                  <c:pt idx="10">
                    <c:v>30.650300000000001</c:v>
                  </c:pt>
                  <c:pt idx="11">
                    <c:v>16.023399999999999</c:v>
                  </c:pt>
                  <c:pt idx="12">
                    <c:v>12.108700000000001</c:v>
                  </c:pt>
                  <c:pt idx="13">
                    <c:v>5.6634799999999998</c:v>
                  </c:pt>
                  <c:pt idx="14">
                    <c:v>9.8886000000000003</c:v>
                  </c:pt>
                  <c:pt idx="15">
                    <c:v>25.427299999999999</c:v>
                  </c:pt>
                  <c:pt idx="16">
                    <c:v>30.04</c:v>
                  </c:pt>
                  <c:pt idx="17">
                    <c:v>21.9971</c:v>
                  </c:pt>
                  <c:pt idx="18">
                    <c:v>15.0311</c:v>
                  </c:pt>
                  <c:pt idx="19">
                    <c:v>26.330200000000001</c:v>
                  </c:pt>
                  <c:pt idx="20">
                    <c:v>30.2042</c:v>
                  </c:pt>
                  <c:pt idx="21">
                    <c:v>42.733699999999999</c:v>
                  </c:pt>
                  <c:pt idx="22">
                    <c:v>26.637799999999999</c:v>
                  </c:pt>
                  <c:pt idx="23">
                    <c:v>29.0761</c:v>
                  </c:pt>
                  <c:pt idx="24">
                    <c:v>37.344000000000001</c:v>
                  </c:pt>
                  <c:pt idx="25">
                    <c:v>32.860500000000002</c:v>
                  </c:pt>
                  <c:pt idx="26">
                    <c:v>44.618499999999997</c:v>
                  </c:pt>
                  <c:pt idx="27">
                    <c:v>27.569700000000001</c:v>
                  </c:pt>
                  <c:pt idx="28">
                    <c:v>32.974800000000002</c:v>
                  </c:pt>
                  <c:pt idx="29">
                    <c:v>36.095500000000001</c:v>
                  </c:pt>
                  <c:pt idx="30">
                    <c:v>21.688400000000001</c:v>
                  </c:pt>
                  <c:pt idx="31">
                    <c:v>32.293700000000001</c:v>
                  </c:pt>
                  <c:pt idx="32">
                    <c:v>31.008900000000001</c:v>
                  </c:pt>
                  <c:pt idx="33">
                    <c:v>48.991500000000002</c:v>
                  </c:pt>
                  <c:pt idx="34">
                    <c:v>50.418399999999998</c:v>
                  </c:pt>
                  <c:pt idx="35">
                    <c:v>34.208399999999997</c:v>
                  </c:pt>
                  <c:pt idx="36">
                    <c:v>30.456700000000001</c:v>
                  </c:pt>
                  <c:pt idx="37">
                    <c:v>30.337299999999999</c:v>
                  </c:pt>
                  <c:pt idx="38">
                    <c:v>29.146699999999999</c:v>
                  </c:pt>
                  <c:pt idx="39">
                    <c:v>35.656999999999996</c:v>
                  </c:pt>
                  <c:pt idx="40">
                    <c:v>32.528500000000001</c:v>
                  </c:pt>
                  <c:pt idx="41">
                    <c:v>31.780799999999999</c:v>
                  </c:pt>
                  <c:pt idx="42">
                    <c:v>21.452000000000002</c:v>
                  </c:pt>
                  <c:pt idx="43">
                    <c:v>33.536200000000001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'Ms SEM+ICP Tidy'!$I$2:$I$45</c:f>
              <c:numCache>
                <c:formatCode>General</c:formatCode>
                <c:ptCount val="44"/>
                <c:pt idx="0">
                  <c:v>157.922</c:v>
                </c:pt>
                <c:pt idx="1">
                  <c:v>379.50099999999998</c:v>
                </c:pt>
                <c:pt idx="2">
                  <c:v>285.935</c:v>
                </c:pt>
                <c:pt idx="3">
                  <c:v>290.41699999999997</c:v>
                </c:pt>
                <c:pt idx="4">
                  <c:v>249.27500000000001</c:v>
                </c:pt>
                <c:pt idx="5">
                  <c:v>397.22899999999998</c:v>
                </c:pt>
                <c:pt idx="6">
                  <c:v>390.06599999999997</c:v>
                </c:pt>
                <c:pt idx="7">
                  <c:v>290.834</c:v>
                </c:pt>
                <c:pt idx="8">
                  <c:v>313.35000000000002</c:v>
                </c:pt>
                <c:pt idx="9">
                  <c:v>301.21100000000001</c:v>
                </c:pt>
                <c:pt idx="10">
                  <c:v>257.29500000000002</c:v>
                </c:pt>
                <c:pt idx="11">
                  <c:v>209.553</c:v>
                </c:pt>
                <c:pt idx="12">
                  <c:v>172.95400000000001</c:v>
                </c:pt>
                <c:pt idx="13">
                  <c:v>65.474900000000005</c:v>
                </c:pt>
                <c:pt idx="14">
                  <c:v>88.84</c:v>
                </c:pt>
                <c:pt idx="15">
                  <c:v>251.405</c:v>
                </c:pt>
                <c:pt idx="16">
                  <c:v>292.166</c:v>
                </c:pt>
                <c:pt idx="17">
                  <c:v>262.25299999999999</c:v>
                </c:pt>
                <c:pt idx="18">
                  <c:v>278.00599999999997</c:v>
                </c:pt>
                <c:pt idx="19">
                  <c:v>276.08</c:v>
                </c:pt>
                <c:pt idx="20">
                  <c:v>318.27199999999999</c:v>
                </c:pt>
                <c:pt idx="21">
                  <c:v>398.08300000000003</c:v>
                </c:pt>
                <c:pt idx="22">
                  <c:v>276.25700000000001</c:v>
                </c:pt>
                <c:pt idx="23">
                  <c:v>296.46100000000001</c:v>
                </c:pt>
                <c:pt idx="24">
                  <c:v>338.505</c:v>
                </c:pt>
                <c:pt idx="25">
                  <c:v>301.36799999999999</c:v>
                </c:pt>
                <c:pt idx="26">
                  <c:v>350.53500000000003</c:v>
                </c:pt>
                <c:pt idx="27">
                  <c:v>300.90600000000001</c:v>
                </c:pt>
                <c:pt idx="28">
                  <c:v>284.137</c:v>
                </c:pt>
                <c:pt idx="29">
                  <c:v>290.28500000000003</c:v>
                </c:pt>
                <c:pt idx="30">
                  <c:v>275.94099999999997</c:v>
                </c:pt>
                <c:pt idx="31">
                  <c:v>302.721</c:v>
                </c:pt>
                <c:pt idx="32">
                  <c:v>288.827</c:v>
                </c:pt>
                <c:pt idx="33">
                  <c:v>519.88499999999999</c:v>
                </c:pt>
                <c:pt idx="34">
                  <c:v>301.471</c:v>
                </c:pt>
                <c:pt idx="35">
                  <c:v>326.3</c:v>
                </c:pt>
                <c:pt idx="36">
                  <c:v>293.57499999999999</c:v>
                </c:pt>
                <c:pt idx="37">
                  <c:v>270.78899999999999</c:v>
                </c:pt>
                <c:pt idx="38">
                  <c:v>315.74900000000002</c:v>
                </c:pt>
                <c:pt idx="39">
                  <c:v>299.83</c:v>
                </c:pt>
                <c:pt idx="40">
                  <c:v>285.23099999999999</c:v>
                </c:pt>
                <c:pt idx="41">
                  <c:v>281.59300000000002</c:v>
                </c:pt>
                <c:pt idx="42">
                  <c:v>394.62400000000002</c:v>
                </c:pt>
                <c:pt idx="43">
                  <c:v>293.935</c:v>
                </c:pt>
              </c:numCache>
            </c:numRef>
          </c:xVal>
          <c:yVal>
            <c:numRef>
              <c:f>'Ms SEM+ICP Tidy'!$J$2:$J$45</c:f>
              <c:numCache>
                <c:formatCode>General</c:formatCode>
                <c:ptCount val="44"/>
                <c:pt idx="0">
                  <c:v>21.869800000000001</c:v>
                </c:pt>
                <c:pt idx="1">
                  <c:v>180.6</c:v>
                </c:pt>
                <c:pt idx="2">
                  <c:v>128.04400000000001</c:v>
                </c:pt>
                <c:pt idx="3">
                  <c:v>148.267</c:v>
                </c:pt>
                <c:pt idx="4">
                  <c:v>129.989</c:v>
                </c:pt>
                <c:pt idx="5">
                  <c:v>216.81100000000001</c:v>
                </c:pt>
                <c:pt idx="6">
                  <c:v>189.66800000000001</c:v>
                </c:pt>
                <c:pt idx="7">
                  <c:v>143.61199999999999</c:v>
                </c:pt>
                <c:pt idx="8">
                  <c:v>165.02699999999999</c:v>
                </c:pt>
                <c:pt idx="9">
                  <c:v>152.631</c:v>
                </c:pt>
                <c:pt idx="10">
                  <c:v>155.71799999999999</c:v>
                </c:pt>
                <c:pt idx="11">
                  <c:v>85.609899999999996</c:v>
                </c:pt>
                <c:pt idx="12">
                  <c:v>34.307200000000002</c:v>
                </c:pt>
                <c:pt idx="13">
                  <c:v>10.8878</c:v>
                </c:pt>
                <c:pt idx="14">
                  <c:v>28.6921</c:v>
                </c:pt>
                <c:pt idx="15">
                  <c:v>128.404</c:v>
                </c:pt>
                <c:pt idx="16">
                  <c:v>132.173</c:v>
                </c:pt>
                <c:pt idx="17">
                  <c:v>132.94999999999999</c:v>
                </c:pt>
                <c:pt idx="18">
                  <c:v>133.75200000000001</c:v>
                </c:pt>
                <c:pt idx="19">
                  <c:v>137.58500000000001</c:v>
                </c:pt>
                <c:pt idx="20">
                  <c:v>177.351</c:v>
                </c:pt>
                <c:pt idx="21">
                  <c:v>247.68799999999999</c:v>
                </c:pt>
                <c:pt idx="22">
                  <c:v>161.33000000000001</c:v>
                </c:pt>
                <c:pt idx="23">
                  <c:v>139.636</c:v>
                </c:pt>
                <c:pt idx="24">
                  <c:v>300.50900000000001</c:v>
                </c:pt>
                <c:pt idx="25">
                  <c:v>173.99299999999999</c:v>
                </c:pt>
                <c:pt idx="26">
                  <c:v>183.452</c:v>
                </c:pt>
                <c:pt idx="27">
                  <c:v>105.755</c:v>
                </c:pt>
                <c:pt idx="28">
                  <c:v>106.55200000000001</c:v>
                </c:pt>
                <c:pt idx="29">
                  <c:v>140.584</c:v>
                </c:pt>
                <c:pt idx="30">
                  <c:v>177.923</c:v>
                </c:pt>
                <c:pt idx="31">
                  <c:v>155.529</c:v>
                </c:pt>
                <c:pt idx="32">
                  <c:v>161.29900000000001</c:v>
                </c:pt>
                <c:pt idx="33">
                  <c:v>260.90600000000001</c:v>
                </c:pt>
                <c:pt idx="34">
                  <c:v>145.80500000000001</c:v>
                </c:pt>
                <c:pt idx="35">
                  <c:v>190.77799999999999</c:v>
                </c:pt>
                <c:pt idx="36">
                  <c:v>179.91900000000001</c:v>
                </c:pt>
                <c:pt idx="37">
                  <c:v>167.608</c:v>
                </c:pt>
                <c:pt idx="38">
                  <c:v>188.92099999999999</c:v>
                </c:pt>
                <c:pt idx="39">
                  <c:v>158.80000000000001</c:v>
                </c:pt>
                <c:pt idx="40">
                  <c:v>135.62</c:v>
                </c:pt>
                <c:pt idx="41">
                  <c:v>170.85400000000001</c:v>
                </c:pt>
                <c:pt idx="42">
                  <c:v>137.773</c:v>
                </c:pt>
                <c:pt idx="43">
                  <c:v>123.21899999999999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C2D-4072-B69D-9C06CA4CD818}"/>
            </c:ext>
          </c:extLst>
        </c:ser>
        <c:ser>
          <c:idx val="1"/>
          <c:order val="1"/>
          <c:tx>
            <c:v>1(B)MP V v Cr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SEM+ICP Tidy'!$K$238:$K$267,'Ms SEM+ICP Tidy'!$K$285:$K$299)</c:f>
                <c:numCache>
                  <c:formatCode>General</c:formatCode>
                  <c:ptCount val="45"/>
                  <c:pt idx="0">
                    <c:v>2.3087200000000001</c:v>
                  </c:pt>
                  <c:pt idx="1">
                    <c:v>1.3996200000000001</c:v>
                  </c:pt>
                  <c:pt idx="2">
                    <c:v>1.4738100000000001</c:v>
                  </c:pt>
                  <c:pt idx="3">
                    <c:v>2.0860799999999999</c:v>
                  </c:pt>
                  <c:pt idx="4">
                    <c:v>2.0826099999999999</c:v>
                  </c:pt>
                  <c:pt idx="5">
                    <c:v>1.7616400000000001</c:v>
                  </c:pt>
                  <c:pt idx="6">
                    <c:v>1.1930799999999999</c:v>
                  </c:pt>
                  <c:pt idx="7">
                    <c:v>1.7593799999999999</c:v>
                  </c:pt>
                  <c:pt idx="8">
                    <c:v>1.5088200000000001</c:v>
                  </c:pt>
                  <c:pt idx="9">
                    <c:v>1.1256600000000001</c:v>
                  </c:pt>
                  <c:pt idx="10">
                    <c:v>1.3793</c:v>
                  </c:pt>
                  <c:pt idx="11">
                    <c:v>1.29121</c:v>
                  </c:pt>
                  <c:pt idx="12">
                    <c:v>1.99275</c:v>
                  </c:pt>
                  <c:pt idx="13">
                    <c:v>1.65622</c:v>
                  </c:pt>
                  <c:pt idx="14">
                    <c:v>1.7456</c:v>
                  </c:pt>
                  <c:pt idx="15">
                    <c:v>0.74276399999999998</c:v>
                  </c:pt>
                  <c:pt idx="16">
                    <c:v>1.3910899999999999</c:v>
                  </c:pt>
                  <c:pt idx="17">
                    <c:v>1.23726</c:v>
                  </c:pt>
                  <c:pt idx="18">
                    <c:v>2.5798899999999998</c:v>
                  </c:pt>
                  <c:pt idx="19">
                    <c:v>1.21086</c:v>
                  </c:pt>
                  <c:pt idx="20">
                    <c:v>1.6468100000000001</c:v>
                  </c:pt>
                  <c:pt idx="21">
                    <c:v>1.51403</c:v>
                  </c:pt>
                  <c:pt idx="22">
                    <c:v>1.51867</c:v>
                  </c:pt>
                  <c:pt idx="23">
                    <c:v>1.3948499999999999</c:v>
                  </c:pt>
                  <c:pt idx="24">
                    <c:v>1.93852</c:v>
                  </c:pt>
                  <c:pt idx="25">
                    <c:v>1.42343</c:v>
                  </c:pt>
                  <c:pt idx="26">
                    <c:v>1.2944</c:v>
                  </c:pt>
                  <c:pt idx="27">
                    <c:v>1.8246100000000001</c:v>
                  </c:pt>
                  <c:pt idx="28">
                    <c:v>1.77946</c:v>
                  </c:pt>
                  <c:pt idx="29">
                    <c:v>1.6773</c:v>
                  </c:pt>
                  <c:pt idx="30">
                    <c:v>1.06253</c:v>
                  </c:pt>
                  <c:pt idx="31">
                    <c:v>1.2702199999999999</c:v>
                  </c:pt>
                  <c:pt idx="32">
                    <c:v>1.35023</c:v>
                  </c:pt>
                  <c:pt idx="33">
                    <c:v>1.6003499999999999</c:v>
                  </c:pt>
                  <c:pt idx="34">
                    <c:v>1.62886</c:v>
                  </c:pt>
                  <c:pt idx="35">
                    <c:v>0.735815</c:v>
                  </c:pt>
                  <c:pt idx="36">
                    <c:v>1.3163400000000001</c:v>
                  </c:pt>
                  <c:pt idx="37">
                    <c:v>1.53091</c:v>
                  </c:pt>
                  <c:pt idx="38">
                    <c:v>1.49878</c:v>
                  </c:pt>
                  <c:pt idx="39">
                    <c:v>1.9664200000000001</c:v>
                  </c:pt>
                  <c:pt idx="40">
                    <c:v>1.61897</c:v>
                  </c:pt>
                  <c:pt idx="41">
                    <c:v>1.93346</c:v>
                  </c:pt>
                  <c:pt idx="42">
                    <c:v>1.8516600000000001</c:v>
                  </c:pt>
                  <c:pt idx="43">
                    <c:v>2.03878</c:v>
                  </c:pt>
                  <c:pt idx="44">
                    <c:v>1.55088</c:v>
                  </c:pt>
                </c:numCache>
              </c:numRef>
            </c:plus>
            <c:minus>
              <c:numRef>
                <c:f>('Ms SEM+ICP Tidy'!$K$238:$K$267,'Ms SEM+ICP Tidy'!$K$285:$K$299)</c:f>
                <c:numCache>
                  <c:formatCode>General</c:formatCode>
                  <c:ptCount val="45"/>
                  <c:pt idx="0">
                    <c:v>2.3087200000000001</c:v>
                  </c:pt>
                  <c:pt idx="1">
                    <c:v>1.3996200000000001</c:v>
                  </c:pt>
                  <c:pt idx="2">
                    <c:v>1.4738100000000001</c:v>
                  </c:pt>
                  <c:pt idx="3">
                    <c:v>2.0860799999999999</c:v>
                  </c:pt>
                  <c:pt idx="4">
                    <c:v>2.0826099999999999</c:v>
                  </c:pt>
                  <c:pt idx="5">
                    <c:v>1.7616400000000001</c:v>
                  </c:pt>
                  <c:pt idx="6">
                    <c:v>1.1930799999999999</c:v>
                  </c:pt>
                  <c:pt idx="7">
                    <c:v>1.7593799999999999</c:v>
                  </c:pt>
                  <c:pt idx="8">
                    <c:v>1.5088200000000001</c:v>
                  </c:pt>
                  <c:pt idx="9">
                    <c:v>1.1256600000000001</c:v>
                  </c:pt>
                  <c:pt idx="10">
                    <c:v>1.3793</c:v>
                  </c:pt>
                  <c:pt idx="11">
                    <c:v>1.29121</c:v>
                  </c:pt>
                  <c:pt idx="12">
                    <c:v>1.99275</c:v>
                  </c:pt>
                  <c:pt idx="13">
                    <c:v>1.65622</c:v>
                  </c:pt>
                  <c:pt idx="14">
                    <c:v>1.7456</c:v>
                  </c:pt>
                  <c:pt idx="15">
                    <c:v>0.74276399999999998</c:v>
                  </c:pt>
                  <c:pt idx="16">
                    <c:v>1.3910899999999999</c:v>
                  </c:pt>
                  <c:pt idx="17">
                    <c:v>1.23726</c:v>
                  </c:pt>
                  <c:pt idx="18">
                    <c:v>2.5798899999999998</c:v>
                  </c:pt>
                  <c:pt idx="19">
                    <c:v>1.21086</c:v>
                  </c:pt>
                  <c:pt idx="20">
                    <c:v>1.6468100000000001</c:v>
                  </c:pt>
                  <c:pt idx="21">
                    <c:v>1.51403</c:v>
                  </c:pt>
                  <c:pt idx="22">
                    <c:v>1.51867</c:v>
                  </c:pt>
                  <c:pt idx="23">
                    <c:v>1.3948499999999999</c:v>
                  </c:pt>
                  <c:pt idx="24">
                    <c:v>1.93852</c:v>
                  </c:pt>
                  <c:pt idx="25">
                    <c:v>1.42343</c:v>
                  </c:pt>
                  <c:pt idx="26">
                    <c:v>1.2944</c:v>
                  </c:pt>
                  <c:pt idx="27">
                    <c:v>1.8246100000000001</c:v>
                  </c:pt>
                  <c:pt idx="28">
                    <c:v>1.77946</c:v>
                  </c:pt>
                  <c:pt idx="29">
                    <c:v>1.6773</c:v>
                  </c:pt>
                  <c:pt idx="30">
                    <c:v>1.06253</c:v>
                  </c:pt>
                  <c:pt idx="31">
                    <c:v>1.2702199999999999</c:v>
                  </c:pt>
                  <c:pt idx="32">
                    <c:v>1.35023</c:v>
                  </c:pt>
                  <c:pt idx="33">
                    <c:v>1.6003499999999999</c:v>
                  </c:pt>
                  <c:pt idx="34">
                    <c:v>1.62886</c:v>
                  </c:pt>
                  <c:pt idx="35">
                    <c:v>0.735815</c:v>
                  </c:pt>
                  <c:pt idx="36">
                    <c:v>1.3163400000000001</c:v>
                  </c:pt>
                  <c:pt idx="37">
                    <c:v>1.53091</c:v>
                  </c:pt>
                  <c:pt idx="38">
                    <c:v>1.49878</c:v>
                  </c:pt>
                  <c:pt idx="39">
                    <c:v>1.9664200000000001</c:v>
                  </c:pt>
                  <c:pt idx="40">
                    <c:v>1.61897</c:v>
                  </c:pt>
                  <c:pt idx="41">
                    <c:v>1.93346</c:v>
                  </c:pt>
                  <c:pt idx="42">
                    <c:v>1.8516600000000001</c:v>
                  </c:pt>
                  <c:pt idx="43">
                    <c:v>2.03878</c:v>
                  </c:pt>
                  <c:pt idx="44">
                    <c:v>1.55088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SEM+ICP Tidy'!$J$238:$J$267,'Ms SEM+ICP Tidy'!$J$285:$J$299)</c:f>
                <c:numCache>
                  <c:formatCode>General</c:formatCode>
                  <c:ptCount val="45"/>
                  <c:pt idx="0">
                    <c:v>0.28517199999999998</c:v>
                  </c:pt>
                  <c:pt idx="1">
                    <c:v>0.37887799999999999</c:v>
                  </c:pt>
                  <c:pt idx="2">
                    <c:v>0.19337799999999999</c:v>
                  </c:pt>
                  <c:pt idx="3">
                    <c:v>0.31044100000000002</c:v>
                  </c:pt>
                  <c:pt idx="4">
                    <c:v>0.204897</c:v>
                  </c:pt>
                  <c:pt idx="5">
                    <c:v>0.24925</c:v>
                  </c:pt>
                  <c:pt idx="6">
                    <c:v>0.217834</c:v>
                  </c:pt>
                  <c:pt idx="7">
                    <c:v>0.23061200000000001</c:v>
                  </c:pt>
                  <c:pt idx="8">
                    <c:v>0.268459</c:v>
                  </c:pt>
                  <c:pt idx="9">
                    <c:v>0.29757299999999998</c:v>
                  </c:pt>
                  <c:pt idx="10">
                    <c:v>0.236654</c:v>
                  </c:pt>
                  <c:pt idx="11">
                    <c:v>0.222748</c:v>
                  </c:pt>
                  <c:pt idx="12">
                    <c:v>0.29867899999999997</c:v>
                  </c:pt>
                  <c:pt idx="13">
                    <c:v>0.23471400000000001</c:v>
                  </c:pt>
                  <c:pt idx="14">
                    <c:v>0.30697000000000002</c:v>
                  </c:pt>
                  <c:pt idx="15">
                    <c:v>0.18895700000000001</c:v>
                  </c:pt>
                  <c:pt idx="16">
                    <c:v>0.27672000000000002</c:v>
                  </c:pt>
                  <c:pt idx="17">
                    <c:v>0.15990599999999999</c:v>
                  </c:pt>
                  <c:pt idx="18">
                    <c:v>0.137403</c:v>
                  </c:pt>
                  <c:pt idx="19">
                    <c:v>0.21215200000000001</c:v>
                  </c:pt>
                  <c:pt idx="20">
                    <c:v>0.27291500000000002</c:v>
                  </c:pt>
                  <c:pt idx="21">
                    <c:v>0.252359</c:v>
                  </c:pt>
                  <c:pt idx="22">
                    <c:v>0.22456899999999999</c:v>
                  </c:pt>
                  <c:pt idx="23">
                    <c:v>0.22550500000000001</c:v>
                  </c:pt>
                  <c:pt idx="24">
                    <c:v>0.17183999999999999</c:v>
                  </c:pt>
                  <c:pt idx="25">
                    <c:v>0.151536</c:v>
                  </c:pt>
                  <c:pt idx="26">
                    <c:v>0.19800100000000001</c:v>
                  </c:pt>
                  <c:pt idx="27">
                    <c:v>0.859267</c:v>
                  </c:pt>
                  <c:pt idx="28">
                    <c:v>0.90587600000000001</c:v>
                  </c:pt>
                  <c:pt idx="29">
                    <c:v>0.31267600000000001</c:v>
                  </c:pt>
                  <c:pt idx="30">
                    <c:v>0.21981400000000001</c:v>
                  </c:pt>
                  <c:pt idx="31">
                    <c:v>0.166655</c:v>
                  </c:pt>
                  <c:pt idx="32">
                    <c:v>0.17066799999999999</c:v>
                  </c:pt>
                  <c:pt idx="33">
                    <c:v>0.247479</c:v>
                  </c:pt>
                  <c:pt idx="34">
                    <c:v>0.26380799999999999</c:v>
                  </c:pt>
                  <c:pt idx="35">
                    <c:v>0.31575900000000001</c:v>
                  </c:pt>
                  <c:pt idx="36">
                    <c:v>0.17378099999999999</c:v>
                  </c:pt>
                  <c:pt idx="37">
                    <c:v>0.227739</c:v>
                  </c:pt>
                  <c:pt idx="38">
                    <c:v>0.18823799999999999</c:v>
                  </c:pt>
                  <c:pt idx="39">
                    <c:v>0.227129</c:v>
                  </c:pt>
                  <c:pt idx="40">
                    <c:v>0.21182100000000001</c:v>
                  </c:pt>
                  <c:pt idx="41">
                    <c:v>0.24849399999999999</c:v>
                  </c:pt>
                  <c:pt idx="42">
                    <c:v>0.293709</c:v>
                  </c:pt>
                  <c:pt idx="43">
                    <c:v>0.229217</c:v>
                  </c:pt>
                  <c:pt idx="44">
                    <c:v>0.12965399999999999</c:v>
                  </c:pt>
                </c:numCache>
              </c:numRef>
            </c:plus>
            <c:minus>
              <c:numRef>
                <c:f>('Ms SEM+ICP Tidy'!$J$238:$J$267,'Ms SEM+ICP Tidy'!$J$285:$J$299)</c:f>
                <c:numCache>
                  <c:formatCode>General</c:formatCode>
                  <c:ptCount val="45"/>
                  <c:pt idx="0">
                    <c:v>0.28517199999999998</c:v>
                  </c:pt>
                  <c:pt idx="1">
                    <c:v>0.37887799999999999</c:v>
                  </c:pt>
                  <c:pt idx="2">
                    <c:v>0.19337799999999999</c:v>
                  </c:pt>
                  <c:pt idx="3">
                    <c:v>0.31044100000000002</c:v>
                  </c:pt>
                  <c:pt idx="4">
                    <c:v>0.204897</c:v>
                  </c:pt>
                  <c:pt idx="5">
                    <c:v>0.24925</c:v>
                  </c:pt>
                  <c:pt idx="6">
                    <c:v>0.217834</c:v>
                  </c:pt>
                  <c:pt idx="7">
                    <c:v>0.23061200000000001</c:v>
                  </c:pt>
                  <c:pt idx="8">
                    <c:v>0.268459</c:v>
                  </c:pt>
                  <c:pt idx="9">
                    <c:v>0.29757299999999998</c:v>
                  </c:pt>
                  <c:pt idx="10">
                    <c:v>0.236654</c:v>
                  </c:pt>
                  <c:pt idx="11">
                    <c:v>0.222748</c:v>
                  </c:pt>
                  <c:pt idx="12">
                    <c:v>0.29867899999999997</c:v>
                  </c:pt>
                  <c:pt idx="13">
                    <c:v>0.23471400000000001</c:v>
                  </c:pt>
                  <c:pt idx="14">
                    <c:v>0.30697000000000002</c:v>
                  </c:pt>
                  <c:pt idx="15">
                    <c:v>0.18895700000000001</c:v>
                  </c:pt>
                  <c:pt idx="16">
                    <c:v>0.27672000000000002</c:v>
                  </c:pt>
                  <c:pt idx="17">
                    <c:v>0.15990599999999999</c:v>
                  </c:pt>
                  <c:pt idx="18">
                    <c:v>0.137403</c:v>
                  </c:pt>
                  <c:pt idx="19">
                    <c:v>0.21215200000000001</c:v>
                  </c:pt>
                  <c:pt idx="20">
                    <c:v>0.27291500000000002</c:v>
                  </c:pt>
                  <c:pt idx="21">
                    <c:v>0.252359</c:v>
                  </c:pt>
                  <c:pt idx="22">
                    <c:v>0.22456899999999999</c:v>
                  </c:pt>
                  <c:pt idx="23">
                    <c:v>0.22550500000000001</c:v>
                  </c:pt>
                  <c:pt idx="24">
                    <c:v>0.17183999999999999</c:v>
                  </c:pt>
                  <c:pt idx="25">
                    <c:v>0.151536</c:v>
                  </c:pt>
                  <c:pt idx="26">
                    <c:v>0.19800100000000001</c:v>
                  </c:pt>
                  <c:pt idx="27">
                    <c:v>0.859267</c:v>
                  </c:pt>
                  <c:pt idx="28">
                    <c:v>0.90587600000000001</c:v>
                  </c:pt>
                  <c:pt idx="29">
                    <c:v>0.31267600000000001</c:v>
                  </c:pt>
                  <c:pt idx="30">
                    <c:v>0.21981400000000001</c:v>
                  </c:pt>
                  <c:pt idx="31">
                    <c:v>0.166655</c:v>
                  </c:pt>
                  <c:pt idx="32">
                    <c:v>0.17066799999999999</c:v>
                  </c:pt>
                  <c:pt idx="33">
                    <c:v>0.247479</c:v>
                  </c:pt>
                  <c:pt idx="34">
                    <c:v>0.26380799999999999</c:v>
                  </c:pt>
                  <c:pt idx="35">
                    <c:v>0.31575900000000001</c:v>
                  </c:pt>
                  <c:pt idx="36">
                    <c:v>0.17378099999999999</c:v>
                  </c:pt>
                  <c:pt idx="37">
                    <c:v>0.227739</c:v>
                  </c:pt>
                  <c:pt idx="38">
                    <c:v>0.18823799999999999</c:v>
                  </c:pt>
                  <c:pt idx="39">
                    <c:v>0.227129</c:v>
                  </c:pt>
                  <c:pt idx="40">
                    <c:v>0.21182100000000001</c:v>
                  </c:pt>
                  <c:pt idx="41">
                    <c:v>0.24849399999999999</c:v>
                  </c:pt>
                  <c:pt idx="42">
                    <c:v>0.293709</c:v>
                  </c:pt>
                  <c:pt idx="43">
                    <c:v>0.229217</c:v>
                  </c:pt>
                  <c:pt idx="44">
                    <c:v>0.12965399999999999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'Ms SEM+ICP Tidy'!$I$47:$I$91</c:f>
              <c:numCache>
                <c:formatCode>General</c:formatCode>
                <c:ptCount val="45"/>
                <c:pt idx="0">
                  <c:v>0.64314099999999996</c:v>
                </c:pt>
                <c:pt idx="1">
                  <c:v>0.58243500000000004</c:v>
                </c:pt>
                <c:pt idx="2">
                  <c:v>0.17027400000000001</c:v>
                </c:pt>
                <c:pt idx="3">
                  <c:v>1.55227</c:v>
                </c:pt>
                <c:pt idx="4">
                  <c:v>0.45790900000000001</c:v>
                </c:pt>
                <c:pt idx="5">
                  <c:v>0.29829800000000001</c:v>
                </c:pt>
                <c:pt idx="6">
                  <c:v>0.40922399999999998</c:v>
                </c:pt>
                <c:pt idx="7">
                  <c:v>0.63022500000000004</c:v>
                </c:pt>
                <c:pt idx="8">
                  <c:v>1.0928100000000001</c:v>
                </c:pt>
                <c:pt idx="9">
                  <c:v>0.37246299999999999</c:v>
                </c:pt>
                <c:pt idx="10">
                  <c:v>0.27137099999999997</c:v>
                </c:pt>
                <c:pt idx="11">
                  <c:v>0.35314000000000001</c:v>
                </c:pt>
                <c:pt idx="12">
                  <c:v>0.67112099999999997</c:v>
                </c:pt>
                <c:pt idx="13">
                  <c:v>0.239205</c:v>
                </c:pt>
                <c:pt idx="14">
                  <c:v>0.28806399999999999</c:v>
                </c:pt>
                <c:pt idx="15">
                  <c:v>0.26880999999999999</c:v>
                </c:pt>
                <c:pt idx="16">
                  <c:v>0.36630800000000002</c:v>
                </c:pt>
                <c:pt idx="17">
                  <c:v>0.306029</c:v>
                </c:pt>
                <c:pt idx="18">
                  <c:v>0.31531999999999999</c:v>
                </c:pt>
                <c:pt idx="19">
                  <c:v>7.7285099999999995E-2</c:v>
                </c:pt>
                <c:pt idx="20">
                  <c:v>0.50617900000000005</c:v>
                </c:pt>
                <c:pt idx="21">
                  <c:v>0.39814100000000002</c:v>
                </c:pt>
                <c:pt idx="22">
                  <c:v>0.37470199999999998</c:v>
                </c:pt>
                <c:pt idx="23">
                  <c:v>0.385932</c:v>
                </c:pt>
                <c:pt idx="24">
                  <c:v>0.86103099999999999</c:v>
                </c:pt>
                <c:pt idx="25">
                  <c:v>-0.165072</c:v>
                </c:pt>
                <c:pt idx="26">
                  <c:v>2.0250499999999998</c:v>
                </c:pt>
                <c:pt idx="27">
                  <c:v>-9.17971</c:v>
                </c:pt>
                <c:pt idx="28">
                  <c:v>-5.7161299999999997</c:v>
                </c:pt>
                <c:pt idx="29">
                  <c:v>1.85205</c:v>
                </c:pt>
                <c:pt idx="30">
                  <c:v>0.50245700000000004</c:v>
                </c:pt>
                <c:pt idx="31">
                  <c:v>0.47631699999999999</c:v>
                </c:pt>
                <c:pt idx="32">
                  <c:v>0.56758399999999998</c:v>
                </c:pt>
                <c:pt idx="33">
                  <c:v>0.63644199999999995</c:v>
                </c:pt>
                <c:pt idx="34">
                  <c:v>0.37507200000000002</c:v>
                </c:pt>
                <c:pt idx="35">
                  <c:v>0.87790599999999996</c:v>
                </c:pt>
                <c:pt idx="36">
                  <c:v>0.17230899999999999</c:v>
                </c:pt>
                <c:pt idx="37">
                  <c:v>0.48220800000000003</c:v>
                </c:pt>
                <c:pt idx="38">
                  <c:v>0.39274999999999999</c:v>
                </c:pt>
                <c:pt idx="39">
                  <c:v>0.32085799999999998</c:v>
                </c:pt>
                <c:pt idx="40">
                  <c:v>0.44696200000000003</c:v>
                </c:pt>
                <c:pt idx="41">
                  <c:v>0.92291299999999998</c:v>
                </c:pt>
                <c:pt idx="42">
                  <c:v>1.3042</c:v>
                </c:pt>
                <c:pt idx="43">
                  <c:v>0.148171</c:v>
                </c:pt>
                <c:pt idx="44">
                  <c:v>5.6208500000000002E-2</c:v>
                </c:pt>
              </c:numCache>
            </c:numRef>
          </c:xVal>
          <c:yVal>
            <c:numRef>
              <c:f>'Ms SEM+ICP Tidy'!$J$47:$J$91</c:f>
              <c:numCache>
                <c:formatCode>General</c:formatCode>
                <c:ptCount val="45"/>
                <c:pt idx="0">
                  <c:v>0.156331</c:v>
                </c:pt>
                <c:pt idx="1">
                  <c:v>1.57064</c:v>
                </c:pt>
                <c:pt idx="2">
                  <c:v>0.67018500000000003</c:v>
                </c:pt>
                <c:pt idx="3">
                  <c:v>1.72007</c:v>
                </c:pt>
                <c:pt idx="4">
                  <c:v>0.42552000000000001</c:v>
                </c:pt>
                <c:pt idx="5">
                  <c:v>-0.16298399999999999</c:v>
                </c:pt>
                <c:pt idx="6">
                  <c:v>1.3426499999999999</c:v>
                </c:pt>
                <c:pt idx="7">
                  <c:v>0.79063799999999995</c:v>
                </c:pt>
                <c:pt idx="8">
                  <c:v>-0.241428</c:v>
                </c:pt>
                <c:pt idx="9">
                  <c:v>-0.76455499999999998</c:v>
                </c:pt>
                <c:pt idx="10">
                  <c:v>-0.289827</c:v>
                </c:pt>
                <c:pt idx="11">
                  <c:v>0.62622</c:v>
                </c:pt>
                <c:pt idx="12">
                  <c:v>0.88719700000000001</c:v>
                </c:pt>
                <c:pt idx="13">
                  <c:v>-0.92689900000000003</c:v>
                </c:pt>
                <c:pt idx="14">
                  <c:v>2.3814700000000002</c:v>
                </c:pt>
                <c:pt idx="15">
                  <c:v>0.26997399999999999</c:v>
                </c:pt>
                <c:pt idx="16">
                  <c:v>1.2038</c:v>
                </c:pt>
                <c:pt idx="17">
                  <c:v>0.53209899999999999</c:v>
                </c:pt>
                <c:pt idx="18">
                  <c:v>-0.88029500000000005</c:v>
                </c:pt>
                <c:pt idx="19">
                  <c:v>2.60358</c:v>
                </c:pt>
                <c:pt idx="20">
                  <c:v>1.4338299999999999</c:v>
                </c:pt>
                <c:pt idx="21">
                  <c:v>-0.50883500000000004</c:v>
                </c:pt>
                <c:pt idx="22">
                  <c:v>0.99460499999999996</c:v>
                </c:pt>
                <c:pt idx="23">
                  <c:v>2.1551300000000002</c:v>
                </c:pt>
                <c:pt idx="24">
                  <c:v>0.43053000000000002</c:v>
                </c:pt>
                <c:pt idx="25">
                  <c:v>0.42980299999999999</c:v>
                </c:pt>
                <c:pt idx="26">
                  <c:v>0.62598100000000001</c:v>
                </c:pt>
                <c:pt idx="27">
                  <c:v>7.3494900000000002E-2</c:v>
                </c:pt>
                <c:pt idx="28">
                  <c:v>0.124255</c:v>
                </c:pt>
                <c:pt idx="29">
                  <c:v>1.2177500000000001</c:v>
                </c:pt>
                <c:pt idx="30">
                  <c:v>-0.10574600000000001</c:v>
                </c:pt>
                <c:pt idx="31">
                  <c:v>1.40821</c:v>
                </c:pt>
                <c:pt idx="32">
                  <c:v>3.7197300000000003E-2</c:v>
                </c:pt>
                <c:pt idx="33">
                  <c:v>1.29616</c:v>
                </c:pt>
                <c:pt idx="34">
                  <c:v>-1.02623</c:v>
                </c:pt>
                <c:pt idx="35">
                  <c:v>-9.4535900000000006E-2</c:v>
                </c:pt>
                <c:pt idx="36">
                  <c:v>1.04708</c:v>
                </c:pt>
                <c:pt idx="37">
                  <c:v>1.4698500000000001</c:v>
                </c:pt>
                <c:pt idx="38">
                  <c:v>0.66314600000000001</c:v>
                </c:pt>
                <c:pt idx="39">
                  <c:v>-0.46391399999999999</c:v>
                </c:pt>
                <c:pt idx="40">
                  <c:v>-0.27961799999999998</c:v>
                </c:pt>
                <c:pt idx="41">
                  <c:v>0.42634</c:v>
                </c:pt>
                <c:pt idx="42">
                  <c:v>0.57162900000000005</c:v>
                </c:pt>
                <c:pt idx="43">
                  <c:v>-0.61404400000000003</c:v>
                </c:pt>
                <c:pt idx="44">
                  <c:v>-0.19514000000000001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C2D-4072-B69D-9C06CA4CD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8604047"/>
        <c:axId val="988611247"/>
      </c:scatterChart>
      <c:valAx>
        <c:axId val="9886040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V ppm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8611247"/>
        <c:crosses val="autoZero"/>
        <c:crossBetween val="midCat"/>
      </c:valAx>
      <c:valAx>
        <c:axId val="988611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Cr ppm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860404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Muscovite V vs Ba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Ms 1.AS V vs Ba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'Ms SEM+ICP Tidy'!$I$2:$I$45</c:f>
              <c:numCache>
                <c:formatCode>General</c:formatCode>
                <c:ptCount val="44"/>
                <c:pt idx="0">
                  <c:v>157.922</c:v>
                </c:pt>
                <c:pt idx="1">
                  <c:v>379.50099999999998</c:v>
                </c:pt>
                <c:pt idx="2">
                  <c:v>285.935</c:v>
                </c:pt>
                <c:pt idx="3">
                  <c:v>290.41699999999997</c:v>
                </c:pt>
                <c:pt idx="4">
                  <c:v>249.27500000000001</c:v>
                </c:pt>
                <c:pt idx="5">
                  <c:v>397.22899999999998</c:v>
                </c:pt>
                <c:pt idx="6">
                  <c:v>390.06599999999997</c:v>
                </c:pt>
                <c:pt idx="7">
                  <c:v>290.834</c:v>
                </c:pt>
                <c:pt idx="8">
                  <c:v>313.35000000000002</c:v>
                </c:pt>
                <c:pt idx="9">
                  <c:v>301.21100000000001</c:v>
                </c:pt>
                <c:pt idx="10">
                  <c:v>257.29500000000002</c:v>
                </c:pt>
                <c:pt idx="11">
                  <c:v>209.553</c:v>
                </c:pt>
                <c:pt idx="12">
                  <c:v>172.95400000000001</c:v>
                </c:pt>
                <c:pt idx="13">
                  <c:v>65.474900000000005</c:v>
                </c:pt>
                <c:pt idx="14">
                  <c:v>88.84</c:v>
                </c:pt>
                <c:pt idx="15">
                  <c:v>251.405</c:v>
                </c:pt>
                <c:pt idx="16">
                  <c:v>292.166</c:v>
                </c:pt>
                <c:pt idx="17">
                  <c:v>262.25299999999999</c:v>
                </c:pt>
                <c:pt idx="18">
                  <c:v>278.00599999999997</c:v>
                </c:pt>
                <c:pt idx="19">
                  <c:v>276.08</c:v>
                </c:pt>
                <c:pt idx="20">
                  <c:v>318.27199999999999</c:v>
                </c:pt>
                <c:pt idx="21">
                  <c:v>398.08300000000003</c:v>
                </c:pt>
                <c:pt idx="22">
                  <c:v>276.25700000000001</c:v>
                </c:pt>
                <c:pt idx="23">
                  <c:v>296.46100000000001</c:v>
                </c:pt>
                <c:pt idx="24">
                  <c:v>338.505</c:v>
                </c:pt>
                <c:pt idx="25">
                  <c:v>301.36799999999999</c:v>
                </c:pt>
                <c:pt idx="26">
                  <c:v>350.53500000000003</c:v>
                </c:pt>
                <c:pt idx="27">
                  <c:v>300.90600000000001</c:v>
                </c:pt>
                <c:pt idx="28">
                  <c:v>284.137</c:v>
                </c:pt>
                <c:pt idx="29">
                  <c:v>290.28500000000003</c:v>
                </c:pt>
                <c:pt idx="30">
                  <c:v>275.94099999999997</c:v>
                </c:pt>
                <c:pt idx="31">
                  <c:v>302.721</c:v>
                </c:pt>
                <c:pt idx="32">
                  <c:v>288.827</c:v>
                </c:pt>
                <c:pt idx="33">
                  <c:v>519.88499999999999</c:v>
                </c:pt>
                <c:pt idx="34">
                  <c:v>301.471</c:v>
                </c:pt>
                <c:pt idx="35">
                  <c:v>326.3</c:v>
                </c:pt>
                <c:pt idx="36">
                  <c:v>293.57499999999999</c:v>
                </c:pt>
                <c:pt idx="37">
                  <c:v>270.78899999999999</c:v>
                </c:pt>
                <c:pt idx="38">
                  <c:v>315.74900000000002</c:v>
                </c:pt>
                <c:pt idx="39">
                  <c:v>299.83</c:v>
                </c:pt>
                <c:pt idx="40">
                  <c:v>285.23099999999999</c:v>
                </c:pt>
                <c:pt idx="41">
                  <c:v>281.59300000000002</c:v>
                </c:pt>
                <c:pt idx="42">
                  <c:v>394.62400000000002</c:v>
                </c:pt>
                <c:pt idx="43">
                  <c:v>293.935</c:v>
                </c:pt>
              </c:numCache>
            </c:numRef>
          </c:xVal>
          <c:yVal>
            <c:numRef>
              <c:f>'Ms SEM+ICP Tidy'!$W$2:$W$45</c:f>
              <c:numCache>
                <c:formatCode>General</c:formatCode>
                <c:ptCount val="44"/>
                <c:pt idx="0">
                  <c:v>3698.06</c:v>
                </c:pt>
                <c:pt idx="1">
                  <c:v>4513.25</c:v>
                </c:pt>
                <c:pt idx="2">
                  <c:v>1365</c:v>
                </c:pt>
                <c:pt idx="3">
                  <c:v>1819.56</c:v>
                </c:pt>
                <c:pt idx="4">
                  <c:v>2213.25</c:v>
                </c:pt>
                <c:pt idx="5">
                  <c:v>1518.45</c:v>
                </c:pt>
                <c:pt idx="6">
                  <c:v>1949.48</c:v>
                </c:pt>
                <c:pt idx="7">
                  <c:v>2396.67</c:v>
                </c:pt>
                <c:pt idx="8">
                  <c:v>2207.37</c:v>
                </c:pt>
                <c:pt idx="9">
                  <c:v>2070.79</c:v>
                </c:pt>
                <c:pt idx="10">
                  <c:v>2390.39</c:v>
                </c:pt>
                <c:pt idx="11">
                  <c:v>3793.07</c:v>
                </c:pt>
                <c:pt idx="12">
                  <c:v>3491.85</c:v>
                </c:pt>
                <c:pt idx="13">
                  <c:v>3601.85</c:v>
                </c:pt>
                <c:pt idx="14">
                  <c:v>4305.1899999999996</c:v>
                </c:pt>
                <c:pt idx="15">
                  <c:v>2537.14</c:v>
                </c:pt>
                <c:pt idx="16">
                  <c:v>2033.76</c:v>
                </c:pt>
                <c:pt idx="17">
                  <c:v>2309.13</c:v>
                </c:pt>
                <c:pt idx="18">
                  <c:v>2677.35</c:v>
                </c:pt>
                <c:pt idx="19">
                  <c:v>1949.92</c:v>
                </c:pt>
                <c:pt idx="20">
                  <c:v>1989.98</c:v>
                </c:pt>
                <c:pt idx="21">
                  <c:v>2598.19</c:v>
                </c:pt>
                <c:pt idx="22">
                  <c:v>2397.0300000000002</c:v>
                </c:pt>
                <c:pt idx="23">
                  <c:v>3007.46</c:v>
                </c:pt>
                <c:pt idx="24">
                  <c:v>3743.77</c:v>
                </c:pt>
                <c:pt idx="25">
                  <c:v>2181.6999999999998</c:v>
                </c:pt>
                <c:pt idx="26">
                  <c:v>2360.67</c:v>
                </c:pt>
                <c:pt idx="27">
                  <c:v>2361.7800000000002</c:v>
                </c:pt>
                <c:pt idx="28">
                  <c:v>2636.48</c:v>
                </c:pt>
                <c:pt idx="29">
                  <c:v>2328.04</c:v>
                </c:pt>
                <c:pt idx="30">
                  <c:v>2395.3000000000002</c:v>
                </c:pt>
                <c:pt idx="31">
                  <c:v>2528.13</c:v>
                </c:pt>
                <c:pt idx="32">
                  <c:v>1908.58</c:v>
                </c:pt>
                <c:pt idx="33">
                  <c:v>2285.8200000000002</c:v>
                </c:pt>
                <c:pt idx="34">
                  <c:v>2334.4</c:v>
                </c:pt>
                <c:pt idx="35">
                  <c:v>3340.54</c:v>
                </c:pt>
                <c:pt idx="36">
                  <c:v>2854.99</c:v>
                </c:pt>
                <c:pt idx="37">
                  <c:v>2681.85</c:v>
                </c:pt>
                <c:pt idx="38">
                  <c:v>2859.62</c:v>
                </c:pt>
                <c:pt idx="39">
                  <c:v>3083.33</c:v>
                </c:pt>
                <c:pt idx="40">
                  <c:v>2748.19</c:v>
                </c:pt>
                <c:pt idx="41">
                  <c:v>2074.04</c:v>
                </c:pt>
                <c:pt idx="42">
                  <c:v>2857.37</c:v>
                </c:pt>
                <c:pt idx="43">
                  <c:v>2327.46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191-407F-83BA-BCAAB05D5F3C}"/>
            </c:ext>
          </c:extLst>
        </c:ser>
        <c:ser>
          <c:idx val="1"/>
          <c:order val="1"/>
          <c:tx>
            <c:v>Ms 1(B)MP V vs Ba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'Ms SEM+ICP Tidy'!$I$47:$I$91</c:f>
              <c:numCache>
                <c:formatCode>General</c:formatCode>
                <c:ptCount val="45"/>
                <c:pt idx="0">
                  <c:v>0.64314099999999996</c:v>
                </c:pt>
                <c:pt idx="1">
                  <c:v>0.58243500000000004</c:v>
                </c:pt>
                <c:pt idx="2">
                  <c:v>0.17027400000000001</c:v>
                </c:pt>
                <c:pt idx="3">
                  <c:v>1.55227</c:v>
                </c:pt>
                <c:pt idx="4">
                  <c:v>0.45790900000000001</c:v>
                </c:pt>
                <c:pt idx="5">
                  <c:v>0.29829800000000001</c:v>
                </c:pt>
                <c:pt idx="6">
                  <c:v>0.40922399999999998</c:v>
                </c:pt>
                <c:pt idx="7">
                  <c:v>0.63022500000000004</c:v>
                </c:pt>
                <c:pt idx="8">
                  <c:v>1.0928100000000001</c:v>
                </c:pt>
                <c:pt idx="9">
                  <c:v>0.37246299999999999</c:v>
                </c:pt>
                <c:pt idx="10">
                  <c:v>0.27137099999999997</c:v>
                </c:pt>
                <c:pt idx="11">
                  <c:v>0.35314000000000001</c:v>
                </c:pt>
                <c:pt idx="12">
                  <c:v>0.67112099999999997</c:v>
                </c:pt>
                <c:pt idx="13">
                  <c:v>0.239205</c:v>
                </c:pt>
                <c:pt idx="14">
                  <c:v>0.28806399999999999</c:v>
                </c:pt>
                <c:pt idx="15">
                  <c:v>0.26880999999999999</c:v>
                </c:pt>
                <c:pt idx="16">
                  <c:v>0.36630800000000002</c:v>
                </c:pt>
                <c:pt idx="17">
                  <c:v>0.306029</c:v>
                </c:pt>
                <c:pt idx="18">
                  <c:v>0.31531999999999999</c:v>
                </c:pt>
                <c:pt idx="19">
                  <c:v>7.7285099999999995E-2</c:v>
                </c:pt>
                <c:pt idx="20">
                  <c:v>0.50617900000000005</c:v>
                </c:pt>
                <c:pt idx="21">
                  <c:v>0.39814100000000002</c:v>
                </c:pt>
                <c:pt idx="22">
                  <c:v>0.37470199999999998</c:v>
                </c:pt>
                <c:pt idx="23">
                  <c:v>0.385932</c:v>
                </c:pt>
                <c:pt idx="24">
                  <c:v>0.86103099999999999</c:v>
                </c:pt>
                <c:pt idx="25">
                  <c:v>-0.165072</c:v>
                </c:pt>
                <c:pt idx="26">
                  <c:v>2.0250499999999998</c:v>
                </c:pt>
                <c:pt idx="27">
                  <c:v>-9.17971</c:v>
                </c:pt>
                <c:pt idx="28">
                  <c:v>-5.7161299999999997</c:v>
                </c:pt>
                <c:pt idx="29">
                  <c:v>1.85205</c:v>
                </c:pt>
                <c:pt idx="30">
                  <c:v>0.50245700000000004</c:v>
                </c:pt>
                <c:pt idx="31">
                  <c:v>0.47631699999999999</c:v>
                </c:pt>
                <c:pt idx="32">
                  <c:v>0.56758399999999998</c:v>
                </c:pt>
                <c:pt idx="33">
                  <c:v>0.63644199999999995</c:v>
                </c:pt>
                <c:pt idx="34">
                  <c:v>0.37507200000000002</c:v>
                </c:pt>
                <c:pt idx="35">
                  <c:v>0.87790599999999996</c:v>
                </c:pt>
                <c:pt idx="36">
                  <c:v>0.17230899999999999</c:v>
                </c:pt>
                <c:pt idx="37">
                  <c:v>0.48220800000000003</c:v>
                </c:pt>
                <c:pt idx="38">
                  <c:v>0.39274999999999999</c:v>
                </c:pt>
                <c:pt idx="39">
                  <c:v>0.32085799999999998</c:v>
                </c:pt>
                <c:pt idx="40">
                  <c:v>0.44696200000000003</c:v>
                </c:pt>
                <c:pt idx="41">
                  <c:v>0.92291299999999998</c:v>
                </c:pt>
                <c:pt idx="42">
                  <c:v>1.3042</c:v>
                </c:pt>
                <c:pt idx="43">
                  <c:v>0.148171</c:v>
                </c:pt>
                <c:pt idx="44">
                  <c:v>5.6208500000000002E-2</c:v>
                </c:pt>
              </c:numCache>
            </c:numRef>
          </c:xVal>
          <c:yVal>
            <c:numRef>
              <c:f>'Ms SEM+ICP Tidy'!$W$47:$W$91</c:f>
              <c:numCache>
                <c:formatCode>General</c:formatCode>
                <c:ptCount val="45"/>
                <c:pt idx="0">
                  <c:v>2691.7</c:v>
                </c:pt>
                <c:pt idx="1">
                  <c:v>2612.58</c:v>
                </c:pt>
                <c:pt idx="2">
                  <c:v>1803.16</c:v>
                </c:pt>
                <c:pt idx="3">
                  <c:v>2901.26</c:v>
                </c:pt>
                <c:pt idx="4">
                  <c:v>2363.3200000000002</c:v>
                </c:pt>
                <c:pt idx="5">
                  <c:v>3056.94</c:v>
                </c:pt>
                <c:pt idx="6">
                  <c:v>2713.72</c:v>
                </c:pt>
                <c:pt idx="7">
                  <c:v>2177.8000000000002</c:v>
                </c:pt>
                <c:pt idx="8">
                  <c:v>2698.44</c:v>
                </c:pt>
                <c:pt idx="9">
                  <c:v>4389.04</c:v>
                </c:pt>
                <c:pt idx="10">
                  <c:v>2041.37</c:v>
                </c:pt>
                <c:pt idx="11">
                  <c:v>2579.4899999999998</c:v>
                </c:pt>
                <c:pt idx="12">
                  <c:v>2380.48</c:v>
                </c:pt>
                <c:pt idx="13">
                  <c:v>3039.46</c:v>
                </c:pt>
                <c:pt idx="14">
                  <c:v>4657.41</c:v>
                </c:pt>
                <c:pt idx="15">
                  <c:v>3158.96</c:v>
                </c:pt>
                <c:pt idx="16">
                  <c:v>2954.72</c:v>
                </c:pt>
                <c:pt idx="17">
                  <c:v>3656.91</c:v>
                </c:pt>
                <c:pt idx="18">
                  <c:v>3127.34</c:v>
                </c:pt>
                <c:pt idx="19">
                  <c:v>2840.77</c:v>
                </c:pt>
                <c:pt idx="20">
                  <c:v>2704.31</c:v>
                </c:pt>
                <c:pt idx="21">
                  <c:v>3507.68</c:v>
                </c:pt>
                <c:pt idx="22">
                  <c:v>3374.9</c:v>
                </c:pt>
                <c:pt idx="23">
                  <c:v>3844.18</c:v>
                </c:pt>
                <c:pt idx="24">
                  <c:v>3958.79</c:v>
                </c:pt>
                <c:pt idx="25">
                  <c:v>3469.31</c:v>
                </c:pt>
                <c:pt idx="26">
                  <c:v>3448</c:v>
                </c:pt>
                <c:pt idx="27">
                  <c:v>4252.71</c:v>
                </c:pt>
                <c:pt idx="28">
                  <c:v>1699.14</c:v>
                </c:pt>
                <c:pt idx="29">
                  <c:v>3642.01</c:v>
                </c:pt>
                <c:pt idx="30">
                  <c:v>2855.62</c:v>
                </c:pt>
                <c:pt idx="31">
                  <c:v>1979.02</c:v>
                </c:pt>
                <c:pt idx="32">
                  <c:v>3491.04</c:v>
                </c:pt>
                <c:pt idx="33">
                  <c:v>3625.99</c:v>
                </c:pt>
                <c:pt idx="34">
                  <c:v>3553.48</c:v>
                </c:pt>
                <c:pt idx="35">
                  <c:v>3395.04</c:v>
                </c:pt>
                <c:pt idx="36">
                  <c:v>3325.42</c:v>
                </c:pt>
                <c:pt idx="37">
                  <c:v>2724.71</c:v>
                </c:pt>
                <c:pt idx="38">
                  <c:v>3553.47</c:v>
                </c:pt>
                <c:pt idx="39">
                  <c:v>3827.45</c:v>
                </c:pt>
                <c:pt idx="40">
                  <c:v>4070.39</c:v>
                </c:pt>
                <c:pt idx="41">
                  <c:v>3410.89</c:v>
                </c:pt>
                <c:pt idx="42">
                  <c:v>3475.49</c:v>
                </c:pt>
                <c:pt idx="43">
                  <c:v>3889.69</c:v>
                </c:pt>
                <c:pt idx="44">
                  <c:v>3461.3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191-407F-83BA-BCAAB05D5F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8066495"/>
        <c:axId val="838059775"/>
      </c:scatterChart>
      <c:valAx>
        <c:axId val="8380664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V ppm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8059775"/>
        <c:crosses val="autoZero"/>
        <c:crossBetween val="midCat"/>
      </c:valAx>
      <c:valAx>
        <c:axId val="838059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Ba ppm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806649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1.AS Mn vs 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Mn vs Li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('Ms SEM+ICP Tidy w LOD'!$K$2:$K$3,'Ms SEM+ICP Tidy w LOD'!$K$4:$K$15,'Ms SEM+ICP Tidy w LOD'!$K$16:$K$25,'Ms SEM+ICP Tidy w LOD'!$K$26:$K$43,'Ms SEM+ICP Tidy w LOD'!$K$44:$K$45)</c:f>
              <c:numCache>
                <c:formatCode>General</c:formatCode>
                <c:ptCount val="44"/>
                <c:pt idx="0">
                  <c:v>100.27800000000001</c:v>
                </c:pt>
                <c:pt idx="1">
                  <c:v>128.33199999999999</c:v>
                </c:pt>
                <c:pt idx="2">
                  <c:v>109.27500000000001</c:v>
                </c:pt>
                <c:pt idx="3">
                  <c:v>137.37899999999999</c:v>
                </c:pt>
                <c:pt idx="4">
                  <c:v>119.78400000000001</c:v>
                </c:pt>
                <c:pt idx="5">
                  <c:v>129.35499999999999</c:v>
                </c:pt>
                <c:pt idx="6">
                  <c:v>162.82400000000001</c:v>
                </c:pt>
                <c:pt idx="7">
                  <c:v>109.742</c:v>
                </c:pt>
                <c:pt idx="8">
                  <c:v>181.316</c:v>
                </c:pt>
                <c:pt idx="9">
                  <c:v>122.23699999999999</c:v>
                </c:pt>
                <c:pt idx="10">
                  <c:v>162.98400000000001</c:v>
                </c:pt>
                <c:pt idx="11">
                  <c:v>150.066</c:v>
                </c:pt>
                <c:pt idx="12">
                  <c:v>252.637</c:v>
                </c:pt>
                <c:pt idx="13">
                  <c:v>156.63300000000001</c:v>
                </c:pt>
                <c:pt idx="14">
                  <c:v>152.16399999999999</c:v>
                </c:pt>
                <c:pt idx="15">
                  <c:v>125.26600000000001</c:v>
                </c:pt>
                <c:pt idx="16">
                  <c:v>147.66399999999999</c:v>
                </c:pt>
                <c:pt idx="17">
                  <c:v>127.48099999999999</c:v>
                </c:pt>
                <c:pt idx="18">
                  <c:v>129.81700000000001</c:v>
                </c:pt>
                <c:pt idx="19">
                  <c:v>110.226</c:v>
                </c:pt>
                <c:pt idx="20">
                  <c:v>101.529</c:v>
                </c:pt>
                <c:pt idx="21">
                  <c:v>156.25</c:v>
                </c:pt>
                <c:pt idx="22">
                  <c:v>113.898</c:v>
                </c:pt>
                <c:pt idx="23">
                  <c:v>146.28200000000001</c:v>
                </c:pt>
                <c:pt idx="24">
                  <c:v>149.30000000000001</c:v>
                </c:pt>
                <c:pt idx="25">
                  <c:v>125.983</c:v>
                </c:pt>
                <c:pt idx="26">
                  <c:v>112.52800000000001</c:v>
                </c:pt>
                <c:pt idx="27">
                  <c:v>135.28899999999999</c:v>
                </c:pt>
                <c:pt idx="28">
                  <c:v>138.87200000000001</c:v>
                </c:pt>
                <c:pt idx="29">
                  <c:v>111.95</c:v>
                </c:pt>
                <c:pt idx="30">
                  <c:v>125.357</c:v>
                </c:pt>
                <c:pt idx="31">
                  <c:v>150.25899999999999</c:v>
                </c:pt>
                <c:pt idx="32">
                  <c:v>129.91</c:v>
                </c:pt>
                <c:pt idx="33">
                  <c:v>144.774</c:v>
                </c:pt>
                <c:pt idx="34">
                  <c:v>132.797</c:v>
                </c:pt>
                <c:pt idx="35">
                  <c:v>192.678</c:v>
                </c:pt>
                <c:pt idx="36">
                  <c:v>134.053</c:v>
                </c:pt>
                <c:pt idx="37">
                  <c:v>113.524</c:v>
                </c:pt>
                <c:pt idx="38">
                  <c:v>134.828</c:v>
                </c:pt>
                <c:pt idx="39">
                  <c:v>147.351</c:v>
                </c:pt>
                <c:pt idx="40">
                  <c:v>130.04300000000001</c:v>
                </c:pt>
                <c:pt idx="41">
                  <c:v>123.79600000000001</c:v>
                </c:pt>
                <c:pt idx="42">
                  <c:v>135.91800000000001</c:v>
                </c:pt>
                <c:pt idx="43">
                  <c:v>89.810100000000006</c:v>
                </c:pt>
              </c:numCache>
            </c:numRef>
          </c:xVal>
          <c:yVal>
            <c:numRef>
              <c:f>('Ms SEM+ICP Tidy w LOD'!$C$2:$C$3,'Ms SEM+ICP Tidy w LOD'!$C$4:$C$15,'Ms SEM+ICP Tidy w LOD'!$C$16:$C$25,'Ms SEM+ICP Tidy w LOD'!$C$26:$C$43,'Ms SEM+ICP Tidy w LOD'!$C$44:$C$45)</c:f>
              <c:numCache>
                <c:formatCode>General</c:formatCode>
                <c:ptCount val="44"/>
                <c:pt idx="0">
                  <c:v>38.521999999999998</c:v>
                </c:pt>
                <c:pt idx="1">
                  <c:v>46.811700000000002</c:v>
                </c:pt>
                <c:pt idx="2">
                  <c:v>36.603700000000003</c:v>
                </c:pt>
                <c:pt idx="3">
                  <c:v>40.7729</c:v>
                </c:pt>
                <c:pt idx="4">
                  <c:v>44.405900000000003</c:v>
                </c:pt>
                <c:pt idx="5">
                  <c:v>41.6419</c:v>
                </c:pt>
                <c:pt idx="6">
                  <c:v>50.973500000000001</c:v>
                </c:pt>
                <c:pt idx="7">
                  <c:v>40.365400000000001</c:v>
                </c:pt>
                <c:pt idx="8">
                  <c:v>52.168599999999998</c:v>
                </c:pt>
                <c:pt idx="9">
                  <c:v>43.901899999999998</c:v>
                </c:pt>
                <c:pt idx="10">
                  <c:v>50.969799999999999</c:v>
                </c:pt>
                <c:pt idx="11">
                  <c:v>42.182000000000002</c:v>
                </c:pt>
                <c:pt idx="12">
                  <c:v>63.905900000000003</c:v>
                </c:pt>
                <c:pt idx="13">
                  <c:v>46.107599999999998</c:v>
                </c:pt>
                <c:pt idx="14">
                  <c:v>42.756700000000002</c:v>
                </c:pt>
                <c:pt idx="15">
                  <c:v>46.544400000000003</c:v>
                </c:pt>
                <c:pt idx="16">
                  <c:v>46.470399999999998</c:v>
                </c:pt>
                <c:pt idx="17">
                  <c:v>45.407200000000003</c:v>
                </c:pt>
                <c:pt idx="18">
                  <c:v>54.547199999999997</c:v>
                </c:pt>
                <c:pt idx="19">
                  <c:v>45.300400000000003</c:v>
                </c:pt>
                <c:pt idx="20">
                  <c:v>40.886699999999998</c:v>
                </c:pt>
                <c:pt idx="21">
                  <c:v>52.256999999999998</c:v>
                </c:pt>
                <c:pt idx="22">
                  <c:v>44.851399999999998</c:v>
                </c:pt>
                <c:pt idx="23">
                  <c:v>48.526699999999998</c:v>
                </c:pt>
                <c:pt idx="24">
                  <c:v>49.152500000000003</c:v>
                </c:pt>
                <c:pt idx="25">
                  <c:v>44.0242</c:v>
                </c:pt>
                <c:pt idx="26">
                  <c:v>38.470700000000001</c:v>
                </c:pt>
                <c:pt idx="27">
                  <c:v>43.3157</c:v>
                </c:pt>
                <c:pt idx="28">
                  <c:v>47.6813</c:v>
                </c:pt>
                <c:pt idx="29">
                  <c:v>38.158499999999997</c:v>
                </c:pt>
                <c:pt idx="30">
                  <c:v>37.473700000000001</c:v>
                </c:pt>
                <c:pt idx="31">
                  <c:v>53.146500000000003</c:v>
                </c:pt>
                <c:pt idx="32">
                  <c:v>50.301600000000001</c:v>
                </c:pt>
                <c:pt idx="33">
                  <c:v>45.171700000000001</c:v>
                </c:pt>
                <c:pt idx="34">
                  <c:v>50.4908</c:v>
                </c:pt>
                <c:pt idx="35">
                  <c:v>51.421100000000003</c:v>
                </c:pt>
                <c:pt idx="36">
                  <c:v>45.295999999999999</c:v>
                </c:pt>
                <c:pt idx="37">
                  <c:v>42.192599999999999</c:v>
                </c:pt>
                <c:pt idx="38">
                  <c:v>45.502499999999998</c:v>
                </c:pt>
                <c:pt idx="39">
                  <c:v>57.115099999999998</c:v>
                </c:pt>
                <c:pt idx="40">
                  <c:v>52.729500000000002</c:v>
                </c:pt>
                <c:pt idx="41">
                  <c:v>45.497399999999999</c:v>
                </c:pt>
                <c:pt idx="42">
                  <c:v>50.363599999999998</c:v>
                </c:pt>
                <c:pt idx="43">
                  <c:v>45.9803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4F8-4542-8761-7EF60C621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77798320"/>
        <c:axId val="1478265472"/>
      </c:scatterChart>
      <c:valAx>
        <c:axId val="1477798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Mn 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8265472"/>
        <c:crosses val="autoZero"/>
        <c:crossBetween val="midCat"/>
      </c:valAx>
      <c:valAx>
        <c:axId val="1478265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Li 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77983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1.AS Mg vs 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Mg vs Li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('Ms SEM+ICP Tidy w LOD'!$AE$2:$AE$3,'Ms SEM+ICP Tidy w LOD'!$AE$4:$AE$15,'Ms SEM+ICP Tidy w LOD'!$AE$16:$AE$25,'Ms SEM+ICP Tidy w LOD'!$AE$26:$AE$43,'Ms SEM+ICP Tidy w LOD'!$AE$44:$AE$45)</c:f>
              <c:numCache>
                <c:formatCode>General</c:formatCode>
                <c:ptCount val="44"/>
                <c:pt idx="0">
                  <c:v>8400</c:v>
                </c:pt>
                <c:pt idx="1">
                  <c:v>10900</c:v>
                </c:pt>
                <c:pt idx="2">
                  <c:v>7100</c:v>
                </c:pt>
                <c:pt idx="3">
                  <c:v>8400</c:v>
                </c:pt>
                <c:pt idx="4">
                  <c:v>8000</c:v>
                </c:pt>
                <c:pt idx="5">
                  <c:v>8900</c:v>
                </c:pt>
                <c:pt idx="6">
                  <c:v>8200</c:v>
                </c:pt>
                <c:pt idx="7">
                  <c:v>10200</c:v>
                </c:pt>
                <c:pt idx="8">
                  <c:v>7200</c:v>
                </c:pt>
                <c:pt idx="9">
                  <c:v>7300</c:v>
                </c:pt>
                <c:pt idx="10">
                  <c:v>8800</c:v>
                </c:pt>
                <c:pt idx="11">
                  <c:v>9900</c:v>
                </c:pt>
                <c:pt idx="12">
                  <c:v>10200</c:v>
                </c:pt>
                <c:pt idx="13">
                  <c:v>9700</c:v>
                </c:pt>
                <c:pt idx="14">
                  <c:v>8800</c:v>
                </c:pt>
                <c:pt idx="15">
                  <c:v>8900</c:v>
                </c:pt>
                <c:pt idx="16">
                  <c:v>7800</c:v>
                </c:pt>
                <c:pt idx="17">
                  <c:v>8300</c:v>
                </c:pt>
                <c:pt idx="18">
                  <c:v>8300</c:v>
                </c:pt>
                <c:pt idx="19">
                  <c:v>8300</c:v>
                </c:pt>
                <c:pt idx="20">
                  <c:v>7100</c:v>
                </c:pt>
                <c:pt idx="21">
                  <c:v>0</c:v>
                </c:pt>
                <c:pt idx="22">
                  <c:v>7100</c:v>
                </c:pt>
                <c:pt idx="23">
                  <c:v>7100</c:v>
                </c:pt>
                <c:pt idx="24">
                  <c:v>9000</c:v>
                </c:pt>
                <c:pt idx="25">
                  <c:v>7800</c:v>
                </c:pt>
                <c:pt idx="26">
                  <c:v>8200</c:v>
                </c:pt>
                <c:pt idx="27">
                  <c:v>7600</c:v>
                </c:pt>
                <c:pt idx="28">
                  <c:v>8000</c:v>
                </c:pt>
                <c:pt idx="29">
                  <c:v>7000</c:v>
                </c:pt>
                <c:pt idx="30">
                  <c:v>8200</c:v>
                </c:pt>
                <c:pt idx="31">
                  <c:v>8200</c:v>
                </c:pt>
                <c:pt idx="32">
                  <c:v>7300</c:v>
                </c:pt>
                <c:pt idx="33">
                  <c:v>10600</c:v>
                </c:pt>
                <c:pt idx="34">
                  <c:v>7700</c:v>
                </c:pt>
                <c:pt idx="35">
                  <c:v>9800</c:v>
                </c:pt>
                <c:pt idx="36">
                  <c:v>9500</c:v>
                </c:pt>
                <c:pt idx="37">
                  <c:v>7100</c:v>
                </c:pt>
                <c:pt idx="38">
                  <c:v>8900</c:v>
                </c:pt>
                <c:pt idx="39">
                  <c:v>9000</c:v>
                </c:pt>
                <c:pt idx="40">
                  <c:v>8000</c:v>
                </c:pt>
                <c:pt idx="41">
                  <c:v>7600</c:v>
                </c:pt>
                <c:pt idx="42">
                  <c:v>10000</c:v>
                </c:pt>
                <c:pt idx="43">
                  <c:v>7300</c:v>
                </c:pt>
              </c:numCache>
            </c:numRef>
          </c:xVal>
          <c:yVal>
            <c:numRef>
              <c:f>('Ms SEM+ICP Tidy w LOD'!$C$2:$C$3,'Ms SEM+ICP Tidy w LOD'!$C$4:$C$15,'Ms SEM+ICP Tidy w LOD'!$C$16:$C$25,'Ms SEM+ICP Tidy w LOD'!$C$26:$C$43,'Ms SEM+ICP Tidy w LOD'!$C$44:$C$45)</c:f>
              <c:numCache>
                <c:formatCode>General</c:formatCode>
                <c:ptCount val="44"/>
                <c:pt idx="0">
                  <c:v>38.521999999999998</c:v>
                </c:pt>
                <c:pt idx="1">
                  <c:v>46.811700000000002</c:v>
                </c:pt>
                <c:pt idx="2">
                  <c:v>36.603700000000003</c:v>
                </c:pt>
                <c:pt idx="3">
                  <c:v>40.7729</c:v>
                </c:pt>
                <c:pt idx="4">
                  <c:v>44.405900000000003</c:v>
                </c:pt>
                <c:pt idx="5">
                  <c:v>41.6419</c:v>
                </c:pt>
                <c:pt idx="6">
                  <c:v>50.973500000000001</c:v>
                </c:pt>
                <c:pt idx="7">
                  <c:v>40.365400000000001</c:v>
                </c:pt>
                <c:pt idx="8">
                  <c:v>52.168599999999998</c:v>
                </c:pt>
                <c:pt idx="9">
                  <c:v>43.901899999999998</c:v>
                </c:pt>
                <c:pt idx="10">
                  <c:v>50.969799999999999</c:v>
                </c:pt>
                <c:pt idx="11">
                  <c:v>42.182000000000002</c:v>
                </c:pt>
                <c:pt idx="12">
                  <c:v>63.905900000000003</c:v>
                </c:pt>
                <c:pt idx="13">
                  <c:v>46.107599999999998</c:v>
                </c:pt>
                <c:pt idx="14">
                  <c:v>42.756700000000002</c:v>
                </c:pt>
                <c:pt idx="15">
                  <c:v>46.544400000000003</c:v>
                </c:pt>
                <c:pt idx="16">
                  <c:v>46.470399999999998</c:v>
                </c:pt>
                <c:pt idx="17">
                  <c:v>45.407200000000003</c:v>
                </c:pt>
                <c:pt idx="18">
                  <c:v>54.547199999999997</c:v>
                </c:pt>
                <c:pt idx="19">
                  <c:v>45.300400000000003</c:v>
                </c:pt>
                <c:pt idx="20">
                  <c:v>40.886699999999998</c:v>
                </c:pt>
                <c:pt idx="21">
                  <c:v>52.256999999999998</c:v>
                </c:pt>
                <c:pt idx="22">
                  <c:v>44.851399999999998</c:v>
                </c:pt>
                <c:pt idx="23">
                  <c:v>48.526699999999998</c:v>
                </c:pt>
                <c:pt idx="24">
                  <c:v>49.152500000000003</c:v>
                </c:pt>
                <c:pt idx="25">
                  <c:v>44.0242</c:v>
                </c:pt>
                <c:pt idx="26">
                  <c:v>38.470700000000001</c:v>
                </c:pt>
                <c:pt idx="27">
                  <c:v>43.3157</c:v>
                </c:pt>
                <c:pt idx="28">
                  <c:v>47.6813</c:v>
                </c:pt>
                <c:pt idx="29">
                  <c:v>38.158499999999997</c:v>
                </c:pt>
                <c:pt idx="30">
                  <c:v>37.473700000000001</c:v>
                </c:pt>
                <c:pt idx="31">
                  <c:v>53.146500000000003</c:v>
                </c:pt>
                <c:pt idx="32">
                  <c:v>50.301600000000001</c:v>
                </c:pt>
                <c:pt idx="33">
                  <c:v>45.171700000000001</c:v>
                </c:pt>
                <c:pt idx="34">
                  <c:v>50.4908</c:v>
                </c:pt>
                <c:pt idx="35">
                  <c:v>51.421100000000003</c:v>
                </c:pt>
                <c:pt idx="36">
                  <c:v>45.295999999999999</c:v>
                </c:pt>
                <c:pt idx="37">
                  <c:v>42.192599999999999</c:v>
                </c:pt>
                <c:pt idx="38">
                  <c:v>45.502499999999998</c:v>
                </c:pt>
                <c:pt idx="39">
                  <c:v>57.115099999999998</c:v>
                </c:pt>
                <c:pt idx="40">
                  <c:v>52.729500000000002</c:v>
                </c:pt>
                <c:pt idx="41">
                  <c:v>45.497399999999999</c:v>
                </c:pt>
                <c:pt idx="42">
                  <c:v>50.363599999999998</c:v>
                </c:pt>
                <c:pt idx="43">
                  <c:v>45.9803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E19-4A49-88A9-687B68EA2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99251376"/>
        <c:axId val="454594928"/>
      </c:scatterChart>
      <c:valAx>
        <c:axId val="1299251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Mg 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4594928"/>
        <c:crosses val="autoZero"/>
        <c:crossBetween val="midCat"/>
      </c:valAx>
      <c:valAx>
        <c:axId val="454594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Li 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92513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1.AS Fe vs Li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('Ms SEM+ICP Tidy w LOD'!$AK$2:$AK$3,'Ms SEM+ICP Tidy w LOD'!$AK$4:$AK$15,'Ms SEM+ICP Tidy w LOD'!$AK$16:$AK$25,'Ms SEM+ICP Tidy w LOD'!$AK$26:$AK$43,'Ms SEM+ICP Tidy w LOD'!$AK$44:$AK$45)</c:f>
              <c:numCache>
                <c:formatCode>General</c:formatCode>
                <c:ptCount val="44"/>
                <c:pt idx="0">
                  <c:v>14800</c:v>
                </c:pt>
                <c:pt idx="1">
                  <c:v>16900</c:v>
                </c:pt>
                <c:pt idx="2">
                  <c:v>17400</c:v>
                </c:pt>
                <c:pt idx="3">
                  <c:v>19200</c:v>
                </c:pt>
                <c:pt idx="4">
                  <c:v>15800</c:v>
                </c:pt>
                <c:pt idx="5">
                  <c:v>18300</c:v>
                </c:pt>
                <c:pt idx="6">
                  <c:v>19300</c:v>
                </c:pt>
                <c:pt idx="7">
                  <c:v>21100</c:v>
                </c:pt>
                <c:pt idx="8">
                  <c:v>16400</c:v>
                </c:pt>
                <c:pt idx="9">
                  <c:v>18200</c:v>
                </c:pt>
                <c:pt idx="10">
                  <c:v>21600</c:v>
                </c:pt>
                <c:pt idx="11">
                  <c:v>20900</c:v>
                </c:pt>
                <c:pt idx="12">
                  <c:v>24700.000000000004</c:v>
                </c:pt>
                <c:pt idx="13">
                  <c:v>22700</c:v>
                </c:pt>
                <c:pt idx="14">
                  <c:v>20000</c:v>
                </c:pt>
                <c:pt idx="15">
                  <c:v>16000</c:v>
                </c:pt>
                <c:pt idx="16">
                  <c:v>16900</c:v>
                </c:pt>
                <c:pt idx="17">
                  <c:v>15400</c:v>
                </c:pt>
                <c:pt idx="18">
                  <c:v>16800</c:v>
                </c:pt>
                <c:pt idx="19">
                  <c:v>15900</c:v>
                </c:pt>
                <c:pt idx="20">
                  <c:v>20099.999999999996</c:v>
                </c:pt>
                <c:pt idx="21">
                  <c:v>15600</c:v>
                </c:pt>
                <c:pt idx="22">
                  <c:v>12200</c:v>
                </c:pt>
                <c:pt idx="23">
                  <c:v>12200</c:v>
                </c:pt>
                <c:pt idx="24">
                  <c:v>15100</c:v>
                </c:pt>
                <c:pt idx="25">
                  <c:v>18700</c:v>
                </c:pt>
                <c:pt idx="26">
                  <c:v>18000</c:v>
                </c:pt>
                <c:pt idx="27">
                  <c:v>14900</c:v>
                </c:pt>
                <c:pt idx="28">
                  <c:v>17800</c:v>
                </c:pt>
                <c:pt idx="29">
                  <c:v>15700</c:v>
                </c:pt>
                <c:pt idx="30">
                  <c:v>16700</c:v>
                </c:pt>
                <c:pt idx="31">
                  <c:v>14900</c:v>
                </c:pt>
                <c:pt idx="32">
                  <c:v>17700</c:v>
                </c:pt>
                <c:pt idx="33">
                  <c:v>15200</c:v>
                </c:pt>
                <c:pt idx="34">
                  <c:v>19000</c:v>
                </c:pt>
                <c:pt idx="35">
                  <c:v>19500</c:v>
                </c:pt>
                <c:pt idx="36">
                  <c:v>19600</c:v>
                </c:pt>
                <c:pt idx="37">
                  <c:v>19600</c:v>
                </c:pt>
                <c:pt idx="38">
                  <c:v>19400</c:v>
                </c:pt>
                <c:pt idx="39">
                  <c:v>17700</c:v>
                </c:pt>
                <c:pt idx="40">
                  <c:v>20000</c:v>
                </c:pt>
                <c:pt idx="41">
                  <c:v>15200</c:v>
                </c:pt>
                <c:pt idx="42">
                  <c:v>19100</c:v>
                </c:pt>
                <c:pt idx="43">
                  <c:v>0</c:v>
                </c:pt>
              </c:numCache>
            </c:numRef>
          </c:xVal>
          <c:yVal>
            <c:numRef>
              <c:f>('Ms SEM+ICP Tidy w LOD'!$C$2:$C$3,'Ms SEM+ICP Tidy w LOD'!$C$4:$C$15,'Ms SEM+ICP Tidy w LOD'!$C$16:$C$25,'Ms SEM+ICP Tidy w LOD'!$C$26:$C$43,'Ms SEM+ICP Tidy w LOD'!$C$44:$C$45)</c:f>
              <c:numCache>
                <c:formatCode>General</c:formatCode>
                <c:ptCount val="44"/>
                <c:pt idx="0">
                  <c:v>38.521999999999998</c:v>
                </c:pt>
                <c:pt idx="1">
                  <c:v>46.811700000000002</c:v>
                </c:pt>
                <c:pt idx="2">
                  <c:v>36.603700000000003</c:v>
                </c:pt>
                <c:pt idx="3">
                  <c:v>40.7729</c:v>
                </c:pt>
                <c:pt idx="4">
                  <c:v>44.405900000000003</c:v>
                </c:pt>
                <c:pt idx="5">
                  <c:v>41.6419</c:v>
                </c:pt>
                <c:pt idx="6">
                  <c:v>50.973500000000001</c:v>
                </c:pt>
                <c:pt idx="7">
                  <c:v>40.365400000000001</c:v>
                </c:pt>
                <c:pt idx="8">
                  <c:v>52.168599999999998</c:v>
                </c:pt>
                <c:pt idx="9">
                  <c:v>43.901899999999998</c:v>
                </c:pt>
                <c:pt idx="10">
                  <c:v>50.969799999999999</c:v>
                </c:pt>
                <c:pt idx="11">
                  <c:v>42.182000000000002</c:v>
                </c:pt>
                <c:pt idx="12">
                  <c:v>63.905900000000003</c:v>
                </c:pt>
                <c:pt idx="13">
                  <c:v>46.107599999999998</c:v>
                </c:pt>
                <c:pt idx="14">
                  <c:v>42.756700000000002</c:v>
                </c:pt>
                <c:pt idx="15">
                  <c:v>46.544400000000003</c:v>
                </c:pt>
                <c:pt idx="16">
                  <c:v>46.470399999999998</c:v>
                </c:pt>
                <c:pt idx="17">
                  <c:v>45.407200000000003</c:v>
                </c:pt>
                <c:pt idx="18">
                  <c:v>54.547199999999997</c:v>
                </c:pt>
                <c:pt idx="19">
                  <c:v>45.300400000000003</c:v>
                </c:pt>
                <c:pt idx="20">
                  <c:v>40.886699999999998</c:v>
                </c:pt>
                <c:pt idx="21">
                  <c:v>52.256999999999998</c:v>
                </c:pt>
                <c:pt idx="22">
                  <c:v>44.851399999999998</c:v>
                </c:pt>
                <c:pt idx="23">
                  <c:v>48.526699999999998</c:v>
                </c:pt>
                <c:pt idx="24">
                  <c:v>49.152500000000003</c:v>
                </c:pt>
                <c:pt idx="25">
                  <c:v>44.0242</c:v>
                </c:pt>
                <c:pt idx="26">
                  <c:v>38.470700000000001</c:v>
                </c:pt>
                <c:pt idx="27">
                  <c:v>43.3157</c:v>
                </c:pt>
                <c:pt idx="28">
                  <c:v>47.6813</c:v>
                </c:pt>
                <c:pt idx="29">
                  <c:v>38.158499999999997</c:v>
                </c:pt>
                <c:pt idx="30">
                  <c:v>37.473700000000001</c:v>
                </c:pt>
                <c:pt idx="31">
                  <c:v>53.146500000000003</c:v>
                </c:pt>
                <c:pt idx="32">
                  <c:v>50.301600000000001</c:v>
                </c:pt>
                <c:pt idx="33">
                  <c:v>45.171700000000001</c:v>
                </c:pt>
                <c:pt idx="34">
                  <c:v>50.4908</c:v>
                </c:pt>
                <c:pt idx="35">
                  <c:v>51.421100000000003</c:v>
                </c:pt>
                <c:pt idx="36">
                  <c:v>45.295999999999999</c:v>
                </c:pt>
                <c:pt idx="37">
                  <c:v>42.192599999999999</c:v>
                </c:pt>
                <c:pt idx="38">
                  <c:v>45.502499999999998</c:v>
                </c:pt>
                <c:pt idx="39">
                  <c:v>57.115099999999998</c:v>
                </c:pt>
                <c:pt idx="40">
                  <c:v>52.729500000000002</c:v>
                </c:pt>
                <c:pt idx="41">
                  <c:v>45.497399999999999</c:v>
                </c:pt>
                <c:pt idx="42">
                  <c:v>50.363599999999998</c:v>
                </c:pt>
                <c:pt idx="43">
                  <c:v>45.9803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216-429C-A0E9-299A85D9B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6565312"/>
        <c:axId val="1670568672"/>
      </c:scatterChart>
      <c:valAx>
        <c:axId val="1676565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Fe 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0568672"/>
        <c:crosses val="autoZero"/>
        <c:crossBetween val="midCat"/>
      </c:valAx>
      <c:valAx>
        <c:axId val="167056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Li 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65653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Rb/Sr88 vs</a:t>
            </a:r>
            <a:r>
              <a:rPr lang="en-GB" baseline="0"/>
              <a:t> Ba for Ms in </a:t>
            </a:r>
            <a:r>
              <a:rPr lang="en-GB" baseline="0">
                <a:solidFill>
                  <a:schemeClr val="accent2"/>
                </a:solidFill>
              </a:rPr>
              <a:t>1.AS </a:t>
            </a:r>
            <a:r>
              <a:rPr lang="en-GB" baseline="0"/>
              <a:t>and </a:t>
            </a:r>
            <a:r>
              <a:rPr lang="en-GB" baseline="0">
                <a:solidFill>
                  <a:schemeClr val="accent1"/>
                </a:solidFill>
              </a:rPr>
              <a:t>1(B)MP)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1.AS Muscovites</c:v>
          </c:tx>
          <c:spPr>
            <a:ln>
              <a:noFill/>
            </a:ln>
          </c:spPr>
          <c:xVal>
            <c:numRef>
              <c:f>(Muscovite!$W$2:$W$25,Muscovite!$W$27:$W$46)</c:f>
              <c:numCache>
                <c:formatCode>General</c:formatCode>
                <c:ptCount val="44"/>
                <c:pt idx="0">
                  <c:v>3698.06</c:v>
                </c:pt>
                <c:pt idx="1">
                  <c:v>4513.25</c:v>
                </c:pt>
                <c:pt idx="2">
                  <c:v>1365</c:v>
                </c:pt>
                <c:pt idx="3">
                  <c:v>1819.56</c:v>
                </c:pt>
                <c:pt idx="4">
                  <c:v>2213.25</c:v>
                </c:pt>
                <c:pt idx="5">
                  <c:v>1518.45</c:v>
                </c:pt>
                <c:pt idx="6">
                  <c:v>1949.48</c:v>
                </c:pt>
                <c:pt idx="7">
                  <c:v>2396.67</c:v>
                </c:pt>
                <c:pt idx="8">
                  <c:v>2207.37</c:v>
                </c:pt>
                <c:pt idx="9">
                  <c:v>2070.79</c:v>
                </c:pt>
                <c:pt idx="10">
                  <c:v>2390.39</c:v>
                </c:pt>
                <c:pt idx="11">
                  <c:v>3793.07</c:v>
                </c:pt>
                <c:pt idx="12">
                  <c:v>3491.85</c:v>
                </c:pt>
                <c:pt idx="13">
                  <c:v>3601.85</c:v>
                </c:pt>
                <c:pt idx="14">
                  <c:v>4305.1899999999996</c:v>
                </c:pt>
                <c:pt idx="15">
                  <c:v>2537.14</c:v>
                </c:pt>
                <c:pt idx="16">
                  <c:v>2033.76</c:v>
                </c:pt>
                <c:pt idx="17">
                  <c:v>2309.13</c:v>
                </c:pt>
                <c:pt idx="18">
                  <c:v>2677.35</c:v>
                </c:pt>
                <c:pt idx="19">
                  <c:v>1949.92</c:v>
                </c:pt>
                <c:pt idx="20">
                  <c:v>1989.98</c:v>
                </c:pt>
                <c:pt idx="21">
                  <c:v>2598.19</c:v>
                </c:pt>
                <c:pt idx="22">
                  <c:v>2397.0300000000002</c:v>
                </c:pt>
                <c:pt idx="23">
                  <c:v>3007.46</c:v>
                </c:pt>
                <c:pt idx="24">
                  <c:v>3743.77</c:v>
                </c:pt>
                <c:pt idx="25">
                  <c:v>2181.6999999999998</c:v>
                </c:pt>
                <c:pt idx="26">
                  <c:v>2360.67</c:v>
                </c:pt>
                <c:pt idx="27">
                  <c:v>2361.7800000000002</c:v>
                </c:pt>
                <c:pt idx="28">
                  <c:v>2636.48</c:v>
                </c:pt>
                <c:pt idx="29">
                  <c:v>2328.04</c:v>
                </c:pt>
                <c:pt idx="30">
                  <c:v>2395.3000000000002</c:v>
                </c:pt>
                <c:pt idx="31">
                  <c:v>2528.13</c:v>
                </c:pt>
                <c:pt idx="32">
                  <c:v>1908.58</c:v>
                </c:pt>
                <c:pt idx="33">
                  <c:v>2285.8200000000002</c:v>
                </c:pt>
                <c:pt idx="34">
                  <c:v>2857.37</c:v>
                </c:pt>
                <c:pt idx="35">
                  <c:v>2334.4</c:v>
                </c:pt>
                <c:pt idx="36">
                  <c:v>3340.54</c:v>
                </c:pt>
                <c:pt idx="37">
                  <c:v>2854.99</c:v>
                </c:pt>
                <c:pt idx="38">
                  <c:v>2681.85</c:v>
                </c:pt>
                <c:pt idx="39">
                  <c:v>2859.62</c:v>
                </c:pt>
                <c:pt idx="40">
                  <c:v>3083.33</c:v>
                </c:pt>
                <c:pt idx="41">
                  <c:v>2748.19</c:v>
                </c:pt>
                <c:pt idx="42">
                  <c:v>2074.04</c:v>
                </c:pt>
                <c:pt idx="43">
                  <c:v>2327.46</c:v>
                </c:pt>
              </c:numCache>
            </c:numRef>
          </c:xVal>
          <c:yVal>
            <c:numRef>
              <c:f>(Muscovite!$AE$2:$AE$25,Muscovite!$AE$27:$AE$46)</c:f>
              <c:numCache>
                <c:formatCode>General</c:formatCode>
                <c:ptCount val="44"/>
                <c:pt idx="0">
                  <c:v>5.6558935900856664</c:v>
                </c:pt>
                <c:pt idx="1">
                  <c:v>6.2034994853697976</c:v>
                </c:pt>
                <c:pt idx="2">
                  <c:v>8.47921923087587</c:v>
                </c:pt>
                <c:pt idx="3">
                  <c:v>10.221868669744312</c:v>
                </c:pt>
                <c:pt idx="4">
                  <c:v>10.15562393465123</c:v>
                </c:pt>
                <c:pt idx="5">
                  <c:v>17.540482340006115</c:v>
                </c:pt>
                <c:pt idx="6">
                  <c:v>11.866473681489872</c:v>
                </c:pt>
                <c:pt idx="7">
                  <c:v>11.863707641440458</c:v>
                </c:pt>
                <c:pt idx="8">
                  <c:v>8.0070743130383519</c:v>
                </c:pt>
                <c:pt idx="9">
                  <c:v>9.3430037041109184</c:v>
                </c:pt>
                <c:pt idx="10">
                  <c:v>7.5660390105488693</c:v>
                </c:pt>
                <c:pt idx="11">
                  <c:v>2.4442651652574754</c:v>
                </c:pt>
                <c:pt idx="12">
                  <c:v>8.1387851722647682</c:v>
                </c:pt>
                <c:pt idx="13">
                  <c:v>3.4983724770915199</c:v>
                </c:pt>
                <c:pt idx="14">
                  <c:v>5.5932090767135128</c:v>
                </c:pt>
                <c:pt idx="15">
                  <c:v>11.015919189457774</c:v>
                </c:pt>
                <c:pt idx="16">
                  <c:v>8.8523932729624839</c:v>
                </c:pt>
                <c:pt idx="17">
                  <c:v>11.776189967672099</c:v>
                </c:pt>
                <c:pt idx="18">
                  <c:v>8.5500279447414176</c:v>
                </c:pt>
                <c:pt idx="19">
                  <c:v>10.627985577204621</c:v>
                </c:pt>
                <c:pt idx="20">
                  <c:v>11.250253704079562</c:v>
                </c:pt>
                <c:pt idx="21">
                  <c:v>10.983692897421276</c:v>
                </c:pt>
                <c:pt idx="22">
                  <c:v>8.0106271436441503</c:v>
                </c:pt>
                <c:pt idx="23">
                  <c:v>10.217423071302768</c:v>
                </c:pt>
                <c:pt idx="24">
                  <c:v>14.960701209805794</c:v>
                </c:pt>
                <c:pt idx="25">
                  <c:v>7.8725122407466088</c:v>
                </c:pt>
                <c:pt idx="26">
                  <c:v>8.2666165978220043</c:v>
                </c:pt>
                <c:pt idx="27">
                  <c:v>8.4288396829197598</c:v>
                </c:pt>
                <c:pt idx="28">
                  <c:v>6.9059208674655954</c:v>
                </c:pt>
                <c:pt idx="29">
                  <c:v>8.7814851217282026</c:v>
                </c:pt>
                <c:pt idx="30">
                  <c:v>9.6555710382300965</c:v>
                </c:pt>
                <c:pt idx="31">
                  <c:v>9.7708055789674013</c:v>
                </c:pt>
                <c:pt idx="32">
                  <c:v>8.5798117478708154</c:v>
                </c:pt>
                <c:pt idx="33">
                  <c:v>11.221806200389397</c:v>
                </c:pt>
                <c:pt idx="34">
                  <c:v>5.2943723840702832</c:v>
                </c:pt>
                <c:pt idx="35">
                  <c:v>8.8794244302069103</c:v>
                </c:pt>
                <c:pt idx="36">
                  <c:v>14.615621637731159</c:v>
                </c:pt>
                <c:pt idx="37">
                  <c:v>9.9956883380008126</c:v>
                </c:pt>
                <c:pt idx="38">
                  <c:v>8.3061606506866337</c:v>
                </c:pt>
                <c:pt idx="39">
                  <c:v>10.418426824993585</c:v>
                </c:pt>
                <c:pt idx="40">
                  <c:v>8.9931163098812625</c:v>
                </c:pt>
                <c:pt idx="41">
                  <c:v>8.1498955860798734</c:v>
                </c:pt>
                <c:pt idx="42">
                  <c:v>9.0898580048415649</c:v>
                </c:pt>
                <c:pt idx="43">
                  <c:v>6.7321649155338692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83B-42E5-9D01-2A40149B6614}"/>
            </c:ext>
          </c:extLst>
        </c:ser>
        <c:ser>
          <c:idx val="0"/>
          <c:order val="1"/>
          <c:tx>
            <c:v>1(B)MP Muscovites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(Muscovite!$W$48:$W$77,Muscovite!$W$79:$W$93)</c:f>
              <c:numCache>
                <c:formatCode>General</c:formatCode>
                <c:ptCount val="45"/>
                <c:pt idx="0">
                  <c:v>2691.7</c:v>
                </c:pt>
                <c:pt idx="1">
                  <c:v>2612.58</c:v>
                </c:pt>
                <c:pt idx="2">
                  <c:v>1803.16</c:v>
                </c:pt>
                <c:pt idx="3">
                  <c:v>2901.26</c:v>
                </c:pt>
                <c:pt idx="4">
                  <c:v>2363.3200000000002</c:v>
                </c:pt>
                <c:pt idx="5">
                  <c:v>3056.94</c:v>
                </c:pt>
                <c:pt idx="6">
                  <c:v>2713.72</c:v>
                </c:pt>
                <c:pt idx="7">
                  <c:v>2177.8000000000002</c:v>
                </c:pt>
                <c:pt idx="8">
                  <c:v>2698.44</c:v>
                </c:pt>
                <c:pt idx="9">
                  <c:v>4389.04</c:v>
                </c:pt>
                <c:pt idx="10">
                  <c:v>2041.37</c:v>
                </c:pt>
                <c:pt idx="11">
                  <c:v>2579.4899999999998</c:v>
                </c:pt>
                <c:pt idx="12">
                  <c:v>2380.48</c:v>
                </c:pt>
                <c:pt idx="13">
                  <c:v>3039.46</c:v>
                </c:pt>
                <c:pt idx="14">
                  <c:v>4657.41</c:v>
                </c:pt>
                <c:pt idx="15">
                  <c:v>3158.96</c:v>
                </c:pt>
                <c:pt idx="16">
                  <c:v>2954.72</c:v>
                </c:pt>
                <c:pt idx="17">
                  <c:v>3656.91</c:v>
                </c:pt>
                <c:pt idx="18">
                  <c:v>3127.34</c:v>
                </c:pt>
                <c:pt idx="19">
                  <c:v>2840.77</c:v>
                </c:pt>
                <c:pt idx="20">
                  <c:v>2704.31</c:v>
                </c:pt>
                <c:pt idx="21">
                  <c:v>3507.68</c:v>
                </c:pt>
                <c:pt idx="22">
                  <c:v>3374.9</c:v>
                </c:pt>
                <c:pt idx="23">
                  <c:v>3844.18</c:v>
                </c:pt>
                <c:pt idx="24">
                  <c:v>3958.79</c:v>
                </c:pt>
                <c:pt idx="25">
                  <c:v>3469.31</c:v>
                </c:pt>
                <c:pt idx="26">
                  <c:v>3448</c:v>
                </c:pt>
                <c:pt idx="27">
                  <c:v>4252.71</c:v>
                </c:pt>
                <c:pt idx="28">
                  <c:v>1699.14</c:v>
                </c:pt>
                <c:pt idx="29">
                  <c:v>3642.01</c:v>
                </c:pt>
                <c:pt idx="30">
                  <c:v>2855.62</c:v>
                </c:pt>
                <c:pt idx="31">
                  <c:v>1979.02</c:v>
                </c:pt>
                <c:pt idx="32">
                  <c:v>3491.04</c:v>
                </c:pt>
                <c:pt idx="33">
                  <c:v>3625.99</c:v>
                </c:pt>
                <c:pt idx="34">
                  <c:v>3553.48</c:v>
                </c:pt>
                <c:pt idx="35">
                  <c:v>3395.04</c:v>
                </c:pt>
                <c:pt idx="36">
                  <c:v>3325.42</c:v>
                </c:pt>
                <c:pt idx="37">
                  <c:v>2724.71</c:v>
                </c:pt>
                <c:pt idx="38">
                  <c:v>3553.47</c:v>
                </c:pt>
                <c:pt idx="39">
                  <c:v>3827.45</c:v>
                </c:pt>
                <c:pt idx="40">
                  <c:v>4070.39</c:v>
                </c:pt>
                <c:pt idx="41">
                  <c:v>3410.89</c:v>
                </c:pt>
                <c:pt idx="42">
                  <c:v>3475.49</c:v>
                </c:pt>
                <c:pt idx="43">
                  <c:v>3889.69</c:v>
                </c:pt>
                <c:pt idx="44">
                  <c:v>3461.3</c:v>
                </c:pt>
              </c:numCache>
            </c:numRef>
          </c:xVal>
          <c:yVal>
            <c:numRef>
              <c:f>(Muscovite!$AE$48:$AE$77,Muscovite!$AE$79:$AE$93)</c:f>
              <c:numCache>
                <c:formatCode>General</c:formatCode>
                <c:ptCount val="45"/>
                <c:pt idx="0">
                  <c:v>9.3334719491909865</c:v>
                </c:pt>
                <c:pt idx="1">
                  <c:v>8.0297921525445766</c:v>
                </c:pt>
                <c:pt idx="2">
                  <c:v>9.7484944817189856</c:v>
                </c:pt>
                <c:pt idx="3">
                  <c:v>8.9873371084985436</c:v>
                </c:pt>
                <c:pt idx="4">
                  <c:v>10.222431618701524</c:v>
                </c:pt>
                <c:pt idx="5">
                  <c:v>7.5643413477819168</c:v>
                </c:pt>
                <c:pt idx="6">
                  <c:v>8.2494280734244789</c:v>
                </c:pt>
                <c:pt idx="7">
                  <c:v>8.6198090857269012</c:v>
                </c:pt>
                <c:pt idx="8">
                  <c:v>11.284996640322531</c:v>
                </c:pt>
                <c:pt idx="9">
                  <c:v>6.9382022471910112</c:v>
                </c:pt>
                <c:pt idx="10">
                  <c:v>7.480735215477643</c:v>
                </c:pt>
                <c:pt idx="11">
                  <c:v>9.0377474640934459</c:v>
                </c:pt>
                <c:pt idx="12">
                  <c:v>5.8467532672808273</c:v>
                </c:pt>
                <c:pt idx="13">
                  <c:v>6.3757975093546131</c:v>
                </c:pt>
                <c:pt idx="14">
                  <c:v>6.3161520358566206</c:v>
                </c:pt>
                <c:pt idx="15">
                  <c:v>6.1494567341514887</c:v>
                </c:pt>
                <c:pt idx="16">
                  <c:v>9.47640884053415</c:v>
                </c:pt>
                <c:pt idx="17">
                  <c:v>7.9990850653740972</c:v>
                </c:pt>
                <c:pt idx="18">
                  <c:v>6.1460609954125927</c:v>
                </c:pt>
                <c:pt idx="19">
                  <c:v>6.9087940238965917</c:v>
                </c:pt>
                <c:pt idx="20">
                  <c:v>9.6617014276406188</c:v>
                </c:pt>
                <c:pt idx="21">
                  <c:v>6.0151347514190565</c:v>
                </c:pt>
                <c:pt idx="22">
                  <c:v>8.2606255691323778</c:v>
                </c:pt>
                <c:pt idx="23">
                  <c:v>7.7621098227231151</c:v>
                </c:pt>
                <c:pt idx="24">
                  <c:v>7.1012582050104847</c:v>
                </c:pt>
                <c:pt idx="25">
                  <c:v>7.4617084922092785</c:v>
                </c:pt>
                <c:pt idx="26">
                  <c:v>5.0492942564011516</c:v>
                </c:pt>
                <c:pt idx="27">
                  <c:v>7.0685562124836387</c:v>
                </c:pt>
                <c:pt idx="28">
                  <c:v>8.018099402044621</c:v>
                </c:pt>
                <c:pt idx="29">
                  <c:v>6.4850278397585361</c:v>
                </c:pt>
                <c:pt idx="30">
                  <c:v>6.00594718544271</c:v>
                </c:pt>
                <c:pt idx="31">
                  <c:v>10.230142697325533</c:v>
                </c:pt>
                <c:pt idx="32">
                  <c:v>7.1353279211348246</c:v>
                </c:pt>
                <c:pt idx="33">
                  <c:v>6.5555700973720032</c:v>
                </c:pt>
                <c:pt idx="34">
                  <c:v>7.8107385893647319</c:v>
                </c:pt>
                <c:pt idx="35">
                  <c:v>7.9400808433066485</c:v>
                </c:pt>
                <c:pt idx="36">
                  <c:v>8.018770133917819</c:v>
                </c:pt>
                <c:pt idx="37">
                  <c:v>9.9243036153299524</c:v>
                </c:pt>
                <c:pt idx="38">
                  <c:v>3.8225004603203829</c:v>
                </c:pt>
                <c:pt idx="39">
                  <c:v>5.4108348941483628</c:v>
                </c:pt>
                <c:pt idx="40">
                  <c:v>6.5804867946180297</c:v>
                </c:pt>
                <c:pt idx="41">
                  <c:v>7.446273675587471</c:v>
                </c:pt>
                <c:pt idx="42">
                  <c:v>7.6935240065237283</c:v>
                </c:pt>
                <c:pt idx="43">
                  <c:v>7.230899667263885</c:v>
                </c:pt>
                <c:pt idx="44">
                  <c:v>4.3002818331979888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83B-42E5-9D01-2A40149B6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3318320"/>
        <c:axId val="1683042064"/>
      </c:scatterChart>
      <c:valAx>
        <c:axId val="1463318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Ba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3042064"/>
        <c:crosses val="autoZero"/>
        <c:crossBetween val="midCat"/>
      </c:valAx>
      <c:valAx>
        <c:axId val="1683042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Rb/Sr88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331832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1.AS Al vs 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1.AS Al vs Li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'Ms SEM+ICP Tidy w LOD'!$AF$2:$AF$45</c:f>
              <c:numCache>
                <c:formatCode>General</c:formatCode>
                <c:ptCount val="44"/>
                <c:pt idx="0">
                  <c:v>189500</c:v>
                </c:pt>
                <c:pt idx="1">
                  <c:v>183000</c:v>
                </c:pt>
                <c:pt idx="2">
                  <c:v>189000</c:v>
                </c:pt>
                <c:pt idx="3">
                  <c:v>185600</c:v>
                </c:pt>
                <c:pt idx="4">
                  <c:v>187000</c:v>
                </c:pt>
                <c:pt idx="5">
                  <c:v>181100</c:v>
                </c:pt>
                <c:pt idx="6">
                  <c:v>184100</c:v>
                </c:pt>
                <c:pt idx="7">
                  <c:v>180900</c:v>
                </c:pt>
                <c:pt idx="8">
                  <c:v>188900</c:v>
                </c:pt>
                <c:pt idx="9">
                  <c:v>186800</c:v>
                </c:pt>
                <c:pt idx="10">
                  <c:v>183299.99999999997</c:v>
                </c:pt>
                <c:pt idx="11">
                  <c:v>183500</c:v>
                </c:pt>
                <c:pt idx="12">
                  <c:v>182700</c:v>
                </c:pt>
                <c:pt idx="13">
                  <c:v>185600</c:v>
                </c:pt>
                <c:pt idx="14">
                  <c:v>185799.99999999997</c:v>
                </c:pt>
                <c:pt idx="15">
                  <c:v>186800</c:v>
                </c:pt>
                <c:pt idx="16">
                  <c:v>189600</c:v>
                </c:pt>
                <c:pt idx="17">
                  <c:v>185400</c:v>
                </c:pt>
                <c:pt idx="18">
                  <c:v>189200.00000000003</c:v>
                </c:pt>
                <c:pt idx="19">
                  <c:v>185900</c:v>
                </c:pt>
                <c:pt idx="20">
                  <c:v>180799.99999999997</c:v>
                </c:pt>
                <c:pt idx="21">
                  <c:v>188299.99999999997</c:v>
                </c:pt>
                <c:pt idx="22">
                  <c:v>185799.99999999997</c:v>
                </c:pt>
                <c:pt idx="23">
                  <c:v>185799.99999999997</c:v>
                </c:pt>
                <c:pt idx="24">
                  <c:v>182300</c:v>
                </c:pt>
                <c:pt idx="25">
                  <c:v>186100</c:v>
                </c:pt>
                <c:pt idx="26">
                  <c:v>185900</c:v>
                </c:pt>
                <c:pt idx="27">
                  <c:v>187900</c:v>
                </c:pt>
                <c:pt idx="28">
                  <c:v>186900</c:v>
                </c:pt>
                <c:pt idx="29">
                  <c:v>188900</c:v>
                </c:pt>
                <c:pt idx="30">
                  <c:v>186000</c:v>
                </c:pt>
                <c:pt idx="31">
                  <c:v>185100.00000000003</c:v>
                </c:pt>
                <c:pt idx="32">
                  <c:v>186500</c:v>
                </c:pt>
                <c:pt idx="33">
                  <c:v>177100</c:v>
                </c:pt>
                <c:pt idx="34">
                  <c:v>186200</c:v>
                </c:pt>
                <c:pt idx="35">
                  <c:v>178600</c:v>
                </c:pt>
                <c:pt idx="36">
                  <c:v>184800</c:v>
                </c:pt>
                <c:pt idx="37">
                  <c:v>187300</c:v>
                </c:pt>
                <c:pt idx="38">
                  <c:v>184899.99999999997</c:v>
                </c:pt>
                <c:pt idx="39">
                  <c:v>184899.99999999997</c:v>
                </c:pt>
                <c:pt idx="40">
                  <c:v>188800</c:v>
                </c:pt>
                <c:pt idx="41">
                  <c:v>186500</c:v>
                </c:pt>
                <c:pt idx="42">
                  <c:v>182600.00000000003</c:v>
                </c:pt>
                <c:pt idx="43">
                  <c:v>189100</c:v>
                </c:pt>
              </c:numCache>
            </c:numRef>
          </c:xVal>
          <c:yVal>
            <c:numRef>
              <c:f>'Ms SEM+ICP Tidy w LOD'!$C$2:$C$45</c:f>
              <c:numCache>
                <c:formatCode>General</c:formatCode>
                <c:ptCount val="44"/>
                <c:pt idx="0">
                  <c:v>38.521999999999998</c:v>
                </c:pt>
                <c:pt idx="1">
                  <c:v>46.811700000000002</c:v>
                </c:pt>
                <c:pt idx="2">
                  <c:v>36.603700000000003</c:v>
                </c:pt>
                <c:pt idx="3">
                  <c:v>40.7729</c:v>
                </c:pt>
                <c:pt idx="4">
                  <c:v>44.405900000000003</c:v>
                </c:pt>
                <c:pt idx="5">
                  <c:v>41.6419</c:v>
                </c:pt>
                <c:pt idx="6">
                  <c:v>50.973500000000001</c:v>
                </c:pt>
                <c:pt idx="7">
                  <c:v>40.365400000000001</c:v>
                </c:pt>
                <c:pt idx="8">
                  <c:v>52.168599999999998</c:v>
                </c:pt>
                <c:pt idx="9">
                  <c:v>43.901899999999998</c:v>
                </c:pt>
                <c:pt idx="10">
                  <c:v>50.969799999999999</c:v>
                </c:pt>
                <c:pt idx="11">
                  <c:v>42.182000000000002</c:v>
                </c:pt>
                <c:pt idx="12">
                  <c:v>63.905900000000003</c:v>
                </c:pt>
                <c:pt idx="13">
                  <c:v>46.107599999999998</c:v>
                </c:pt>
                <c:pt idx="14">
                  <c:v>42.756700000000002</c:v>
                </c:pt>
                <c:pt idx="15">
                  <c:v>46.544400000000003</c:v>
                </c:pt>
                <c:pt idx="16">
                  <c:v>46.470399999999998</c:v>
                </c:pt>
                <c:pt idx="17">
                  <c:v>45.407200000000003</c:v>
                </c:pt>
                <c:pt idx="18">
                  <c:v>54.547199999999997</c:v>
                </c:pt>
                <c:pt idx="19">
                  <c:v>45.300400000000003</c:v>
                </c:pt>
                <c:pt idx="20">
                  <c:v>40.886699999999998</c:v>
                </c:pt>
                <c:pt idx="21">
                  <c:v>52.256999999999998</c:v>
                </c:pt>
                <c:pt idx="22">
                  <c:v>44.851399999999998</c:v>
                </c:pt>
                <c:pt idx="23">
                  <c:v>48.526699999999998</c:v>
                </c:pt>
                <c:pt idx="24">
                  <c:v>49.152500000000003</c:v>
                </c:pt>
                <c:pt idx="25">
                  <c:v>44.0242</c:v>
                </c:pt>
                <c:pt idx="26">
                  <c:v>38.470700000000001</c:v>
                </c:pt>
                <c:pt idx="27">
                  <c:v>43.3157</c:v>
                </c:pt>
                <c:pt idx="28">
                  <c:v>47.6813</c:v>
                </c:pt>
                <c:pt idx="29">
                  <c:v>38.158499999999997</c:v>
                </c:pt>
                <c:pt idx="30">
                  <c:v>37.473700000000001</c:v>
                </c:pt>
                <c:pt idx="31">
                  <c:v>53.146500000000003</c:v>
                </c:pt>
                <c:pt idx="32">
                  <c:v>50.301600000000001</c:v>
                </c:pt>
                <c:pt idx="33">
                  <c:v>45.171700000000001</c:v>
                </c:pt>
                <c:pt idx="34">
                  <c:v>50.4908</c:v>
                </c:pt>
                <c:pt idx="35">
                  <c:v>51.421100000000003</c:v>
                </c:pt>
                <c:pt idx="36">
                  <c:v>45.295999999999999</c:v>
                </c:pt>
                <c:pt idx="37">
                  <c:v>42.192599999999999</c:v>
                </c:pt>
                <c:pt idx="38">
                  <c:v>45.502499999999998</c:v>
                </c:pt>
                <c:pt idx="39">
                  <c:v>57.115099999999998</c:v>
                </c:pt>
                <c:pt idx="40">
                  <c:v>52.729500000000002</c:v>
                </c:pt>
                <c:pt idx="41">
                  <c:v>45.497399999999999</c:v>
                </c:pt>
                <c:pt idx="42">
                  <c:v>50.363599999999998</c:v>
                </c:pt>
                <c:pt idx="43">
                  <c:v>45.9803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048-49F9-8FE3-52735063A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90349408"/>
        <c:axId val="1212347200"/>
      </c:scatterChart>
      <c:valAx>
        <c:axId val="1590349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Al</a:t>
                </a:r>
              </a:p>
            </c:rich>
          </c:tx>
          <c:layout>
            <c:manualLayout>
              <c:xMode val="edge"/>
              <c:yMode val="edge"/>
              <c:x val="0.47827747991875708"/>
              <c:y val="0.882138453071623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2347200"/>
        <c:crosses val="autoZero"/>
        <c:crossBetween val="midCat"/>
      </c:valAx>
      <c:valAx>
        <c:axId val="1212347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03494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1.AS K vs Li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'Ms SEM+ICP Tidy w LOD'!$AH$2:$AH$45</c:f>
              <c:numCache>
                <c:formatCode>General</c:formatCode>
                <c:ptCount val="44"/>
                <c:pt idx="0">
                  <c:v>85200</c:v>
                </c:pt>
                <c:pt idx="1">
                  <c:v>85399.999999999985</c:v>
                </c:pt>
                <c:pt idx="2">
                  <c:v>95300</c:v>
                </c:pt>
                <c:pt idx="3">
                  <c:v>95300</c:v>
                </c:pt>
                <c:pt idx="4">
                  <c:v>95500</c:v>
                </c:pt>
                <c:pt idx="5">
                  <c:v>97100.000000000015</c:v>
                </c:pt>
                <c:pt idx="6">
                  <c:v>95700</c:v>
                </c:pt>
                <c:pt idx="7">
                  <c:v>95100</c:v>
                </c:pt>
                <c:pt idx="8">
                  <c:v>95000</c:v>
                </c:pt>
                <c:pt idx="9">
                  <c:v>95800</c:v>
                </c:pt>
                <c:pt idx="10">
                  <c:v>94500</c:v>
                </c:pt>
                <c:pt idx="11">
                  <c:v>91600</c:v>
                </c:pt>
                <c:pt idx="12">
                  <c:v>93100</c:v>
                </c:pt>
                <c:pt idx="13">
                  <c:v>92500</c:v>
                </c:pt>
                <c:pt idx="14">
                  <c:v>90900</c:v>
                </c:pt>
                <c:pt idx="15">
                  <c:v>95900</c:v>
                </c:pt>
                <c:pt idx="16">
                  <c:v>95900</c:v>
                </c:pt>
                <c:pt idx="17">
                  <c:v>95000</c:v>
                </c:pt>
                <c:pt idx="18">
                  <c:v>95500</c:v>
                </c:pt>
                <c:pt idx="19">
                  <c:v>93500</c:v>
                </c:pt>
                <c:pt idx="20">
                  <c:v>91199.999999999985</c:v>
                </c:pt>
                <c:pt idx="21">
                  <c:v>94400</c:v>
                </c:pt>
                <c:pt idx="22">
                  <c:v>98000</c:v>
                </c:pt>
                <c:pt idx="23">
                  <c:v>98000</c:v>
                </c:pt>
                <c:pt idx="24">
                  <c:v>93699.999999999985</c:v>
                </c:pt>
                <c:pt idx="25">
                  <c:v>95000</c:v>
                </c:pt>
                <c:pt idx="26">
                  <c:v>93300</c:v>
                </c:pt>
                <c:pt idx="27">
                  <c:v>94400</c:v>
                </c:pt>
                <c:pt idx="28">
                  <c:v>94000</c:v>
                </c:pt>
                <c:pt idx="29">
                  <c:v>94100</c:v>
                </c:pt>
                <c:pt idx="30">
                  <c:v>93900</c:v>
                </c:pt>
                <c:pt idx="31">
                  <c:v>98200</c:v>
                </c:pt>
                <c:pt idx="32">
                  <c:v>93100</c:v>
                </c:pt>
                <c:pt idx="33">
                  <c:v>96800</c:v>
                </c:pt>
                <c:pt idx="34">
                  <c:v>94100</c:v>
                </c:pt>
                <c:pt idx="35">
                  <c:v>95399.999999999985</c:v>
                </c:pt>
                <c:pt idx="36">
                  <c:v>93200</c:v>
                </c:pt>
                <c:pt idx="37">
                  <c:v>94700</c:v>
                </c:pt>
                <c:pt idx="38">
                  <c:v>97800</c:v>
                </c:pt>
                <c:pt idx="39">
                  <c:v>94100</c:v>
                </c:pt>
                <c:pt idx="40">
                  <c:v>95500</c:v>
                </c:pt>
                <c:pt idx="41">
                  <c:v>96000</c:v>
                </c:pt>
                <c:pt idx="42">
                  <c:v>98200</c:v>
                </c:pt>
                <c:pt idx="43">
                  <c:v>99600.000000000015</c:v>
                </c:pt>
              </c:numCache>
            </c:numRef>
          </c:xVal>
          <c:yVal>
            <c:numRef>
              <c:f>'Ms SEM+ICP Tidy w LOD'!$C$2:$C$45</c:f>
              <c:numCache>
                <c:formatCode>General</c:formatCode>
                <c:ptCount val="44"/>
                <c:pt idx="0">
                  <c:v>38.521999999999998</c:v>
                </c:pt>
                <c:pt idx="1">
                  <c:v>46.811700000000002</c:v>
                </c:pt>
                <c:pt idx="2">
                  <c:v>36.603700000000003</c:v>
                </c:pt>
                <c:pt idx="3">
                  <c:v>40.7729</c:v>
                </c:pt>
                <c:pt idx="4">
                  <c:v>44.405900000000003</c:v>
                </c:pt>
                <c:pt idx="5">
                  <c:v>41.6419</c:v>
                </c:pt>
                <c:pt idx="6">
                  <c:v>50.973500000000001</c:v>
                </c:pt>
                <c:pt idx="7">
                  <c:v>40.365400000000001</c:v>
                </c:pt>
                <c:pt idx="8">
                  <c:v>52.168599999999998</c:v>
                </c:pt>
                <c:pt idx="9">
                  <c:v>43.901899999999998</c:v>
                </c:pt>
                <c:pt idx="10">
                  <c:v>50.969799999999999</c:v>
                </c:pt>
                <c:pt idx="11">
                  <c:v>42.182000000000002</c:v>
                </c:pt>
                <c:pt idx="12">
                  <c:v>63.905900000000003</c:v>
                </c:pt>
                <c:pt idx="13">
                  <c:v>46.107599999999998</c:v>
                </c:pt>
                <c:pt idx="14">
                  <c:v>42.756700000000002</c:v>
                </c:pt>
                <c:pt idx="15">
                  <c:v>46.544400000000003</c:v>
                </c:pt>
                <c:pt idx="16">
                  <c:v>46.470399999999998</c:v>
                </c:pt>
                <c:pt idx="17">
                  <c:v>45.407200000000003</c:v>
                </c:pt>
                <c:pt idx="18">
                  <c:v>54.547199999999997</c:v>
                </c:pt>
                <c:pt idx="19">
                  <c:v>45.300400000000003</c:v>
                </c:pt>
                <c:pt idx="20">
                  <c:v>40.886699999999998</c:v>
                </c:pt>
                <c:pt idx="21">
                  <c:v>52.256999999999998</c:v>
                </c:pt>
                <c:pt idx="22">
                  <c:v>44.851399999999998</c:v>
                </c:pt>
                <c:pt idx="23">
                  <c:v>48.526699999999998</c:v>
                </c:pt>
                <c:pt idx="24">
                  <c:v>49.152500000000003</c:v>
                </c:pt>
                <c:pt idx="25">
                  <c:v>44.0242</c:v>
                </c:pt>
                <c:pt idx="26">
                  <c:v>38.470700000000001</c:v>
                </c:pt>
                <c:pt idx="27">
                  <c:v>43.3157</c:v>
                </c:pt>
                <c:pt idx="28">
                  <c:v>47.6813</c:v>
                </c:pt>
                <c:pt idx="29">
                  <c:v>38.158499999999997</c:v>
                </c:pt>
                <c:pt idx="30">
                  <c:v>37.473700000000001</c:v>
                </c:pt>
                <c:pt idx="31">
                  <c:v>53.146500000000003</c:v>
                </c:pt>
                <c:pt idx="32">
                  <c:v>50.301600000000001</c:v>
                </c:pt>
                <c:pt idx="33">
                  <c:v>45.171700000000001</c:v>
                </c:pt>
                <c:pt idx="34">
                  <c:v>50.4908</c:v>
                </c:pt>
                <c:pt idx="35">
                  <c:v>51.421100000000003</c:v>
                </c:pt>
                <c:pt idx="36">
                  <c:v>45.295999999999999</c:v>
                </c:pt>
                <c:pt idx="37">
                  <c:v>42.192599999999999</c:v>
                </c:pt>
                <c:pt idx="38">
                  <c:v>45.502499999999998</c:v>
                </c:pt>
                <c:pt idx="39">
                  <c:v>57.115099999999998</c:v>
                </c:pt>
                <c:pt idx="40">
                  <c:v>52.729500000000002</c:v>
                </c:pt>
                <c:pt idx="41">
                  <c:v>45.497399999999999</c:v>
                </c:pt>
                <c:pt idx="42">
                  <c:v>50.363599999999998</c:v>
                </c:pt>
                <c:pt idx="43">
                  <c:v>45.9803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0BB-4CE4-A10B-B9B573368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4344272"/>
        <c:axId val="961439952"/>
      </c:scatterChart>
      <c:valAx>
        <c:axId val="934344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K 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1439952"/>
        <c:crosses val="autoZero"/>
        <c:crossBetween val="midCat"/>
      </c:valAx>
      <c:valAx>
        <c:axId val="96143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Li</a:t>
                </a:r>
                <a:r>
                  <a:rPr lang="en-GB" baseline="0"/>
                  <a:t> (ppm)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43442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1.AS K vs Li (outlier removed)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('Ms SEM+ICP Tidy w LOD'!$AH$2:$AH$24,'Ms SEM+ICP Tidy w LOD'!$AH$26:$AH$45)</c:f>
              <c:numCache>
                <c:formatCode>General</c:formatCode>
                <c:ptCount val="43"/>
                <c:pt idx="0">
                  <c:v>85200</c:v>
                </c:pt>
                <c:pt idx="1">
                  <c:v>85399.999999999985</c:v>
                </c:pt>
                <c:pt idx="2">
                  <c:v>95300</c:v>
                </c:pt>
                <c:pt idx="3">
                  <c:v>95300</c:v>
                </c:pt>
                <c:pt idx="4">
                  <c:v>95500</c:v>
                </c:pt>
                <c:pt idx="5">
                  <c:v>97100.000000000015</c:v>
                </c:pt>
                <c:pt idx="6">
                  <c:v>95700</c:v>
                </c:pt>
                <c:pt idx="7">
                  <c:v>95100</c:v>
                </c:pt>
                <c:pt idx="8">
                  <c:v>95000</c:v>
                </c:pt>
                <c:pt idx="9">
                  <c:v>95800</c:v>
                </c:pt>
                <c:pt idx="10">
                  <c:v>94500</c:v>
                </c:pt>
                <c:pt idx="11">
                  <c:v>91600</c:v>
                </c:pt>
                <c:pt idx="12">
                  <c:v>93100</c:v>
                </c:pt>
                <c:pt idx="13">
                  <c:v>92500</c:v>
                </c:pt>
                <c:pt idx="14">
                  <c:v>90900</c:v>
                </c:pt>
                <c:pt idx="15">
                  <c:v>95900</c:v>
                </c:pt>
                <c:pt idx="16">
                  <c:v>95900</c:v>
                </c:pt>
                <c:pt idx="17">
                  <c:v>95000</c:v>
                </c:pt>
                <c:pt idx="18">
                  <c:v>95500</c:v>
                </c:pt>
                <c:pt idx="19">
                  <c:v>93500</c:v>
                </c:pt>
                <c:pt idx="20">
                  <c:v>91199.999999999985</c:v>
                </c:pt>
                <c:pt idx="21">
                  <c:v>94400</c:v>
                </c:pt>
                <c:pt idx="22">
                  <c:v>98000</c:v>
                </c:pt>
                <c:pt idx="23">
                  <c:v>93699.999999999985</c:v>
                </c:pt>
                <c:pt idx="24">
                  <c:v>95000</c:v>
                </c:pt>
                <c:pt idx="25">
                  <c:v>93300</c:v>
                </c:pt>
                <c:pt idx="26">
                  <c:v>94400</c:v>
                </c:pt>
                <c:pt idx="27">
                  <c:v>94000</c:v>
                </c:pt>
                <c:pt idx="28">
                  <c:v>94100</c:v>
                </c:pt>
                <c:pt idx="29">
                  <c:v>93900</c:v>
                </c:pt>
                <c:pt idx="30">
                  <c:v>98200</c:v>
                </c:pt>
                <c:pt idx="31">
                  <c:v>93100</c:v>
                </c:pt>
                <c:pt idx="32">
                  <c:v>96800</c:v>
                </c:pt>
                <c:pt idx="33">
                  <c:v>94100</c:v>
                </c:pt>
                <c:pt idx="34">
                  <c:v>95399.999999999985</c:v>
                </c:pt>
                <c:pt idx="35">
                  <c:v>93200</c:v>
                </c:pt>
                <c:pt idx="36">
                  <c:v>94700</c:v>
                </c:pt>
                <c:pt idx="37">
                  <c:v>97800</c:v>
                </c:pt>
                <c:pt idx="38">
                  <c:v>94100</c:v>
                </c:pt>
                <c:pt idx="39">
                  <c:v>95500</c:v>
                </c:pt>
                <c:pt idx="40">
                  <c:v>96000</c:v>
                </c:pt>
                <c:pt idx="41">
                  <c:v>98200</c:v>
                </c:pt>
                <c:pt idx="42">
                  <c:v>99600.000000000015</c:v>
                </c:pt>
              </c:numCache>
            </c:numRef>
          </c:xVal>
          <c:yVal>
            <c:numRef>
              <c:f>('Ms SEM+ICP Tidy w LOD'!$C$2:$C$24,'Ms SEM+ICP Tidy w LOD'!$C$26:$C$45)</c:f>
              <c:numCache>
                <c:formatCode>General</c:formatCode>
                <c:ptCount val="43"/>
                <c:pt idx="0">
                  <c:v>38.521999999999998</c:v>
                </c:pt>
                <c:pt idx="1">
                  <c:v>46.811700000000002</c:v>
                </c:pt>
                <c:pt idx="2">
                  <c:v>36.603700000000003</c:v>
                </c:pt>
                <c:pt idx="3">
                  <c:v>40.7729</c:v>
                </c:pt>
                <c:pt idx="4">
                  <c:v>44.405900000000003</c:v>
                </c:pt>
                <c:pt idx="5">
                  <c:v>41.6419</c:v>
                </c:pt>
                <c:pt idx="6">
                  <c:v>50.973500000000001</c:v>
                </c:pt>
                <c:pt idx="7">
                  <c:v>40.365400000000001</c:v>
                </c:pt>
                <c:pt idx="8">
                  <c:v>52.168599999999998</c:v>
                </c:pt>
                <c:pt idx="9">
                  <c:v>43.901899999999998</c:v>
                </c:pt>
                <c:pt idx="10">
                  <c:v>50.969799999999999</c:v>
                </c:pt>
                <c:pt idx="11">
                  <c:v>42.182000000000002</c:v>
                </c:pt>
                <c:pt idx="12">
                  <c:v>63.905900000000003</c:v>
                </c:pt>
                <c:pt idx="13">
                  <c:v>46.107599999999998</c:v>
                </c:pt>
                <c:pt idx="14">
                  <c:v>42.756700000000002</c:v>
                </c:pt>
                <c:pt idx="15">
                  <c:v>46.544400000000003</c:v>
                </c:pt>
                <c:pt idx="16">
                  <c:v>46.470399999999998</c:v>
                </c:pt>
                <c:pt idx="17">
                  <c:v>45.407200000000003</c:v>
                </c:pt>
                <c:pt idx="18">
                  <c:v>54.547199999999997</c:v>
                </c:pt>
                <c:pt idx="19">
                  <c:v>45.300400000000003</c:v>
                </c:pt>
                <c:pt idx="20">
                  <c:v>40.886699999999998</c:v>
                </c:pt>
                <c:pt idx="21">
                  <c:v>52.256999999999998</c:v>
                </c:pt>
                <c:pt idx="22">
                  <c:v>44.851399999999998</c:v>
                </c:pt>
                <c:pt idx="23">
                  <c:v>49.152500000000003</c:v>
                </c:pt>
                <c:pt idx="24">
                  <c:v>44.0242</c:v>
                </c:pt>
                <c:pt idx="25">
                  <c:v>38.470700000000001</c:v>
                </c:pt>
                <c:pt idx="26">
                  <c:v>43.3157</c:v>
                </c:pt>
                <c:pt idx="27">
                  <c:v>47.6813</c:v>
                </c:pt>
                <c:pt idx="28">
                  <c:v>38.158499999999997</c:v>
                </c:pt>
                <c:pt idx="29">
                  <c:v>37.473700000000001</c:v>
                </c:pt>
                <c:pt idx="30">
                  <c:v>53.146500000000003</c:v>
                </c:pt>
                <c:pt idx="31">
                  <c:v>50.301600000000001</c:v>
                </c:pt>
                <c:pt idx="32">
                  <c:v>45.171700000000001</c:v>
                </c:pt>
                <c:pt idx="33">
                  <c:v>50.4908</c:v>
                </c:pt>
                <c:pt idx="34">
                  <c:v>51.421100000000003</c:v>
                </c:pt>
                <c:pt idx="35">
                  <c:v>45.295999999999999</c:v>
                </c:pt>
                <c:pt idx="36">
                  <c:v>42.192599999999999</c:v>
                </c:pt>
                <c:pt idx="37">
                  <c:v>45.502499999999998</c:v>
                </c:pt>
                <c:pt idx="38">
                  <c:v>57.115099999999998</c:v>
                </c:pt>
                <c:pt idx="39">
                  <c:v>52.729500000000002</c:v>
                </c:pt>
                <c:pt idx="40">
                  <c:v>45.497399999999999</c:v>
                </c:pt>
                <c:pt idx="41">
                  <c:v>50.363599999999998</c:v>
                </c:pt>
                <c:pt idx="42">
                  <c:v>45.9803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DFD-46CE-B8DB-A16F8BB8A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2207376"/>
        <c:axId val="1212342400"/>
      </c:scatterChart>
      <c:valAx>
        <c:axId val="1582207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2342400"/>
        <c:crosses val="autoZero"/>
        <c:crossBetween val="midCat"/>
      </c:valAx>
      <c:valAx>
        <c:axId val="1212342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22073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1.AS Mg vs Li (outliers removed)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SEM+ICP Tidy w LOD'!#REF!,'Ms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('Ms SEM+ICP Tidy w LOD'!#REF!,'Ms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SEM+ICP Tidy w LOD'!#REF!,'Ms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('Ms SEM+ICP Tidy w LOD'!#REF!,'Ms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('Ms SEM+ICP Tidy w LOD'!$AE$2:$AE$22,'Ms SEM+ICP Tidy w LOD'!$AE$24,'Ms SEM+ICP Tidy w LOD'!$AE$26:$AE$45)</c:f>
              <c:numCache>
                <c:formatCode>General</c:formatCode>
                <c:ptCount val="42"/>
                <c:pt idx="0">
                  <c:v>8400</c:v>
                </c:pt>
                <c:pt idx="1">
                  <c:v>10900</c:v>
                </c:pt>
                <c:pt idx="2">
                  <c:v>7100</c:v>
                </c:pt>
                <c:pt idx="3">
                  <c:v>8400</c:v>
                </c:pt>
                <c:pt idx="4">
                  <c:v>8000</c:v>
                </c:pt>
                <c:pt idx="5">
                  <c:v>8900</c:v>
                </c:pt>
                <c:pt idx="6">
                  <c:v>8200</c:v>
                </c:pt>
                <c:pt idx="7">
                  <c:v>10200</c:v>
                </c:pt>
                <c:pt idx="8">
                  <c:v>7200</c:v>
                </c:pt>
                <c:pt idx="9">
                  <c:v>7300</c:v>
                </c:pt>
                <c:pt idx="10">
                  <c:v>8800</c:v>
                </c:pt>
                <c:pt idx="11">
                  <c:v>9900</c:v>
                </c:pt>
                <c:pt idx="12">
                  <c:v>10200</c:v>
                </c:pt>
                <c:pt idx="13">
                  <c:v>9700</c:v>
                </c:pt>
                <c:pt idx="14">
                  <c:v>8800</c:v>
                </c:pt>
                <c:pt idx="15">
                  <c:v>8900</c:v>
                </c:pt>
                <c:pt idx="16">
                  <c:v>7800</c:v>
                </c:pt>
                <c:pt idx="17">
                  <c:v>8300</c:v>
                </c:pt>
                <c:pt idx="18">
                  <c:v>8300</c:v>
                </c:pt>
                <c:pt idx="19">
                  <c:v>8300</c:v>
                </c:pt>
                <c:pt idx="20">
                  <c:v>7100</c:v>
                </c:pt>
                <c:pt idx="21">
                  <c:v>7100</c:v>
                </c:pt>
                <c:pt idx="22">
                  <c:v>9000</c:v>
                </c:pt>
                <c:pt idx="23">
                  <c:v>7800</c:v>
                </c:pt>
                <c:pt idx="24">
                  <c:v>8200</c:v>
                </c:pt>
                <c:pt idx="25">
                  <c:v>7600</c:v>
                </c:pt>
                <c:pt idx="26">
                  <c:v>8000</c:v>
                </c:pt>
                <c:pt idx="27">
                  <c:v>7000</c:v>
                </c:pt>
                <c:pt idx="28">
                  <c:v>8200</c:v>
                </c:pt>
                <c:pt idx="29">
                  <c:v>8200</c:v>
                </c:pt>
                <c:pt idx="30">
                  <c:v>7300</c:v>
                </c:pt>
                <c:pt idx="31">
                  <c:v>10600</c:v>
                </c:pt>
                <c:pt idx="32">
                  <c:v>7700</c:v>
                </c:pt>
                <c:pt idx="33">
                  <c:v>9800</c:v>
                </c:pt>
                <c:pt idx="34">
                  <c:v>9500</c:v>
                </c:pt>
                <c:pt idx="35">
                  <c:v>7100</c:v>
                </c:pt>
                <c:pt idx="36">
                  <c:v>8900</c:v>
                </c:pt>
                <c:pt idx="37">
                  <c:v>9000</c:v>
                </c:pt>
                <c:pt idx="38">
                  <c:v>8000</c:v>
                </c:pt>
                <c:pt idx="39">
                  <c:v>7600</c:v>
                </c:pt>
                <c:pt idx="40">
                  <c:v>10000</c:v>
                </c:pt>
                <c:pt idx="41">
                  <c:v>7300</c:v>
                </c:pt>
              </c:numCache>
            </c:numRef>
          </c:xVal>
          <c:yVal>
            <c:numRef>
              <c:f>('Ms SEM+ICP Tidy w LOD'!$C$2:$C$22,'Ms SEM+ICP Tidy w LOD'!$C$24,'Ms SEM+ICP Tidy w LOD'!$C$26:$C$45)</c:f>
              <c:numCache>
                <c:formatCode>General</c:formatCode>
                <c:ptCount val="42"/>
                <c:pt idx="0">
                  <c:v>38.521999999999998</c:v>
                </c:pt>
                <c:pt idx="1">
                  <c:v>46.811700000000002</c:v>
                </c:pt>
                <c:pt idx="2">
                  <c:v>36.603700000000003</c:v>
                </c:pt>
                <c:pt idx="3">
                  <c:v>40.7729</c:v>
                </c:pt>
                <c:pt idx="4">
                  <c:v>44.405900000000003</c:v>
                </c:pt>
                <c:pt idx="5">
                  <c:v>41.6419</c:v>
                </c:pt>
                <c:pt idx="6">
                  <c:v>50.973500000000001</c:v>
                </c:pt>
                <c:pt idx="7">
                  <c:v>40.365400000000001</c:v>
                </c:pt>
                <c:pt idx="8">
                  <c:v>52.168599999999998</c:v>
                </c:pt>
                <c:pt idx="9">
                  <c:v>43.901899999999998</c:v>
                </c:pt>
                <c:pt idx="10">
                  <c:v>50.969799999999999</c:v>
                </c:pt>
                <c:pt idx="11">
                  <c:v>42.182000000000002</c:v>
                </c:pt>
                <c:pt idx="12">
                  <c:v>63.905900000000003</c:v>
                </c:pt>
                <c:pt idx="13">
                  <c:v>46.107599999999998</c:v>
                </c:pt>
                <c:pt idx="14">
                  <c:v>42.756700000000002</c:v>
                </c:pt>
                <c:pt idx="15">
                  <c:v>46.544400000000003</c:v>
                </c:pt>
                <c:pt idx="16">
                  <c:v>46.470399999999998</c:v>
                </c:pt>
                <c:pt idx="17">
                  <c:v>45.407200000000003</c:v>
                </c:pt>
                <c:pt idx="18">
                  <c:v>54.547199999999997</c:v>
                </c:pt>
                <c:pt idx="19">
                  <c:v>45.300400000000003</c:v>
                </c:pt>
                <c:pt idx="20">
                  <c:v>40.886699999999998</c:v>
                </c:pt>
                <c:pt idx="21">
                  <c:v>44.851399999999998</c:v>
                </c:pt>
                <c:pt idx="22">
                  <c:v>49.152500000000003</c:v>
                </c:pt>
                <c:pt idx="23">
                  <c:v>44.0242</c:v>
                </c:pt>
                <c:pt idx="24">
                  <c:v>38.470700000000001</c:v>
                </c:pt>
                <c:pt idx="25">
                  <c:v>43.3157</c:v>
                </c:pt>
                <c:pt idx="26">
                  <c:v>47.6813</c:v>
                </c:pt>
                <c:pt idx="27">
                  <c:v>38.158499999999997</c:v>
                </c:pt>
                <c:pt idx="28">
                  <c:v>37.473700000000001</c:v>
                </c:pt>
                <c:pt idx="29">
                  <c:v>53.146500000000003</c:v>
                </c:pt>
                <c:pt idx="30">
                  <c:v>50.301600000000001</c:v>
                </c:pt>
                <c:pt idx="31">
                  <c:v>45.171700000000001</c:v>
                </c:pt>
                <c:pt idx="32">
                  <c:v>50.4908</c:v>
                </c:pt>
                <c:pt idx="33">
                  <c:v>51.421100000000003</c:v>
                </c:pt>
                <c:pt idx="34">
                  <c:v>45.295999999999999</c:v>
                </c:pt>
                <c:pt idx="35">
                  <c:v>42.192599999999999</c:v>
                </c:pt>
                <c:pt idx="36">
                  <c:v>45.502499999999998</c:v>
                </c:pt>
                <c:pt idx="37">
                  <c:v>57.115099999999998</c:v>
                </c:pt>
                <c:pt idx="38">
                  <c:v>52.729500000000002</c:v>
                </c:pt>
                <c:pt idx="39">
                  <c:v>45.497399999999999</c:v>
                </c:pt>
                <c:pt idx="40">
                  <c:v>50.363599999999998</c:v>
                </c:pt>
                <c:pt idx="41">
                  <c:v>45.9803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AF1-41D6-8E65-C4B5C54F7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1437856"/>
        <c:axId val="657643312"/>
      </c:scatterChart>
      <c:valAx>
        <c:axId val="1331437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Mg 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7643312"/>
        <c:crosses val="autoZero"/>
        <c:crossBetween val="midCat"/>
      </c:valAx>
      <c:valAx>
        <c:axId val="657643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Li 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14378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1.AS Fe vs Li (outliers removed)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('Ms SEM+ICP Tidy w LOD'!$AK$2:$AK$24,'Ms SEM+ICP Tidy w LOD'!$AK$26:$AK$44)</c:f>
              <c:numCache>
                <c:formatCode>General</c:formatCode>
                <c:ptCount val="42"/>
                <c:pt idx="0">
                  <c:v>14800</c:v>
                </c:pt>
                <c:pt idx="1">
                  <c:v>16900</c:v>
                </c:pt>
                <c:pt idx="2">
                  <c:v>17400</c:v>
                </c:pt>
                <c:pt idx="3">
                  <c:v>19200</c:v>
                </c:pt>
                <c:pt idx="4">
                  <c:v>15800</c:v>
                </c:pt>
                <c:pt idx="5">
                  <c:v>18300</c:v>
                </c:pt>
                <c:pt idx="6">
                  <c:v>19300</c:v>
                </c:pt>
                <c:pt idx="7">
                  <c:v>21100</c:v>
                </c:pt>
                <c:pt idx="8">
                  <c:v>16400</c:v>
                </c:pt>
                <c:pt idx="9">
                  <c:v>18200</c:v>
                </c:pt>
                <c:pt idx="10">
                  <c:v>21600</c:v>
                </c:pt>
                <c:pt idx="11">
                  <c:v>20900</c:v>
                </c:pt>
                <c:pt idx="12">
                  <c:v>24700.000000000004</c:v>
                </c:pt>
                <c:pt idx="13">
                  <c:v>22700</c:v>
                </c:pt>
                <c:pt idx="14">
                  <c:v>20000</c:v>
                </c:pt>
                <c:pt idx="15">
                  <c:v>16000</c:v>
                </c:pt>
                <c:pt idx="16">
                  <c:v>16900</c:v>
                </c:pt>
                <c:pt idx="17">
                  <c:v>15400</c:v>
                </c:pt>
                <c:pt idx="18">
                  <c:v>16800</c:v>
                </c:pt>
                <c:pt idx="19">
                  <c:v>15900</c:v>
                </c:pt>
                <c:pt idx="20">
                  <c:v>20099.999999999996</c:v>
                </c:pt>
                <c:pt idx="21">
                  <c:v>15600</c:v>
                </c:pt>
                <c:pt idx="22">
                  <c:v>12200</c:v>
                </c:pt>
                <c:pt idx="23">
                  <c:v>15100</c:v>
                </c:pt>
                <c:pt idx="24">
                  <c:v>18700</c:v>
                </c:pt>
                <c:pt idx="25">
                  <c:v>18000</c:v>
                </c:pt>
                <c:pt idx="26">
                  <c:v>14900</c:v>
                </c:pt>
                <c:pt idx="27">
                  <c:v>17800</c:v>
                </c:pt>
                <c:pt idx="28">
                  <c:v>15700</c:v>
                </c:pt>
                <c:pt idx="29">
                  <c:v>16700</c:v>
                </c:pt>
                <c:pt idx="30">
                  <c:v>14900</c:v>
                </c:pt>
                <c:pt idx="31">
                  <c:v>17700</c:v>
                </c:pt>
                <c:pt idx="32">
                  <c:v>15200</c:v>
                </c:pt>
                <c:pt idx="33">
                  <c:v>19000</c:v>
                </c:pt>
                <c:pt idx="34">
                  <c:v>19500</c:v>
                </c:pt>
                <c:pt idx="35">
                  <c:v>19600</c:v>
                </c:pt>
                <c:pt idx="36">
                  <c:v>19600</c:v>
                </c:pt>
                <c:pt idx="37">
                  <c:v>19400</c:v>
                </c:pt>
                <c:pt idx="38">
                  <c:v>17700</c:v>
                </c:pt>
                <c:pt idx="39">
                  <c:v>20000</c:v>
                </c:pt>
                <c:pt idx="40">
                  <c:v>15200</c:v>
                </c:pt>
                <c:pt idx="41">
                  <c:v>19100</c:v>
                </c:pt>
              </c:numCache>
            </c:numRef>
          </c:xVal>
          <c:yVal>
            <c:numRef>
              <c:f>('Ms SEM+ICP Tidy w LOD'!$C$2:$C$24,'Ms SEM+ICP Tidy w LOD'!$C$26:$C$44)</c:f>
              <c:numCache>
                <c:formatCode>General</c:formatCode>
                <c:ptCount val="42"/>
                <c:pt idx="0">
                  <c:v>38.521999999999998</c:v>
                </c:pt>
                <c:pt idx="1">
                  <c:v>46.811700000000002</c:v>
                </c:pt>
                <c:pt idx="2">
                  <c:v>36.603700000000003</c:v>
                </c:pt>
                <c:pt idx="3">
                  <c:v>40.7729</c:v>
                </c:pt>
                <c:pt idx="4">
                  <c:v>44.405900000000003</c:v>
                </c:pt>
                <c:pt idx="5">
                  <c:v>41.6419</c:v>
                </c:pt>
                <c:pt idx="6">
                  <c:v>50.973500000000001</c:v>
                </c:pt>
                <c:pt idx="7">
                  <c:v>40.365400000000001</c:v>
                </c:pt>
                <c:pt idx="8">
                  <c:v>52.168599999999998</c:v>
                </c:pt>
                <c:pt idx="9">
                  <c:v>43.901899999999998</c:v>
                </c:pt>
                <c:pt idx="10">
                  <c:v>50.969799999999999</c:v>
                </c:pt>
                <c:pt idx="11">
                  <c:v>42.182000000000002</c:v>
                </c:pt>
                <c:pt idx="12">
                  <c:v>63.905900000000003</c:v>
                </c:pt>
                <c:pt idx="13">
                  <c:v>46.107599999999998</c:v>
                </c:pt>
                <c:pt idx="14">
                  <c:v>42.756700000000002</c:v>
                </c:pt>
                <c:pt idx="15">
                  <c:v>46.544400000000003</c:v>
                </c:pt>
                <c:pt idx="16">
                  <c:v>46.470399999999998</c:v>
                </c:pt>
                <c:pt idx="17">
                  <c:v>45.407200000000003</c:v>
                </c:pt>
                <c:pt idx="18">
                  <c:v>54.547199999999997</c:v>
                </c:pt>
                <c:pt idx="19">
                  <c:v>45.300400000000003</c:v>
                </c:pt>
                <c:pt idx="20">
                  <c:v>40.886699999999998</c:v>
                </c:pt>
                <c:pt idx="21">
                  <c:v>52.256999999999998</c:v>
                </c:pt>
                <c:pt idx="22">
                  <c:v>44.851399999999998</c:v>
                </c:pt>
                <c:pt idx="23">
                  <c:v>49.152500000000003</c:v>
                </c:pt>
                <c:pt idx="24">
                  <c:v>44.0242</c:v>
                </c:pt>
                <c:pt idx="25">
                  <c:v>38.470700000000001</c:v>
                </c:pt>
                <c:pt idx="26">
                  <c:v>43.3157</c:v>
                </c:pt>
                <c:pt idx="27">
                  <c:v>47.6813</c:v>
                </c:pt>
                <c:pt idx="28">
                  <c:v>38.158499999999997</c:v>
                </c:pt>
                <c:pt idx="29">
                  <c:v>37.473700000000001</c:v>
                </c:pt>
                <c:pt idx="30">
                  <c:v>53.146500000000003</c:v>
                </c:pt>
                <c:pt idx="31">
                  <c:v>50.301600000000001</c:v>
                </c:pt>
                <c:pt idx="32">
                  <c:v>45.171700000000001</c:v>
                </c:pt>
                <c:pt idx="33">
                  <c:v>50.4908</c:v>
                </c:pt>
                <c:pt idx="34">
                  <c:v>51.421100000000003</c:v>
                </c:pt>
                <c:pt idx="35">
                  <c:v>45.295999999999999</c:v>
                </c:pt>
                <c:pt idx="36">
                  <c:v>42.192599999999999</c:v>
                </c:pt>
                <c:pt idx="37">
                  <c:v>45.502499999999998</c:v>
                </c:pt>
                <c:pt idx="38">
                  <c:v>57.115099999999998</c:v>
                </c:pt>
                <c:pt idx="39">
                  <c:v>52.729500000000002</c:v>
                </c:pt>
                <c:pt idx="40">
                  <c:v>45.497399999999999</c:v>
                </c:pt>
                <c:pt idx="41">
                  <c:v>50.363599999999998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9D2-4156-9152-3382318D3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1450848"/>
        <c:axId val="657630352"/>
      </c:scatterChart>
      <c:valAx>
        <c:axId val="1331450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Fe 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7630352"/>
        <c:crosses val="autoZero"/>
        <c:crossBetween val="midCat"/>
      </c:valAx>
      <c:valAx>
        <c:axId val="657630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Li 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14508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1(B)MP Mn vs Li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'Ms SEM+ICP Tidy w LOD'!$K$47:$K$91</c:f>
              <c:numCache>
                <c:formatCode>General</c:formatCode>
                <c:ptCount val="45"/>
                <c:pt idx="0">
                  <c:v>105.732</c:v>
                </c:pt>
                <c:pt idx="1">
                  <c:v>100.43</c:v>
                </c:pt>
                <c:pt idx="2">
                  <c:v>88.142200000000003</c:v>
                </c:pt>
                <c:pt idx="3">
                  <c:v>140.107</c:v>
                </c:pt>
                <c:pt idx="4">
                  <c:v>113.381</c:v>
                </c:pt>
                <c:pt idx="5">
                  <c:v>101.75</c:v>
                </c:pt>
                <c:pt idx="6">
                  <c:v>114.767</c:v>
                </c:pt>
                <c:pt idx="7">
                  <c:v>111.032</c:v>
                </c:pt>
                <c:pt idx="8">
                  <c:v>156.726</c:v>
                </c:pt>
                <c:pt idx="9">
                  <c:v>126.075</c:v>
                </c:pt>
                <c:pt idx="10">
                  <c:v>96.868099999999998</c:v>
                </c:pt>
                <c:pt idx="11">
                  <c:v>116.744</c:v>
                </c:pt>
                <c:pt idx="12">
                  <c:v>111.283</c:v>
                </c:pt>
                <c:pt idx="13">
                  <c:v>92.569599999999994</c:v>
                </c:pt>
                <c:pt idx="14">
                  <c:v>152.80199999999999</c:v>
                </c:pt>
                <c:pt idx="15">
                  <c:v>108.907</c:v>
                </c:pt>
                <c:pt idx="16">
                  <c:v>118.48699999999999</c:v>
                </c:pt>
                <c:pt idx="17">
                  <c:v>94.724699999999999</c:v>
                </c:pt>
                <c:pt idx="18">
                  <c:v>103.874</c:v>
                </c:pt>
                <c:pt idx="19">
                  <c:v>106.682</c:v>
                </c:pt>
                <c:pt idx="20">
                  <c:v>147.15199999999999</c:v>
                </c:pt>
                <c:pt idx="21">
                  <c:v>124.97799999999999</c:v>
                </c:pt>
                <c:pt idx="22">
                  <c:v>123.505</c:v>
                </c:pt>
                <c:pt idx="23">
                  <c:v>110.19799999999999</c:v>
                </c:pt>
                <c:pt idx="24">
                  <c:v>113.128</c:v>
                </c:pt>
                <c:pt idx="25">
                  <c:v>127.547</c:v>
                </c:pt>
                <c:pt idx="26">
                  <c:v>115.858</c:v>
                </c:pt>
                <c:pt idx="27">
                  <c:v>118.19499999999999</c:v>
                </c:pt>
                <c:pt idx="28">
                  <c:v>84.810900000000004</c:v>
                </c:pt>
                <c:pt idx="29">
                  <c:v>129.137</c:v>
                </c:pt>
                <c:pt idx="30">
                  <c:v>118.31</c:v>
                </c:pt>
                <c:pt idx="31">
                  <c:v>95.329700000000003</c:v>
                </c:pt>
                <c:pt idx="32">
                  <c:v>91.714799999999997</c:v>
                </c:pt>
                <c:pt idx="33">
                  <c:v>102.123</c:v>
                </c:pt>
                <c:pt idx="34">
                  <c:v>109.11199999999999</c:v>
                </c:pt>
                <c:pt idx="35">
                  <c:v>97.834400000000002</c:v>
                </c:pt>
                <c:pt idx="36">
                  <c:v>98.132099999999994</c:v>
                </c:pt>
                <c:pt idx="37">
                  <c:v>124.744</c:v>
                </c:pt>
                <c:pt idx="38">
                  <c:v>93.267300000000006</c:v>
                </c:pt>
                <c:pt idx="39">
                  <c:v>108.13200000000001</c:v>
                </c:pt>
                <c:pt idx="40">
                  <c:v>122.172</c:v>
                </c:pt>
                <c:pt idx="41">
                  <c:v>88.997900000000001</c:v>
                </c:pt>
                <c:pt idx="42">
                  <c:v>97.395600000000002</c:v>
                </c:pt>
                <c:pt idx="43">
                  <c:v>121.682</c:v>
                </c:pt>
                <c:pt idx="44">
                  <c:v>79.815200000000004</c:v>
                </c:pt>
              </c:numCache>
            </c:numRef>
          </c:xVal>
          <c:yVal>
            <c:numRef>
              <c:f>'Ms SEM+ICP Tidy w LOD'!$C$47:$C$91</c:f>
              <c:numCache>
                <c:formatCode>General</c:formatCode>
                <c:ptCount val="45"/>
                <c:pt idx="0">
                  <c:v>34.088999999999999</c:v>
                </c:pt>
                <c:pt idx="1">
                  <c:v>35.832000000000001</c:v>
                </c:pt>
                <c:pt idx="2">
                  <c:v>41.066800000000001</c:v>
                </c:pt>
                <c:pt idx="3">
                  <c:v>42.691299999999998</c:v>
                </c:pt>
                <c:pt idx="4">
                  <c:v>35.543399999999998</c:v>
                </c:pt>
                <c:pt idx="5">
                  <c:v>31.5305</c:v>
                </c:pt>
                <c:pt idx="6">
                  <c:v>30.461500000000001</c:v>
                </c:pt>
                <c:pt idx="7">
                  <c:v>39.433700000000002</c:v>
                </c:pt>
                <c:pt idx="8">
                  <c:v>42.585599999999999</c:v>
                </c:pt>
                <c:pt idx="9">
                  <c:v>42.493200000000002</c:v>
                </c:pt>
                <c:pt idx="10">
                  <c:v>37.845700000000001</c:v>
                </c:pt>
                <c:pt idx="11">
                  <c:v>28.618099999999998</c:v>
                </c:pt>
                <c:pt idx="12">
                  <c:v>43.297199999999997</c:v>
                </c:pt>
                <c:pt idx="13">
                  <c:v>40.203699999999998</c:v>
                </c:pt>
                <c:pt idx="14">
                  <c:v>43.762300000000003</c:v>
                </c:pt>
                <c:pt idx="15">
                  <c:v>39.972700000000003</c:v>
                </c:pt>
                <c:pt idx="16">
                  <c:v>42.315199999999997</c:v>
                </c:pt>
                <c:pt idx="17">
                  <c:v>47.645000000000003</c:v>
                </c:pt>
                <c:pt idx="18">
                  <c:v>42.195399999999999</c:v>
                </c:pt>
                <c:pt idx="19">
                  <c:v>38.314399999999999</c:v>
                </c:pt>
                <c:pt idx="20">
                  <c:v>56.845199999999998</c:v>
                </c:pt>
                <c:pt idx="21">
                  <c:v>46.1935</c:v>
                </c:pt>
                <c:pt idx="22">
                  <c:v>41.959299999999999</c:v>
                </c:pt>
                <c:pt idx="23">
                  <c:v>38.379899999999999</c:v>
                </c:pt>
                <c:pt idx="24">
                  <c:v>46.028799999999997</c:v>
                </c:pt>
                <c:pt idx="25">
                  <c:v>47.553899999999999</c:v>
                </c:pt>
                <c:pt idx="26">
                  <c:v>43.607199999999999</c:v>
                </c:pt>
                <c:pt idx="27">
                  <c:v>43.9878</c:v>
                </c:pt>
                <c:pt idx="28">
                  <c:v>36.694200000000002</c:v>
                </c:pt>
                <c:pt idx="29">
                  <c:v>36.461500000000001</c:v>
                </c:pt>
                <c:pt idx="30">
                  <c:v>44.344000000000001</c:v>
                </c:pt>
                <c:pt idx="31">
                  <c:v>33.119700000000002</c:v>
                </c:pt>
                <c:pt idx="32">
                  <c:v>39.446399999999997</c:v>
                </c:pt>
                <c:pt idx="33">
                  <c:v>43.114199999999997</c:v>
                </c:pt>
                <c:pt idx="34">
                  <c:v>37.498800000000003</c:v>
                </c:pt>
                <c:pt idx="35">
                  <c:v>45.324300000000001</c:v>
                </c:pt>
                <c:pt idx="36">
                  <c:v>38.434699999999999</c:v>
                </c:pt>
                <c:pt idx="37">
                  <c:v>43.6006</c:v>
                </c:pt>
                <c:pt idx="38">
                  <c:v>39.494799999999998</c:v>
                </c:pt>
                <c:pt idx="39">
                  <c:v>46.992600000000003</c:v>
                </c:pt>
                <c:pt idx="40">
                  <c:v>37.853200000000001</c:v>
                </c:pt>
                <c:pt idx="41">
                  <c:v>48.610799999999998</c:v>
                </c:pt>
                <c:pt idx="42">
                  <c:v>37.443300000000001</c:v>
                </c:pt>
                <c:pt idx="43">
                  <c:v>40.824300000000001</c:v>
                </c:pt>
                <c:pt idx="44">
                  <c:v>34.804699999999997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37B-4879-95C2-5617CB3EF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8152000"/>
        <c:axId val="2080760448"/>
      </c:scatterChart>
      <c:valAx>
        <c:axId val="13381520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Mn 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0760448"/>
        <c:crosses val="autoZero"/>
        <c:crossBetween val="midCat"/>
      </c:valAx>
      <c:valAx>
        <c:axId val="208076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Li 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81520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1(B)MP Mg vs Li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'Ms SEM+ICP Tidy w LOD'!$AE$47:$AE$91</c:f>
              <c:numCache>
                <c:formatCode>General</c:formatCode>
                <c:ptCount val="45"/>
                <c:pt idx="0">
                  <c:v>6899.9999999999991</c:v>
                </c:pt>
                <c:pt idx="1">
                  <c:v>6100</c:v>
                </c:pt>
                <c:pt idx="2">
                  <c:v>7100</c:v>
                </c:pt>
                <c:pt idx="3">
                  <c:v>6100</c:v>
                </c:pt>
                <c:pt idx="4">
                  <c:v>5900</c:v>
                </c:pt>
                <c:pt idx="5">
                  <c:v>6300</c:v>
                </c:pt>
                <c:pt idx="6">
                  <c:v>6200</c:v>
                </c:pt>
                <c:pt idx="7">
                  <c:v>6700</c:v>
                </c:pt>
                <c:pt idx="8">
                  <c:v>9200</c:v>
                </c:pt>
                <c:pt idx="9">
                  <c:v>8600</c:v>
                </c:pt>
                <c:pt idx="10">
                  <c:v>7100</c:v>
                </c:pt>
                <c:pt idx="11">
                  <c:v>7900</c:v>
                </c:pt>
                <c:pt idx="12">
                  <c:v>6000</c:v>
                </c:pt>
                <c:pt idx="13">
                  <c:v>6899.9999999999991</c:v>
                </c:pt>
                <c:pt idx="14">
                  <c:v>8000</c:v>
                </c:pt>
                <c:pt idx="15">
                  <c:v>6500</c:v>
                </c:pt>
                <c:pt idx="16">
                  <c:v>5900</c:v>
                </c:pt>
                <c:pt idx="17">
                  <c:v>7000</c:v>
                </c:pt>
                <c:pt idx="18">
                  <c:v>6200</c:v>
                </c:pt>
                <c:pt idx="19">
                  <c:v>6300</c:v>
                </c:pt>
                <c:pt idx="20">
                  <c:v>6800.0000000000009</c:v>
                </c:pt>
                <c:pt idx="21">
                  <c:v>7400</c:v>
                </c:pt>
                <c:pt idx="22">
                  <c:v>6600</c:v>
                </c:pt>
                <c:pt idx="23">
                  <c:v>7000</c:v>
                </c:pt>
                <c:pt idx="24">
                  <c:v>6800.0000000000009</c:v>
                </c:pt>
                <c:pt idx="25">
                  <c:v>8000</c:v>
                </c:pt>
                <c:pt idx="26">
                  <c:v>6899.9999999999991</c:v>
                </c:pt>
                <c:pt idx="27">
                  <c:v>5800</c:v>
                </c:pt>
                <c:pt idx="28">
                  <c:v>7400</c:v>
                </c:pt>
                <c:pt idx="29">
                  <c:v>6600</c:v>
                </c:pt>
                <c:pt idx="30">
                  <c:v>7500</c:v>
                </c:pt>
                <c:pt idx="31">
                  <c:v>6500</c:v>
                </c:pt>
                <c:pt idx="32">
                  <c:v>6700</c:v>
                </c:pt>
                <c:pt idx="33">
                  <c:v>6400</c:v>
                </c:pt>
                <c:pt idx="34">
                  <c:v>6000</c:v>
                </c:pt>
                <c:pt idx="35">
                  <c:v>6100</c:v>
                </c:pt>
                <c:pt idx="36">
                  <c:v>6899.9999999999991</c:v>
                </c:pt>
                <c:pt idx="37">
                  <c:v>7700</c:v>
                </c:pt>
                <c:pt idx="38">
                  <c:v>8200</c:v>
                </c:pt>
                <c:pt idx="39">
                  <c:v>7800</c:v>
                </c:pt>
                <c:pt idx="40">
                  <c:v>8200</c:v>
                </c:pt>
                <c:pt idx="41">
                  <c:v>6600</c:v>
                </c:pt>
                <c:pt idx="42">
                  <c:v>6100</c:v>
                </c:pt>
                <c:pt idx="43">
                  <c:v>7600</c:v>
                </c:pt>
                <c:pt idx="44">
                  <c:v>6700</c:v>
                </c:pt>
              </c:numCache>
            </c:numRef>
          </c:xVal>
          <c:yVal>
            <c:numRef>
              <c:f>'Ms SEM+ICP Tidy w LOD'!$C$47:$C$91</c:f>
              <c:numCache>
                <c:formatCode>General</c:formatCode>
                <c:ptCount val="45"/>
                <c:pt idx="0">
                  <c:v>34.088999999999999</c:v>
                </c:pt>
                <c:pt idx="1">
                  <c:v>35.832000000000001</c:v>
                </c:pt>
                <c:pt idx="2">
                  <c:v>41.066800000000001</c:v>
                </c:pt>
                <c:pt idx="3">
                  <c:v>42.691299999999998</c:v>
                </c:pt>
                <c:pt idx="4">
                  <c:v>35.543399999999998</c:v>
                </c:pt>
                <c:pt idx="5">
                  <c:v>31.5305</c:v>
                </c:pt>
                <c:pt idx="6">
                  <c:v>30.461500000000001</c:v>
                </c:pt>
                <c:pt idx="7">
                  <c:v>39.433700000000002</c:v>
                </c:pt>
                <c:pt idx="8">
                  <c:v>42.585599999999999</c:v>
                </c:pt>
                <c:pt idx="9">
                  <c:v>42.493200000000002</c:v>
                </c:pt>
                <c:pt idx="10">
                  <c:v>37.845700000000001</c:v>
                </c:pt>
                <c:pt idx="11">
                  <c:v>28.618099999999998</c:v>
                </c:pt>
                <c:pt idx="12">
                  <c:v>43.297199999999997</c:v>
                </c:pt>
                <c:pt idx="13">
                  <c:v>40.203699999999998</c:v>
                </c:pt>
                <c:pt idx="14">
                  <c:v>43.762300000000003</c:v>
                </c:pt>
                <c:pt idx="15">
                  <c:v>39.972700000000003</c:v>
                </c:pt>
                <c:pt idx="16">
                  <c:v>42.315199999999997</c:v>
                </c:pt>
                <c:pt idx="17">
                  <c:v>47.645000000000003</c:v>
                </c:pt>
                <c:pt idx="18">
                  <c:v>42.195399999999999</c:v>
                </c:pt>
                <c:pt idx="19">
                  <c:v>38.314399999999999</c:v>
                </c:pt>
                <c:pt idx="20">
                  <c:v>56.845199999999998</c:v>
                </c:pt>
                <c:pt idx="21">
                  <c:v>46.1935</c:v>
                </c:pt>
                <c:pt idx="22">
                  <c:v>41.959299999999999</c:v>
                </c:pt>
                <c:pt idx="23">
                  <c:v>38.379899999999999</c:v>
                </c:pt>
                <c:pt idx="24">
                  <c:v>46.028799999999997</c:v>
                </c:pt>
                <c:pt idx="25">
                  <c:v>47.553899999999999</c:v>
                </c:pt>
                <c:pt idx="26">
                  <c:v>43.607199999999999</c:v>
                </c:pt>
                <c:pt idx="27">
                  <c:v>43.9878</c:v>
                </c:pt>
                <c:pt idx="28">
                  <c:v>36.694200000000002</c:v>
                </c:pt>
                <c:pt idx="29">
                  <c:v>36.461500000000001</c:v>
                </c:pt>
                <c:pt idx="30">
                  <c:v>44.344000000000001</c:v>
                </c:pt>
                <c:pt idx="31">
                  <c:v>33.119700000000002</c:v>
                </c:pt>
                <c:pt idx="32">
                  <c:v>39.446399999999997</c:v>
                </c:pt>
                <c:pt idx="33">
                  <c:v>43.114199999999997</c:v>
                </c:pt>
                <c:pt idx="34">
                  <c:v>37.498800000000003</c:v>
                </c:pt>
                <c:pt idx="35">
                  <c:v>45.324300000000001</c:v>
                </c:pt>
                <c:pt idx="36">
                  <c:v>38.434699999999999</c:v>
                </c:pt>
                <c:pt idx="37">
                  <c:v>43.6006</c:v>
                </c:pt>
                <c:pt idx="38">
                  <c:v>39.494799999999998</c:v>
                </c:pt>
                <c:pt idx="39">
                  <c:v>46.992600000000003</c:v>
                </c:pt>
                <c:pt idx="40">
                  <c:v>37.853200000000001</c:v>
                </c:pt>
                <c:pt idx="41">
                  <c:v>48.610799999999998</c:v>
                </c:pt>
                <c:pt idx="42">
                  <c:v>37.443300000000001</c:v>
                </c:pt>
                <c:pt idx="43">
                  <c:v>40.824300000000001</c:v>
                </c:pt>
                <c:pt idx="44">
                  <c:v>34.804699999999997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B86-451A-8A2F-35FB1D62E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7697888"/>
        <c:axId val="657631792"/>
      </c:scatterChart>
      <c:valAx>
        <c:axId val="1657697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7631792"/>
        <c:crosses val="autoZero"/>
        <c:crossBetween val="midCat"/>
      </c:valAx>
      <c:valAx>
        <c:axId val="657631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76978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1(B)MP Mg vs Li (outliers removed)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'Ms SEM+ICP Tidy w LOD'!$AE$51:$AE$91</c:f>
              <c:numCache>
                <c:formatCode>General</c:formatCode>
                <c:ptCount val="41"/>
                <c:pt idx="0">
                  <c:v>5900</c:v>
                </c:pt>
                <c:pt idx="1">
                  <c:v>6300</c:v>
                </c:pt>
                <c:pt idx="2">
                  <c:v>6200</c:v>
                </c:pt>
                <c:pt idx="3">
                  <c:v>6700</c:v>
                </c:pt>
                <c:pt idx="4">
                  <c:v>9200</c:v>
                </c:pt>
                <c:pt idx="5">
                  <c:v>8600</c:v>
                </c:pt>
                <c:pt idx="6">
                  <c:v>7100</c:v>
                </c:pt>
                <c:pt idx="7">
                  <c:v>7900</c:v>
                </c:pt>
                <c:pt idx="8">
                  <c:v>6000</c:v>
                </c:pt>
                <c:pt idx="9">
                  <c:v>6899.9999999999991</c:v>
                </c:pt>
                <c:pt idx="10">
                  <c:v>8000</c:v>
                </c:pt>
                <c:pt idx="11">
                  <c:v>6500</c:v>
                </c:pt>
                <c:pt idx="12">
                  <c:v>5900</c:v>
                </c:pt>
                <c:pt idx="13">
                  <c:v>7000</c:v>
                </c:pt>
                <c:pt idx="14">
                  <c:v>6200</c:v>
                </c:pt>
                <c:pt idx="15">
                  <c:v>6300</c:v>
                </c:pt>
                <c:pt idx="16">
                  <c:v>6800.0000000000009</c:v>
                </c:pt>
                <c:pt idx="17">
                  <c:v>7400</c:v>
                </c:pt>
                <c:pt idx="18">
                  <c:v>6600</c:v>
                </c:pt>
                <c:pt idx="19">
                  <c:v>7000</c:v>
                </c:pt>
                <c:pt idx="20">
                  <c:v>6800.0000000000009</c:v>
                </c:pt>
                <c:pt idx="21">
                  <c:v>8000</c:v>
                </c:pt>
                <c:pt idx="22">
                  <c:v>6899.9999999999991</c:v>
                </c:pt>
                <c:pt idx="23">
                  <c:v>5800</c:v>
                </c:pt>
                <c:pt idx="24">
                  <c:v>7400</c:v>
                </c:pt>
                <c:pt idx="25">
                  <c:v>6600</c:v>
                </c:pt>
                <c:pt idx="26">
                  <c:v>7500</c:v>
                </c:pt>
                <c:pt idx="27">
                  <c:v>6500</c:v>
                </c:pt>
                <c:pt idx="28">
                  <c:v>6700</c:v>
                </c:pt>
                <c:pt idx="29">
                  <c:v>6400</c:v>
                </c:pt>
                <c:pt idx="30">
                  <c:v>6000</c:v>
                </c:pt>
                <c:pt idx="31">
                  <c:v>6100</c:v>
                </c:pt>
                <c:pt idx="32">
                  <c:v>6899.9999999999991</c:v>
                </c:pt>
                <c:pt idx="33">
                  <c:v>7700</c:v>
                </c:pt>
                <c:pt idx="34">
                  <c:v>8200</c:v>
                </c:pt>
                <c:pt idx="35">
                  <c:v>7800</c:v>
                </c:pt>
                <c:pt idx="36">
                  <c:v>8200</c:v>
                </c:pt>
                <c:pt idx="37">
                  <c:v>6600</c:v>
                </c:pt>
                <c:pt idx="38">
                  <c:v>6100</c:v>
                </c:pt>
                <c:pt idx="39">
                  <c:v>7600</c:v>
                </c:pt>
                <c:pt idx="40">
                  <c:v>6700</c:v>
                </c:pt>
              </c:numCache>
            </c:numRef>
          </c:xVal>
          <c:yVal>
            <c:numRef>
              <c:f>'Ms SEM+ICP Tidy w LOD'!$C$51:$C$91</c:f>
              <c:numCache>
                <c:formatCode>General</c:formatCode>
                <c:ptCount val="41"/>
                <c:pt idx="0">
                  <c:v>35.543399999999998</c:v>
                </c:pt>
                <c:pt idx="1">
                  <c:v>31.5305</c:v>
                </c:pt>
                <c:pt idx="2">
                  <c:v>30.461500000000001</c:v>
                </c:pt>
                <c:pt idx="3">
                  <c:v>39.433700000000002</c:v>
                </c:pt>
                <c:pt idx="4">
                  <c:v>42.585599999999999</c:v>
                </c:pt>
                <c:pt idx="5">
                  <c:v>42.493200000000002</c:v>
                </c:pt>
                <c:pt idx="6">
                  <c:v>37.845700000000001</c:v>
                </c:pt>
                <c:pt idx="7">
                  <c:v>28.618099999999998</c:v>
                </c:pt>
                <c:pt idx="8">
                  <c:v>43.297199999999997</c:v>
                </c:pt>
                <c:pt idx="9">
                  <c:v>40.203699999999998</c:v>
                </c:pt>
                <c:pt idx="10">
                  <c:v>43.762300000000003</c:v>
                </c:pt>
                <c:pt idx="11">
                  <c:v>39.972700000000003</c:v>
                </c:pt>
                <c:pt idx="12">
                  <c:v>42.315199999999997</c:v>
                </c:pt>
                <c:pt idx="13">
                  <c:v>47.645000000000003</c:v>
                </c:pt>
                <c:pt idx="14">
                  <c:v>42.195399999999999</c:v>
                </c:pt>
                <c:pt idx="15">
                  <c:v>38.314399999999999</c:v>
                </c:pt>
                <c:pt idx="16">
                  <c:v>56.845199999999998</c:v>
                </c:pt>
                <c:pt idx="17">
                  <c:v>46.1935</c:v>
                </c:pt>
                <c:pt idx="18">
                  <c:v>41.959299999999999</c:v>
                </c:pt>
                <c:pt idx="19">
                  <c:v>38.379899999999999</c:v>
                </c:pt>
                <c:pt idx="20">
                  <c:v>46.028799999999997</c:v>
                </c:pt>
                <c:pt idx="21">
                  <c:v>47.553899999999999</c:v>
                </c:pt>
                <c:pt idx="22">
                  <c:v>43.607199999999999</c:v>
                </c:pt>
                <c:pt idx="23">
                  <c:v>43.9878</c:v>
                </c:pt>
                <c:pt idx="24">
                  <c:v>36.694200000000002</c:v>
                </c:pt>
                <c:pt idx="25">
                  <c:v>36.461500000000001</c:v>
                </c:pt>
                <c:pt idx="26">
                  <c:v>44.344000000000001</c:v>
                </c:pt>
                <c:pt idx="27">
                  <c:v>33.119700000000002</c:v>
                </c:pt>
                <c:pt idx="28">
                  <c:v>39.446399999999997</c:v>
                </c:pt>
                <c:pt idx="29">
                  <c:v>43.114199999999997</c:v>
                </c:pt>
                <c:pt idx="30">
                  <c:v>37.498800000000003</c:v>
                </c:pt>
                <c:pt idx="31">
                  <c:v>45.324300000000001</c:v>
                </c:pt>
                <c:pt idx="32">
                  <c:v>38.434699999999999</c:v>
                </c:pt>
                <c:pt idx="33">
                  <c:v>43.6006</c:v>
                </c:pt>
                <c:pt idx="34">
                  <c:v>39.494799999999998</c:v>
                </c:pt>
                <c:pt idx="35">
                  <c:v>46.992600000000003</c:v>
                </c:pt>
                <c:pt idx="36">
                  <c:v>37.853200000000001</c:v>
                </c:pt>
                <c:pt idx="37">
                  <c:v>48.610799999999998</c:v>
                </c:pt>
                <c:pt idx="38">
                  <c:v>37.443300000000001</c:v>
                </c:pt>
                <c:pt idx="39">
                  <c:v>40.824300000000001</c:v>
                </c:pt>
                <c:pt idx="40">
                  <c:v>34.804699999999997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171-4FE3-B8CE-C404F47D9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8869824"/>
        <c:axId val="2080764288"/>
      </c:scatterChart>
      <c:valAx>
        <c:axId val="1358869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Mg 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0764288"/>
        <c:crosses val="autoZero"/>
        <c:crossBetween val="midCat"/>
      </c:valAx>
      <c:valAx>
        <c:axId val="208076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Li 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88698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1(B)MP Fe vs Li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'Ms SEM+ICP Tidy w LOD'!$AK$47:$AK$91</c:f>
              <c:numCache>
                <c:formatCode>General</c:formatCode>
                <c:ptCount val="45"/>
                <c:pt idx="0">
                  <c:v>12300</c:v>
                </c:pt>
                <c:pt idx="1">
                  <c:v>13700.000000000002</c:v>
                </c:pt>
                <c:pt idx="2">
                  <c:v>9300</c:v>
                </c:pt>
                <c:pt idx="3">
                  <c:v>13200</c:v>
                </c:pt>
                <c:pt idx="4">
                  <c:v>12100</c:v>
                </c:pt>
                <c:pt idx="5">
                  <c:v>13000</c:v>
                </c:pt>
                <c:pt idx="6">
                  <c:v>13300</c:v>
                </c:pt>
                <c:pt idx="7">
                  <c:v>11600</c:v>
                </c:pt>
                <c:pt idx="8">
                  <c:v>13200</c:v>
                </c:pt>
                <c:pt idx="9">
                  <c:v>13500</c:v>
                </c:pt>
                <c:pt idx="10">
                  <c:v>12300</c:v>
                </c:pt>
                <c:pt idx="11">
                  <c:v>14200</c:v>
                </c:pt>
                <c:pt idx="12">
                  <c:v>13600.000000000002</c:v>
                </c:pt>
                <c:pt idx="13">
                  <c:v>11600</c:v>
                </c:pt>
                <c:pt idx="14">
                  <c:v>14200</c:v>
                </c:pt>
                <c:pt idx="15">
                  <c:v>13899.999999999998</c:v>
                </c:pt>
                <c:pt idx="16">
                  <c:v>11600</c:v>
                </c:pt>
                <c:pt idx="17">
                  <c:v>9700</c:v>
                </c:pt>
                <c:pt idx="18">
                  <c:v>12600</c:v>
                </c:pt>
                <c:pt idx="19">
                  <c:v>12100</c:v>
                </c:pt>
                <c:pt idx="20">
                  <c:v>11500</c:v>
                </c:pt>
                <c:pt idx="21">
                  <c:v>12100</c:v>
                </c:pt>
                <c:pt idx="22">
                  <c:v>12300</c:v>
                </c:pt>
                <c:pt idx="23">
                  <c:v>13700.000000000002</c:v>
                </c:pt>
                <c:pt idx="24">
                  <c:v>13000</c:v>
                </c:pt>
                <c:pt idx="25">
                  <c:v>13500</c:v>
                </c:pt>
                <c:pt idx="26">
                  <c:v>14100</c:v>
                </c:pt>
                <c:pt idx="27">
                  <c:v>13100</c:v>
                </c:pt>
                <c:pt idx="28">
                  <c:v>12200</c:v>
                </c:pt>
                <c:pt idx="29">
                  <c:v>12100</c:v>
                </c:pt>
                <c:pt idx="30">
                  <c:v>15300</c:v>
                </c:pt>
                <c:pt idx="31">
                  <c:v>14300</c:v>
                </c:pt>
                <c:pt idx="32">
                  <c:v>11700</c:v>
                </c:pt>
                <c:pt idx="33">
                  <c:v>12100</c:v>
                </c:pt>
                <c:pt idx="34">
                  <c:v>11399.999999999998</c:v>
                </c:pt>
                <c:pt idx="35">
                  <c:v>16400</c:v>
                </c:pt>
                <c:pt idx="36">
                  <c:v>12800</c:v>
                </c:pt>
                <c:pt idx="37">
                  <c:v>15500</c:v>
                </c:pt>
                <c:pt idx="38">
                  <c:v>12900</c:v>
                </c:pt>
                <c:pt idx="39">
                  <c:v>10200</c:v>
                </c:pt>
                <c:pt idx="40">
                  <c:v>13600.000000000002</c:v>
                </c:pt>
                <c:pt idx="41">
                  <c:v>13400</c:v>
                </c:pt>
                <c:pt idx="42">
                  <c:v>11900</c:v>
                </c:pt>
                <c:pt idx="43">
                  <c:v>13899.999999999998</c:v>
                </c:pt>
                <c:pt idx="44">
                  <c:v>10000</c:v>
                </c:pt>
              </c:numCache>
            </c:numRef>
          </c:xVal>
          <c:yVal>
            <c:numRef>
              <c:f>'Ms SEM+ICP Tidy w LOD'!$C$47:$C$91</c:f>
              <c:numCache>
                <c:formatCode>General</c:formatCode>
                <c:ptCount val="45"/>
                <c:pt idx="0">
                  <c:v>34.088999999999999</c:v>
                </c:pt>
                <c:pt idx="1">
                  <c:v>35.832000000000001</c:v>
                </c:pt>
                <c:pt idx="2">
                  <c:v>41.066800000000001</c:v>
                </c:pt>
                <c:pt idx="3">
                  <c:v>42.691299999999998</c:v>
                </c:pt>
                <c:pt idx="4">
                  <c:v>35.543399999999998</c:v>
                </c:pt>
                <c:pt idx="5">
                  <c:v>31.5305</c:v>
                </c:pt>
                <c:pt idx="6">
                  <c:v>30.461500000000001</c:v>
                </c:pt>
                <c:pt idx="7">
                  <c:v>39.433700000000002</c:v>
                </c:pt>
                <c:pt idx="8">
                  <c:v>42.585599999999999</c:v>
                </c:pt>
                <c:pt idx="9">
                  <c:v>42.493200000000002</c:v>
                </c:pt>
                <c:pt idx="10">
                  <c:v>37.845700000000001</c:v>
                </c:pt>
                <c:pt idx="11">
                  <c:v>28.618099999999998</c:v>
                </c:pt>
                <c:pt idx="12">
                  <c:v>43.297199999999997</c:v>
                </c:pt>
                <c:pt idx="13">
                  <c:v>40.203699999999998</c:v>
                </c:pt>
                <c:pt idx="14">
                  <c:v>43.762300000000003</c:v>
                </c:pt>
                <c:pt idx="15">
                  <c:v>39.972700000000003</c:v>
                </c:pt>
                <c:pt idx="16">
                  <c:v>42.315199999999997</c:v>
                </c:pt>
                <c:pt idx="17">
                  <c:v>47.645000000000003</c:v>
                </c:pt>
                <c:pt idx="18">
                  <c:v>42.195399999999999</c:v>
                </c:pt>
                <c:pt idx="19">
                  <c:v>38.314399999999999</c:v>
                </c:pt>
                <c:pt idx="20">
                  <c:v>56.845199999999998</c:v>
                </c:pt>
                <c:pt idx="21">
                  <c:v>46.1935</c:v>
                </c:pt>
                <c:pt idx="22">
                  <c:v>41.959299999999999</c:v>
                </c:pt>
                <c:pt idx="23">
                  <c:v>38.379899999999999</c:v>
                </c:pt>
                <c:pt idx="24">
                  <c:v>46.028799999999997</c:v>
                </c:pt>
                <c:pt idx="25">
                  <c:v>47.553899999999999</c:v>
                </c:pt>
                <c:pt idx="26">
                  <c:v>43.607199999999999</c:v>
                </c:pt>
                <c:pt idx="27">
                  <c:v>43.9878</c:v>
                </c:pt>
                <c:pt idx="28">
                  <c:v>36.694200000000002</c:v>
                </c:pt>
                <c:pt idx="29">
                  <c:v>36.461500000000001</c:v>
                </c:pt>
                <c:pt idx="30">
                  <c:v>44.344000000000001</c:v>
                </c:pt>
                <c:pt idx="31">
                  <c:v>33.119700000000002</c:v>
                </c:pt>
                <c:pt idx="32">
                  <c:v>39.446399999999997</c:v>
                </c:pt>
                <c:pt idx="33">
                  <c:v>43.114199999999997</c:v>
                </c:pt>
                <c:pt idx="34">
                  <c:v>37.498800000000003</c:v>
                </c:pt>
                <c:pt idx="35">
                  <c:v>45.324300000000001</c:v>
                </c:pt>
                <c:pt idx="36">
                  <c:v>38.434699999999999</c:v>
                </c:pt>
                <c:pt idx="37">
                  <c:v>43.6006</c:v>
                </c:pt>
                <c:pt idx="38">
                  <c:v>39.494799999999998</c:v>
                </c:pt>
                <c:pt idx="39">
                  <c:v>46.992600000000003</c:v>
                </c:pt>
                <c:pt idx="40">
                  <c:v>37.853200000000001</c:v>
                </c:pt>
                <c:pt idx="41">
                  <c:v>48.610799999999998</c:v>
                </c:pt>
                <c:pt idx="42">
                  <c:v>37.443300000000001</c:v>
                </c:pt>
                <c:pt idx="43">
                  <c:v>40.824300000000001</c:v>
                </c:pt>
                <c:pt idx="44">
                  <c:v>34.804699999999997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831-4EE2-B066-1E3878CD1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2466032"/>
        <c:axId val="1750298576"/>
      </c:scatterChart>
      <c:valAx>
        <c:axId val="15824660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Fe 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0298576"/>
        <c:crosses val="autoZero"/>
        <c:crossBetween val="midCat"/>
      </c:valAx>
      <c:valAx>
        <c:axId val="1750298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Li 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24660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1(B)MP Fe vs Li (outliers removed)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('Ms SEM+ICP Tidy w LOD'!#REF!,'Ms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('Ms SEM+ICP Tidy w LOD'!#REF!,'Ms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('Ms SEM+ICP Tidy w LOD'!#REF!,'Ms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('Ms SEM+ICP Tidy w LOD'!#REF!,'Ms SEM+ICP Tidy w LOD'!#REF!,'Ms SEM+ICP Tidy w LOD'!#REF!)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'Ms SEM+ICP Tidy w LOD'!$AK$51:$AK$91</c:f>
              <c:numCache>
                <c:formatCode>General</c:formatCode>
                <c:ptCount val="41"/>
                <c:pt idx="0">
                  <c:v>12100</c:v>
                </c:pt>
                <c:pt idx="1">
                  <c:v>13000</c:v>
                </c:pt>
                <c:pt idx="2">
                  <c:v>13300</c:v>
                </c:pt>
                <c:pt idx="3">
                  <c:v>11600</c:v>
                </c:pt>
                <c:pt idx="4">
                  <c:v>13200</c:v>
                </c:pt>
                <c:pt idx="5">
                  <c:v>13500</c:v>
                </c:pt>
                <c:pt idx="6">
                  <c:v>12300</c:v>
                </c:pt>
                <c:pt idx="7">
                  <c:v>14200</c:v>
                </c:pt>
                <c:pt idx="8">
                  <c:v>13600.000000000002</c:v>
                </c:pt>
                <c:pt idx="9">
                  <c:v>11600</c:v>
                </c:pt>
                <c:pt idx="10">
                  <c:v>14200</c:v>
                </c:pt>
                <c:pt idx="11">
                  <c:v>13899.999999999998</c:v>
                </c:pt>
                <c:pt idx="12">
                  <c:v>11600</c:v>
                </c:pt>
                <c:pt idx="13">
                  <c:v>9700</c:v>
                </c:pt>
                <c:pt idx="14">
                  <c:v>12600</c:v>
                </c:pt>
                <c:pt idx="15">
                  <c:v>12100</c:v>
                </c:pt>
                <c:pt idx="16">
                  <c:v>11500</c:v>
                </c:pt>
                <c:pt idx="17">
                  <c:v>12100</c:v>
                </c:pt>
                <c:pt idx="18">
                  <c:v>12300</c:v>
                </c:pt>
                <c:pt idx="19">
                  <c:v>13700.000000000002</c:v>
                </c:pt>
                <c:pt idx="20">
                  <c:v>13000</c:v>
                </c:pt>
                <c:pt idx="21">
                  <c:v>13500</c:v>
                </c:pt>
                <c:pt idx="22">
                  <c:v>14100</c:v>
                </c:pt>
                <c:pt idx="23">
                  <c:v>13100</c:v>
                </c:pt>
                <c:pt idx="24">
                  <c:v>12200</c:v>
                </c:pt>
                <c:pt idx="25">
                  <c:v>12100</c:v>
                </c:pt>
                <c:pt idx="26">
                  <c:v>15300</c:v>
                </c:pt>
                <c:pt idx="27">
                  <c:v>14300</c:v>
                </c:pt>
                <c:pt idx="28">
                  <c:v>11700</c:v>
                </c:pt>
                <c:pt idx="29">
                  <c:v>12100</c:v>
                </c:pt>
                <c:pt idx="30">
                  <c:v>11399.999999999998</c:v>
                </c:pt>
                <c:pt idx="31">
                  <c:v>16400</c:v>
                </c:pt>
                <c:pt idx="32">
                  <c:v>12800</c:v>
                </c:pt>
                <c:pt idx="33">
                  <c:v>15500</c:v>
                </c:pt>
                <c:pt idx="34">
                  <c:v>12900</c:v>
                </c:pt>
                <c:pt idx="35">
                  <c:v>10200</c:v>
                </c:pt>
                <c:pt idx="36">
                  <c:v>13600.000000000002</c:v>
                </c:pt>
                <c:pt idx="37">
                  <c:v>13400</c:v>
                </c:pt>
                <c:pt idx="38">
                  <c:v>11900</c:v>
                </c:pt>
                <c:pt idx="39">
                  <c:v>13899.999999999998</c:v>
                </c:pt>
                <c:pt idx="40">
                  <c:v>10000</c:v>
                </c:pt>
              </c:numCache>
            </c:numRef>
          </c:xVal>
          <c:yVal>
            <c:numRef>
              <c:f>'Ms SEM+ICP Tidy w LOD'!$C$51:$C$91</c:f>
              <c:numCache>
                <c:formatCode>General</c:formatCode>
                <c:ptCount val="41"/>
                <c:pt idx="0">
                  <c:v>35.543399999999998</c:v>
                </c:pt>
                <c:pt idx="1">
                  <c:v>31.5305</c:v>
                </c:pt>
                <c:pt idx="2">
                  <c:v>30.461500000000001</c:v>
                </c:pt>
                <c:pt idx="3">
                  <c:v>39.433700000000002</c:v>
                </c:pt>
                <c:pt idx="4">
                  <c:v>42.585599999999999</c:v>
                </c:pt>
                <c:pt idx="5">
                  <c:v>42.493200000000002</c:v>
                </c:pt>
                <c:pt idx="6">
                  <c:v>37.845700000000001</c:v>
                </c:pt>
                <c:pt idx="7">
                  <c:v>28.618099999999998</c:v>
                </c:pt>
                <c:pt idx="8">
                  <c:v>43.297199999999997</c:v>
                </c:pt>
                <c:pt idx="9">
                  <c:v>40.203699999999998</c:v>
                </c:pt>
                <c:pt idx="10">
                  <c:v>43.762300000000003</c:v>
                </c:pt>
                <c:pt idx="11">
                  <c:v>39.972700000000003</c:v>
                </c:pt>
                <c:pt idx="12">
                  <c:v>42.315199999999997</c:v>
                </c:pt>
                <c:pt idx="13">
                  <c:v>47.645000000000003</c:v>
                </c:pt>
                <c:pt idx="14">
                  <c:v>42.195399999999999</c:v>
                </c:pt>
                <c:pt idx="15">
                  <c:v>38.314399999999999</c:v>
                </c:pt>
                <c:pt idx="16">
                  <c:v>56.845199999999998</c:v>
                </c:pt>
                <c:pt idx="17">
                  <c:v>46.1935</c:v>
                </c:pt>
                <c:pt idx="18">
                  <c:v>41.959299999999999</c:v>
                </c:pt>
                <c:pt idx="19">
                  <c:v>38.379899999999999</c:v>
                </c:pt>
                <c:pt idx="20">
                  <c:v>46.028799999999997</c:v>
                </c:pt>
                <c:pt idx="21">
                  <c:v>47.553899999999999</c:v>
                </c:pt>
                <c:pt idx="22">
                  <c:v>43.607199999999999</c:v>
                </c:pt>
                <c:pt idx="23">
                  <c:v>43.9878</c:v>
                </c:pt>
                <c:pt idx="24">
                  <c:v>36.694200000000002</c:v>
                </c:pt>
                <c:pt idx="25">
                  <c:v>36.461500000000001</c:v>
                </c:pt>
                <c:pt idx="26">
                  <c:v>44.344000000000001</c:v>
                </c:pt>
                <c:pt idx="27">
                  <c:v>33.119700000000002</c:v>
                </c:pt>
                <c:pt idx="28">
                  <c:v>39.446399999999997</c:v>
                </c:pt>
                <c:pt idx="29">
                  <c:v>43.114199999999997</c:v>
                </c:pt>
                <c:pt idx="30">
                  <c:v>37.498800000000003</c:v>
                </c:pt>
                <c:pt idx="31">
                  <c:v>45.324300000000001</c:v>
                </c:pt>
                <c:pt idx="32">
                  <c:v>38.434699999999999</c:v>
                </c:pt>
                <c:pt idx="33">
                  <c:v>43.6006</c:v>
                </c:pt>
                <c:pt idx="34">
                  <c:v>39.494799999999998</c:v>
                </c:pt>
                <c:pt idx="35">
                  <c:v>46.992600000000003</c:v>
                </c:pt>
                <c:pt idx="36">
                  <c:v>37.853200000000001</c:v>
                </c:pt>
                <c:pt idx="37">
                  <c:v>48.610799999999998</c:v>
                </c:pt>
                <c:pt idx="38">
                  <c:v>37.443300000000001</c:v>
                </c:pt>
                <c:pt idx="39">
                  <c:v>40.824300000000001</c:v>
                </c:pt>
                <c:pt idx="40">
                  <c:v>34.804699999999997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A04-4E6C-BB7A-B9AE2F647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9375120"/>
        <c:axId val="657664432"/>
      </c:scatterChart>
      <c:valAx>
        <c:axId val="1279375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Fe 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7664432"/>
        <c:crosses val="autoZero"/>
        <c:crossBetween val="midCat"/>
      </c:valAx>
      <c:valAx>
        <c:axId val="657664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Li (ppm)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93751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3.xml.rels><?xml version="1.0" encoding="UTF-8" standalone="yes"?>
<Relationships xmlns="http://schemas.openxmlformats.org/package/2006/relationships"><Relationship Id="rId26" Type="http://schemas.openxmlformats.org/officeDocument/2006/relationships/chart" Target="../charts/chart43.xml"/><Relationship Id="rId21" Type="http://schemas.openxmlformats.org/officeDocument/2006/relationships/chart" Target="../charts/chart38.xml"/><Relationship Id="rId42" Type="http://schemas.openxmlformats.org/officeDocument/2006/relationships/chart" Target="../charts/chart59.xml"/><Relationship Id="rId47" Type="http://schemas.openxmlformats.org/officeDocument/2006/relationships/chart" Target="../charts/chart64.xml"/><Relationship Id="rId63" Type="http://schemas.openxmlformats.org/officeDocument/2006/relationships/chart" Target="../charts/chart80.xml"/><Relationship Id="rId68" Type="http://schemas.openxmlformats.org/officeDocument/2006/relationships/chart" Target="../charts/chart85.xml"/><Relationship Id="rId7" Type="http://schemas.openxmlformats.org/officeDocument/2006/relationships/chart" Target="../charts/chart24.xml"/><Relationship Id="rId2" Type="http://schemas.openxmlformats.org/officeDocument/2006/relationships/chart" Target="../charts/chart19.xml"/><Relationship Id="rId16" Type="http://schemas.openxmlformats.org/officeDocument/2006/relationships/chart" Target="../charts/chart33.xml"/><Relationship Id="rId29" Type="http://schemas.openxmlformats.org/officeDocument/2006/relationships/chart" Target="../charts/chart46.xml"/><Relationship Id="rId11" Type="http://schemas.openxmlformats.org/officeDocument/2006/relationships/chart" Target="../charts/chart28.xml"/><Relationship Id="rId24" Type="http://schemas.openxmlformats.org/officeDocument/2006/relationships/chart" Target="../charts/chart41.xml"/><Relationship Id="rId32" Type="http://schemas.openxmlformats.org/officeDocument/2006/relationships/chart" Target="../charts/chart49.xml"/><Relationship Id="rId37" Type="http://schemas.openxmlformats.org/officeDocument/2006/relationships/chart" Target="../charts/chart54.xml"/><Relationship Id="rId40" Type="http://schemas.openxmlformats.org/officeDocument/2006/relationships/chart" Target="../charts/chart57.xml"/><Relationship Id="rId45" Type="http://schemas.openxmlformats.org/officeDocument/2006/relationships/chart" Target="../charts/chart62.xml"/><Relationship Id="rId53" Type="http://schemas.openxmlformats.org/officeDocument/2006/relationships/chart" Target="../charts/chart70.xml"/><Relationship Id="rId58" Type="http://schemas.openxmlformats.org/officeDocument/2006/relationships/chart" Target="../charts/chart75.xml"/><Relationship Id="rId66" Type="http://schemas.openxmlformats.org/officeDocument/2006/relationships/chart" Target="../charts/chart83.xml"/><Relationship Id="rId5" Type="http://schemas.openxmlformats.org/officeDocument/2006/relationships/chart" Target="../charts/chart22.xml"/><Relationship Id="rId61" Type="http://schemas.openxmlformats.org/officeDocument/2006/relationships/chart" Target="../charts/chart78.xml"/><Relationship Id="rId19" Type="http://schemas.openxmlformats.org/officeDocument/2006/relationships/chart" Target="../charts/chart36.xml"/><Relationship Id="rId14" Type="http://schemas.openxmlformats.org/officeDocument/2006/relationships/chart" Target="../charts/chart31.xml"/><Relationship Id="rId22" Type="http://schemas.openxmlformats.org/officeDocument/2006/relationships/chart" Target="../charts/chart39.xml"/><Relationship Id="rId27" Type="http://schemas.openxmlformats.org/officeDocument/2006/relationships/chart" Target="../charts/chart44.xml"/><Relationship Id="rId30" Type="http://schemas.openxmlformats.org/officeDocument/2006/relationships/chart" Target="../charts/chart47.xml"/><Relationship Id="rId35" Type="http://schemas.openxmlformats.org/officeDocument/2006/relationships/chart" Target="../charts/chart52.xml"/><Relationship Id="rId43" Type="http://schemas.openxmlformats.org/officeDocument/2006/relationships/chart" Target="../charts/chart60.xml"/><Relationship Id="rId48" Type="http://schemas.openxmlformats.org/officeDocument/2006/relationships/chart" Target="../charts/chart65.xml"/><Relationship Id="rId56" Type="http://schemas.openxmlformats.org/officeDocument/2006/relationships/chart" Target="../charts/chart73.xml"/><Relationship Id="rId64" Type="http://schemas.openxmlformats.org/officeDocument/2006/relationships/chart" Target="../charts/chart81.xml"/><Relationship Id="rId69" Type="http://schemas.openxmlformats.org/officeDocument/2006/relationships/chart" Target="../charts/chart86.xml"/><Relationship Id="rId8" Type="http://schemas.openxmlformats.org/officeDocument/2006/relationships/chart" Target="../charts/chart25.xml"/><Relationship Id="rId51" Type="http://schemas.openxmlformats.org/officeDocument/2006/relationships/chart" Target="../charts/chart68.xml"/><Relationship Id="rId3" Type="http://schemas.openxmlformats.org/officeDocument/2006/relationships/chart" Target="../charts/chart20.xml"/><Relationship Id="rId12" Type="http://schemas.openxmlformats.org/officeDocument/2006/relationships/chart" Target="../charts/chart29.xml"/><Relationship Id="rId17" Type="http://schemas.openxmlformats.org/officeDocument/2006/relationships/chart" Target="../charts/chart34.xml"/><Relationship Id="rId25" Type="http://schemas.openxmlformats.org/officeDocument/2006/relationships/chart" Target="../charts/chart42.xml"/><Relationship Id="rId33" Type="http://schemas.openxmlformats.org/officeDocument/2006/relationships/chart" Target="../charts/chart50.xml"/><Relationship Id="rId38" Type="http://schemas.openxmlformats.org/officeDocument/2006/relationships/chart" Target="../charts/chart55.xml"/><Relationship Id="rId46" Type="http://schemas.openxmlformats.org/officeDocument/2006/relationships/chart" Target="../charts/chart63.xml"/><Relationship Id="rId59" Type="http://schemas.openxmlformats.org/officeDocument/2006/relationships/chart" Target="../charts/chart76.xml"/><Relationship Id="rId67" Type="http://schemas.openxmlformats.org/officeDocument/2006/relationships/chart" Target="../charts/chart84.xml"/><Relationship Id="rId20" Type="http://schemas.openxmlformats.org/officeDocument/2006/relationships/chart" Target="../charts/chart37.xml"/><Relationship Id="rId41" Type="http://schemas.openxmlformats.org/officeDocument/2006/relationships/chart" Target="../charts/chart58.xml"/><Relationship Id="rId54" Type="http://schemas.openxmlformats.org/officeDocument/2006/relationships/chart" Target="../charts/chart71.xml"/><Relationship Id="rId62" Type="http://schemas.openxmlformats.org/officeDocument/2006/relationships/chart" Target="../charts/chart79.xml"/><Relationship Id="rId1" Type="http://schemas.openxmlformats.org/officeDocument/2006/relationships/chart" Target="../charts/chart18.xml"/><Relationship Id="rId6" Type="http://schemas.openxmlformats.org/officeDocument/2006/relationships/chart" Target="../charts/chart23.xml"/><Relationship Id="rId15" Type="http://schemas.openxmlformats.org/officeDocument/2006/relationships/chart" Target="../charts/chart32.xml"/><Relationship Id="rId23" Type="http://schemas.openxmlformats.org/officeDocument/2006/relationships/chart" Target="../charts/chart40.xml"/><Relationship Id="rId28" Type="http://schemas.openxmlformats.org/officeDocument/2006/relationships/chart" Target="../charts/chart45.xml"/><Relationship Id="rId36" Type="http://schemas.openxmlformats.org/officeDocument/2006/relationships/chart" Target="../charts/chart53.xml"/><Relationship Id="rId49" Type="http://schemas.openxmlformats.org/officeDocument/2006/relationships/chart" Target="../charts/chart66.xml"/><Relationship Id="rId57" Type="http://schemas.openxmlformats.org/officeDocument/2006/relationships/chart" Target="../charts/chart74.xml"/><Relationship Id="rId10" Type="http://schemas.openxmlformats.org/officeDocument/2006/relationships/chart" Target="../charts/chart27.xml"/><Relationship Id="rId31" Type="http://schemas.openxmlformats.org/officeDocument/2006/relationships/chart" Target="../charts/chart48.xml"/><Relationship Id="rId44" Type="http://schemas.openxmlformats.org/officeDocument/2006/relationships/chart" Target="../charts/chart61.xml"/><Relationship Id="rId52" Type="http://schemas.openxmlformats.org/officeDocument/2006/relationships/chart" Target="../charts/chart69.xml"/><Relationship Id="rId60" Type="http://schemas.openxmlformats.org/officeDocument/2006/relationships/chart" Target="../charts/chart77.xml"/><Relationship Id="rId65" Type="http://schemas.openxmlformats.org/officeDocument/2006/relationships/chart" Target="../charts/chart82.xml"/><Relationship Id="rId4" Type="http://schemas.openxmlformats.org/officeDocument/2006/relationships/chart" Target="../charts/chart21.xml"/><Relationship Id="rId9" Type="http://schemas.openxmlformats.org/officeDocument/2006/relationships/chart" Target="../charts/chart26.xml"/><Relationship Id="rId13" Type="http://schemas.openxmlformats.org/officeDocument/2006/relationships/chart" Target="../charts/chart30.xml"/><Relationship Id="rId18" Type="http://schemas.openxmlformats.org/officeDocument/2006/relationships/chart" Target="../charts/chart35.xml"/><Relationship Id="rId39" Type="http://schemas.openxmlformats.org/officeDocument/2006/relationships/chart" Target="../charts/chart56.xml"/><Relationship Id="rId34" Type="http://schemas.openxmlformats.org/officeDocument/2006/relationships/chart" Target="../charts/chart51.xml"/><Relationship Id="rId50" Type="http://schemas.openxmlformats.org/officeDocument/2006/relationships/chart" Target="../charts/chart67.xml"/><Relationship Id="rId55" Type="http://schemas.openxmlformats.org/officeDocument/2006/relationships/chart" Target="../charts/chart72.xml"/></Relationships>
</file>

<file path=xl/drawings/_rels/drawing4.xml.rels><?xml version="1.0" encoding="UTF-8" standalone="yes"?>
<Relationships xmlns="http://schemas.openxmlformats.org/package/2006/relationships"><Relationship Id="rId26" Type="http://schemas.openxmlformats.org/officeDocument/2006/relationships/chart" Target="../charts/chart112.xml"/><Relationship Id="rId21" Type="http://schemas.openxmlformats.org/officeDocument/2006/relationships/chart" Target="../charts/chart107.xml"/><Relationship Id="rId42" Type="http://schemas.openxmlformats.org/officeDocument/2006/relationships/chart" Target="../charts/chart128.xml"/><Relationship Id="rId47" Type="http://schemas.openxmlformats.org/officeDocument/2006/relationships/chart" Target="../charts/chart133.xml"/><Relationship Id="rId63" Type="http://schemas.openxmlformats.org/officeDocument/2006/relationships/chart" Target="../charts/chart149.xml"/><Relationship Id="rId68" Type="http://schemas.openxmlformats.org/officeDocument/2006/relationships/chart" Target="../charts/chart154.xml"/><Relationship Id="rId2" Type="http://schemas.openxmlformats.org/officeDocument/2006/relationships/chart" Target="../charts/chart88.xml"/><Relationship Id="rId16" Type="http://schemas.openxmlformats.org/officeDocument/2006/relationships/chart" Target="../charts/chart102.xml"/><Relationship Id="rId29" Type="http://schemas.openxmlformats.org/officeDocument/2006/relationships/chart" Target="../charts/chart115.xml"/><Relationship Id="rId11" Type="http://schemas.openxmlformats.org/officeDocument/2006/relationships/chart" Target="../charts/chart97.xml"/><Relationship Id="rId24" Type="http://schemas.openxmlformats.org/officeDocument/2006/relationships/chart" Target="../charts/chart110.xml"/><Relationship Id="rId32" Type="http://schemas.openxmlformats.org/officeDocument/2006/relationships/chart" Target="../charts/chart118.xml"/><Relationship Id="rId37" Type="http://schemas.openxmlformats.org/officeDocument/2006/relationships/chart" Target="../charts/chart123.xml"/><Relationship Id="rId40" Type="http://schemas.openxmlformats.org/officeDocument/2006/relationships/chart" Target="../charts/chart126.xml"/><Relationship Id="rId45" Type="http://schemas.openxmlformats.org/officeDocument/2006/relationships/chart" Target="../charts/chart131.xml"/><Relationship Id="rId53" Type="http://schemas.openxmlformats.org/officeDocument/2006/relationships/chart" Target="../charts/chart139.xml"/><Relationship Id="rId58" Type="http://schemas.openxmlformats.org/officeDocument/2006/relationships/chart" Target="../charts/chart144.xml"/><Relationship Id="rId66" Type="http://schemas.openxmlformats.org/officeDocument/2006/relationships/chart" Target="../charts/chart152.xml"/><Relationship Id="rId5" Type="http://schemas.openxmlformats.org/officeDocument/2006/relationships/chart" Target="../charts/chart91.xml"/><Relationship Id="rId61" Type="http://schemas.openxmlformats.org/officeDocument/2006/relationships/chart" Target="../charts/chart147.xml"/><Relationship Id="rId19" Type="http://schemas.openxmlformats.org/officeDocument/2006/relationships/chart" Target="../charts/chart105.xml"/><Relationship Id="rId14" Type="http://schemas.openxmlformats.org/officeDocument/2006/relationships/chart" Target="../charts/chart100.xml"/><Relationship Id="rId22" Type="http://schemas.openxmlformats.org/officeDocument/2006/relationships/chart" Target="../charts/chart108.xml"/><Relationship Id="rId27" Type="http://schemas.openxmlformats.org/officeDocument/2006/relationships/chart" Target="../charts/chart113.xml"/><Relationship Id="rId30" Type="http://schemas.openxmlformats.org/officeDocument/2006/relationships/chart" Target="../charts/chart116.xml"/><Relationship Id="rId35" Type="http://schemas.openxmlformats.org/officeDocument/2006/relationships/chart" Target="../charts/chart121.xml"/><Relationship Id="rId43" Type="http://schemas.openxmlformats.org/officeDocument/2006/relationships/chart" Target="../charts/chart129.xml"/><Relationship Id="rId48" Type="http://schemas.openxmlformats.org/officeDocument/2006/relationships/chart" Target="../charts/chart134.xml"/><Relationship Id="rId56" Type="http://schemas.openxmlformats.org/officeDocument/2006/relationships/chart" Target="../charts/chart142.xml"/><Relationship Id="rId64" Type="http://schemas.openxmlformats.org/officeDocument/2006/relationships/chart" Target="../charts/chart150.xml"/><Relationship Id="rId69" Type="http://schemas.openxmlformats.org/officeDocument/2006/relationships/chart" Target="../charts/chart155.xml"/><Relationship Id="rId8" Type="http://schemas.openxmlformats.org/officeDocument/2006/relationships/chart" Target="../charts/chart94.xml"/><Relationship Id="rId51" Type="http://schemas.openxmlformats.org/officeDocument/2006/relationships/chart" Target="../charts/chart137.xml"/><Relationship Id="rId72" Type="http://schemas.openxmlformats.org/officeDocument/2006/relationships/chart" Target="../charts/chart158.xml"/><Relationship Id="rId3" Type="http://schemas.openxmlformats.org/officeDocument/2006/relationships/chart" Target="../charts/chart89.xml"/><Relationship Id="rId12" Type="http://schemas.openxmlformats.org/officeDocument/2006/relationships/chart" Target="../charts/chart98.xml"/><Relationship Id="rId17" Type="http://schemas.openxmlformats.org/officeDocument/2006/relationships/chart" Target="../charts/chart103.xml"/><Relationship Id="rId25" Type="http://schemas.openxmlformats.org/officeDocument/2006/relationships/chart" Target="../charts/chart111.xml"/><Relationship Id="rId33" Type="http://schemas.openxmlformats.org/officeDocument/2006/relationships/chart" Target="../charts/chart119.xml"/><Relationship Id="rId38" Type="http://schemas.openxmlformats.org/officeDocument/2006/relationships/chart" Target="../charts/chart124.xml"/><Relationship Id="rId46" Type="http://schemas.openxmlformats.org/officeDocument/2006/relationships/chart" Target="../charts/chart132.xml"/><Relationship Id="rId59" Type="http://schemas.openxmlformats.org/officeDocument/2006/relationships/chart" Target="../charts/chart145.xml"/><Relationship Id="rId67" Type="http://schemas.openxmlformats.org/officeDocument/2006/relationships/chart" Target="../charts/chart153.xml"/><Relationship Id="rId20" Type="http://schemas.openxmlformats.org/officeDocument/2006/relationships/chart" Target="../charts/chart106.xml"/><Relationship Id="rId41" Type="http://schemas.openxmlformats.org/officeDocument/2006/relationships/chart" Target="../charts/chart127.xml"/><Relationship Id="rId54" Type="http://schemas.openxmlformats.org/officeDocument/2006/relationships/chart" Target="../charts/chart140.xml"/><Relationship Id="rId62" Type="http://schemas.openxmlformats.org/officeDocument/2006/relationships/chart" Target="../charts/chart148.xml"/><Relationship Id="rId70" Type="http://schemas.openxmlformats.org/officeDocument/2006/relationships/chart" Target="../charts/chart156.xml"/><Relationship Id="rId1" Type="http://schemas.openxmlformats.org/officeDocument/2006/relationships/chart" Target="../charts/chart87.xml"/><Relationship Id="rId6" Type="http://schemas.openxmlformats.org/officeDocument/2006/relationships/chart" Target="../charts/chart92.xml"/><Relationship Id="rId15" Type="http://schemas.openxmlformats.org/officeDocument/2006/relationships/chart" Target="../charts/chart101.xml"/><Relationship Id="rId23" Type="http://schemas.openxmlformats.org/officeDocument/2006/relationships/chart" Target="../charts/chart109.xml"/><Relationship Id="rId28" Type="http://schemas.openxmlformats.org/officeDocument/2006/relationships/chart" Target="../charts/chart114.xml"/><Relationship Id="rId36" Type="http://schemas.openxmlformats.org/officeDocument/2006/relationships/chart" Target="../charts/chart122.xml"/><Relationship Id="rId49" Type="http://schemas.openxmlformats.org/officeDocument/2006/relationships/chart" Target="../charts/chart135.xml"/><Relationship Id="rId57" Type="http://schemas.openxmlformats.org/officeDocument/2006/relationships/chart" Target="../charts/chart143.xml"/><Relationship Id="rId10" Type="http://schemas.openxmlformats.org/officeDocument/2006/relationships/chart" Target="../charts/chart96.xml"/><Relationship Id="rId31" Type="http://schemas.openxmlformats.org/officeDocument/2006/relationships/chart" Target="../charts/chart117.xml"/><Relationship Id="rId44" Type="http://schemas.openxmlformats.org/officeDocument/2006/relationships/chart" Target="../charts/chart130.xml"/><Relationship Id="rId52" Type="http://schemas.openxmlformats.org/officeDocument/2006/relationships/chart" Target="../charts/chart138.xml"/><Relationship Id="rId60" Type="http://schemas.openxmlformats.org/officeDocument/2006/relationships/chart" Target="../charts/chart146.xml"/><Relationship Id="rId65" Type="http://schemas.openxmlformats.org/officeDocument/2006/relationships/chart" Target="../charts/chart151.xml"/><Relationship Id="rId73" Type="http://schemas.openxmlformats.org/officeDocument/2006/relationships/chart" Target="../charts/chart159.xml"/><Relationship Id="rId4" Type="http://schemas.openxmlformats.org/officeDocument/2006/relationships/chart" Target="../charts/chart90.xml"/><Relationship Id="rId9" Type="http://schemas.openxmlformats.org/officeDocument/2006/relationships/chart" Target="../charts/chart95.xml"/><Relationship Id="rId13" Type="http://schemas.openxmlformats.org/officeDocument/2006/relationships/chart" Target="../charts/chart99.xml"/><Relationship Id="rId18" Type="http://schemas.openxmlformats.org/officeDocument/2006/relationships/chart" Target="../charts/chart104.xml"/><Relationship Id="rId39" Type="http://schemas.openxmlformats.org/officeDocument/2006/relationships/chart" Target="../charts/chart125.xml"/><Relationship Id="rId34" Type="http://schemas.openxmlformats.org/officeDocument/2006/relationships/chart" Target="../charts/chart120.xml"/><Relationship Id="rId50" Type="http://schemas.openxmlformats.org/officeDocument/2006/relationships/chart" Target="../charts/chart136.xml"/><Relationship Id="rId55" Type="http://schemas.openxmlformats.org/officeDocument/2006/relationships/chart" Target="../charts/chart141.xml"/><Relationship Id="rId7" Type="http://schemas.openxmlformats.org/officeDocument/2006/relationships/chart" Target="../charts/chart93.xml"/><Relationship Id="rId71" Type="http://schemas.openxmlformats.org/officeDocument/2006/relationships/chart" Target="../charts/chart157.xml"/></Relationships>
</file>

<file path=xl/drawings/_rels/drawing5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72.xml"/><Relationship Id="rId18" Type="http://schemas.openxmlformats.org/officeDocument/2006/relationships/chart" Target="../charts/chart177.xml"/><Relationship Id="rId26" Type="http://schemas.openxmlformats.org/officeDocument/2006/relationships/chart" Target="../charts/chart185.xml"/><Relationship Id="rId21" Type="http://schemas.openxmlformats.org/officeDocument/2006/relationships/chart" Target="../charts/chart180.xml"/><Relationship Id="rId34" Type="http://schemas.openxmlformats.org/officeDocument/2006/relationships/chart" Target="../charts/chart193.xml"/><Relationship Id="rId7" Type="http://schemas.openxmlformats.org/officeDocument/2006/relationships/chart" Target="../charts/chart166.xml"/><Relationship Id="rId12" Type="http://schemas.openxmlformats.org/officeDocument/2006/relationships/chart" Target="../charts/chart171.xml"/><Relationship Id="rId17" Type="http://schemas.openxmlformats.org/officeDocument/2006/relationships/chart" Target="../charts/chart176.xml"/><Relationship Id="rId25" Type="http://schemas.openxmlformats.org/officeDocument/2006/relationships/chart" Target="../charts/chart184.xml"/><Relationship Id="rId33" Type="http://schemas.openxmlformats.org/officeDocument/2006/relationships/chart" Target="../charts/chart192.xml"/><Relationship Id="rId2" Type="http://schemas.openxmlformats.org/officeDocument/2006/relationships/chart" Target="../charts/chart161.xml"/><Relationship Id="rId16" Type="http://schemas.openxmlformats.org/officeDocument/2006/relationships/chart" Target="../charts/chart175.xml"/><Relationship Id="rId20" Type="http://schemas.openxmlformats.org/officeDocument/2006/relationships/chart" Target="../charts/chart179.xml"/><Relationship Id="rId29" Type="http://schemas.openxmlformats.org/officeDocument/2006/relationships/chart" Target="../charts/chart188.xml"/><Relationship Id="rId1" Type="http://schemas.openxmlformats.org/officeDocument/2006/relationships/chart" Target="../charts/chart160.xml"/><Relationship Id="rId6" Type="http://schemas.openxmlformats.org/officeDocument/2006/relationships/chart" Target="../charts/chart165.xml"/><Relationship Id="rId11" Type="http://schemas.openxmlformats.org/officeDocument/2006/relationships/chart" Target="../charts/chart170.xml"/><Relationship Id="rId24" Type="http://schemas.openxmlformats.org/officeDocument/2006/relationships/chart" Target="../charts/chart183.xml"/><Relationship Id="rId32" Type="http://schemas.openxmlformats.org/officeDocument/2006/relationships/chart" Target="../charts/chart191.xml"/><Relationship Id="rId37" Type="http://schemas.openxmlformats.org/officeDocument/2006/relationships/chart" Target="../charts/chart196.xml"/><Relationship Id="rId5" Type="http://schemas.openxmlformats.org/officeDocument/2006/relationships/chart" Target="../charts/chart164.xml"/><Relationship Id="rId15" Type="http://schemas.openxmlformats.org/officeDocument/2006/relationships/chart" Target="../charts/chart174.xml"/><Relationship Id="rId23" Type="http://schemas.openxmlformats.org/officeDocument/2006/relationships/chart" Target="../charts/chart182.xml"/><Relationship Id="rId28" Type="http://schemas.openxmlformats.org/officeDocument/2006/relationships/chart" Target="../charts/chart187.xml"/><Relationship Id="rId36" Type="http://schemas.openxmlformats.org/officeDocument/2006/relationships/chart" Target="../charts/chart195.xml"/><Relationship Id="rId10" Type="http://schemas.openxmlformats.org/officeDocument/2006/relationships/chart" Target="../charts/chart169.xml"/><Relationship Id="rId19" Type="http://schemas.openxmlformats.org/officeDocument/2006/relationships/chart" Target="../charts/chart178.xml"/><Relationship Id="rId31" Type="http://schemas.openxmlformats.org/officeDocument/2006/relationships/chart" Target="../charts/chart190.xml"/><Relationship Id="rId4" Type="http://schemas.openxmlformats.org/officeDocument/2006/relationships/chart" Target="../charts/chart163.xml"/><Relationship Id="rId9" Type="http://schemas.openxmlformats.org/officeDocument/2006/relationships/chart" Target="../charts/chart168.xml"/><Relationship Id="rId14" Type="http://schemas.openxmlformats.org/officeDocument/2006/relationships/chart" Target="../charts/chart173.xml"/><Relationship Id="rId22" Type="http://schemas.openxmlformats.org/officeDocument/2006/relationships/chart" Target="../charts/chart181.xml"/><Relationship Id="rId27" Type="http://schemas.openxmlformats.org/officeDocument/2006/relationships/chart" Target="../charts/chart186.xml"/><Relationship Id="rId30" Type="http://schemas.openxmlformats.org/officeDocument/2006/relationships/chart" Target="../charts/chart189.xml"/><Relationship Id="rId35" Type="http://schemas.openxmlformats.org/officeDocument/2006/relationships/chart" Target="../charts/chart194.xml"/><Relationship Id="rId8" Type="http://schemas.openxmlformats.org/officeDocument/2006/relationships/chart" Target="../charts/chart167.xml"/><Relationship Id="rId3" Type="http://schemas.openxmlformats.org/officeDocument/2006/relationships/chart" Target="../charts/chart16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196746</xdr:colOff>
      <xdr:row>0</xdr:row>
      <xdr:rowOff>0</xdr:rowOff>
    </xdr:from>
    <xdr:to>
      <xdr:col>41</xdr:col>
      <xdr:colOff>494990</xdr:colOff>
      <xdr:row>14</xdr:row>
      <xdr:rowOff>138367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FF57BA6-EBC7-45D8-AAC4-DF55E81F3A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38</xdr:col>
      <xdr:colOff>148748</xdr:colOff>
      <xdr:row>0</xdr:row>
      <xdr:rowOff>162400</xdr:rowOff>
    </xdr:from>
    <xdr:to>
      <xdr:col>45</xdr:col>
      <xdr:colOff>453548</xdr:colOff>
      <xdr:row>16</xdr:row>
      <xdr:rowOff>10635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AF46394-EC6B-36C3-A8A4-0A5165CA68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32</xdr:col>
      <xdr:colOff>289717</xdr:colOff>
      <xdr:row>0</xdr:row>
      <xdr:rowOff>0</xdr:rowOff>
    </xdr:from>
    <xdr:to>
      <xdr:col>39</xdr:col>
      <xdr:colOff>592771</xdr:colOff>
      <xdr:row>15</xdr:row>
      <xdr:rowOff>32385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5419542-514A-2D9E-37CC-F61F16479D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40</xdr:col>
      <xdr:colOff>248128</xdr:colOff>
      <xdr:row>24</xdr:row>
      <xdr:rowOff>5953</xdr:rowOff>
    </xdr:from>
    <xdr:to>
      <xdr:col>47</xdr:col>
      <xdr:colOff>563882</xdr:colOff>
      <xdr:row>39</xdr:row>
      <xdr:rowOff>70247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FBDE8130-EDE4-554F-D8DC-50EFE2B4C6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46</xdr:col>
      <xdr:colOff>172877</xdr:colOff>
      <xdr:row>24</xdr:row>
      <xdr:rowOff>116443</xdr:rowOff>
    </xdr:from>
    <xdr:to>
      <xdr:col>53</xdr:col>
      <xdr:colOff>500061</xdr:colOff>
      <xdr:row>39</xdr:row>
      <xdr:rowOff>176927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7D876EAC-5317-8DDD-2D27-336EB29B65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587694</xdr:colOff>
      <xdr:row>23</xdr:row>
      <xdr:rowOff>97156</xdr:rowOff>
    </xdr:from>
    <xdr:to>
      <xdr:col>40</xdr:col>
      <xdr:colOff>319089</xdr:colOff>
      <xdr:row>38</xdr:row>
      <xdr:rowOff>153829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2BE0366E-76FC-4AFA-B890-080F465878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40</xdr:col>
      <xdr:colOff>211932</xdr:colOff>
      <xdr:row>40</xdr:row>
      <xdr:rowOff>98823</xdr:rowOff>
    </xdr:from>
    <xdr:to>
      <xdr:col>47</xdr:col>
      <xdr:colOff>514351</xdr:colOff>
      <xdr:row>55</xdr:row>
      <xdr:rowOff>157402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FA5EC080-2D79-335E-B0AF-00FA3F614F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46</xdr:col>
      <xdr:colOff>55721</xdr:colOff>
      <xdr:row>41</xdr:row>
      <xdr:rowOff>116443</xdr:rowOff>
    </xdr:from>
    <xdr:to>
      <xdr:col>53</xdr:col>
      <xdr:colOff>373380</xdr:colOff>
      <xdr:row>56</xdr:row>
      <xdr:rowOff>176927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23562213-0BA4-D282-4CF0-7D52447DEC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32</xdr:col>
      <xdr:colOff>392907</xdr:colOff>
      <xdr:row>40</xdr:row>
      <xdr:rowOff>71438</xdr:rowOff>
    </xdr:from>
    <xdr:to>
      <xdr:col>40</xdr:col>
      <xdr:colOff>88107</xdr:colOff>
      <xdr:row>55</xdr:row>
      <xdr:rowOff>131922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419D494C-DE7C-4778-A0CC-1E84B1F66A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40</xdr:col>
      <xdr:colOff>154782</xdr:colOff>
      <xdr:row>56</xdr:row>
      <xdr:rowOff>168354</xdr:rowOff>
    </xdr:from>
    <xdr:to>
      <xdr:col>47</xdr:col>
      <xdr:colOff>481966</xdr:colOff>
      <xdr:row>72</xdr:row>
      <xdr:rowOff>59769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5792893C-3685-71DF-633E-1E2F5ADC42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233839</xdr:colOff>
      <xdr:row>57</xdr:row>
      <xdr:rowOff>43101</xdr:rowOff>
    </xdr:from>
    <xdr:to>
      <xdr:col>54</xdr:col>
      <xdr:colOff>551497</xdr:colOff>
      <xdr:row>72</xdr:row>
      <xdr:rowOff>99775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BF8F451E-6C23-5A31-CCEC-720616BDA2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32</xdr:col>
      <xdr:colOff>416719</xdr:colOff>
      <xdr:row>56</xdr:row>
      <xdr:rowOff>166687</xdr:rowOff>
    </xdr:from>
    <xdr:to>
      <xdr:col>40</xdr:col>
      <xdr:colOff>136684</xdr:colOff>
      <xdr:row>72</xdr:row>
      <xdr:rowOff>46672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34DADF08-5BF9-4300-B5D1-F49CD4A4F0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32</xdr:col>
      <xdr:colOff>589598</xdr:colOff>
      <xdr:row>73</xdr:row>
      <xdr:rowOff>116444</xdr:rowOff>
    </xdr:from>
    <xdr:to>
      <xdr:col>40</xdr:col>
      <xdr:colOff>296228</xdr:colOff>
      <xdr:row>88</xdr:row>
      <xdr:rowOff>154068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8F50A29E-A595-896E-791D-EE3840C5E0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40</xdr:col>
      <xdr:colOff>525780</xdr:colOff>
      <xdr:row>73</xdr:row>
      <xdr:rowOff>155971</xdr:rowOff>
    </xdr:from>
    <xdr:to>
      <xdr:col>48</xdr:col>
      <xdr:colOff>232410</xdr:colOff>
      <xdr:row>89</xdr:row>
      <xdr:rowOff>37861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22EB603C-37AC-14B9-845F-FB3C67793D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49</xdr:col>
      <xdr:colOff>0</xdr:colOff>
      <xdr:row>74</xdr:row>
      <xdr:rowOff>-1</xdr:rowOff>
    </xdr:from>
    <xdr:to>
      <xdr:col>58</xdr:col>
      <xdr:colOff>464343</xdr:colOff>
      <xdr:row>89</xdr:row>
      <xdr:rowOff>23812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0D4A988C-DB8A-4678-ACDB-FF4BD27A3C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78105</xdr:colOff>
      <xdr:row>69</xdr:row>
      <xdr:rowOff>8572</xdr:rowOff>
    </xdr:from>
    <xdr:to>
      <xdr:col>6</xdr:col>
      <xdr:colOff>112395</xdr:colOff>
      <xdr:row>84</xdr:row>
      <xdr:rowOff>37147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2BE96C7-A492-A9E3-4B27-5968CC8892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227647</xdr:colOff>
      <xdr:row>69</xdr:row>
      <xdr:rowOff>8572</xdr:rowOff>
    </xdr:from>
    <xdr:to>
      <xdr:col>12</xdr:col>
      <xdr:colOff>326707</xdr:colOff>
      <xdr:row>84</xdr:row>
      <xdr:rowOff>46672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27E6987-A6E8-2A2A-3D57-CB4711E6CC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583565</xdr:colOff>
      <xdr:row>0</xdr:row>
      <xdr:rowOff>51117</xdr:rowOff>
    </xdr:from>
    <xdr:to>
      <xdr:col>46</xdr:col>
      <xdr:colOff>337185</xdr:colOff>
      <xdr:row>16</xdr:row>
      <xdr:rowOff>317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B3CC7B6-6B7B-F605-2B29-4F9F983ECF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37</xdr:col>
      <xdr:colOff>417512</xdr:colOff>
      <xdr:row>14</xdr:row>
      <xdr:rowOff>74612</xdr:rowOff>
    </xdr:from>
    <xdr:to>
      <xdr:col>47</xdr:col>
      <xdr:colOff>339090</xdr:colOff>
      <xdr:row>34</xdr:row>
      <xdr:rowOff>72390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DC18494-7DAC-38AB-4A3F-48A813A50A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38</xdr:col>
      <xdr:colOff>529907</xdr:colOff>
      <xdr:row>32</xdr:row>
      <xdr:rowOff>174307</xdr:rowOff>
    </xdr:from>
    <xdr:to>
      <xdr:col>46</xdr:col>
      <xdr:colOff>270192</xdr:colOff>
      <xdr:row>48</xdr:row>
      <xdr:rowOff>133032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B2D6BF8-5505-48D1-DD89-B299C5A425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38</xdr:col>
      <xdr:colOff>532447</xdr:colOff>
      <xdr:row>50</xdr:row>
      <xdr:rowOff>29527</xdr:rowOff>
    </xdr:from>
    <xdr:to>
      <xdr:col>46</xdr:col>
      <xdr:colOff>293687</xdr:colOff>
      <xdr:row>65</xdr:row>
      <xdr:rowOff>168592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BEF7B7B-9C5C-E146-E733-2C7ABF05E2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39</xdr:col>
      <xdr:colOff>105092</xdr:colOff>
      <xdr:row>67</xdr:row>
      <xdr:rowOff>89217</xdr:rowOff>
    </xdr:from>
    <xdr:to>
      <xdr:col>46</xdr:col>
      <xdr:colOff>446722</xdr:colOff>
      <xdr:row>83</xdr:row>
      <xdr:rowOff>49847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CCEE333-B6E9-A10A-0810-03723B5EE3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47</xdr:col>
      <xdr:colOff>321627</xdr:colOff>
      <xdr:row>65</xdr:row>
      <xdr:rowOff>106997</xdr:rowOff>
    </xdr:from>
    <xdr:to>
      <xdr:col>55</xdr:col>
      <xdr:colOff>69532</xdr:colOff>
      <xdr:row>81</xdr:row>
      <xdr:rowOff>69532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36F8A811-E828-4080-19B5-B9D59AFC88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46</xdr:col>
      <xdr:colOff>343217</xdr:colOff>
      <xdr:row>16</xdr:row>
      <xdr:rowOff>3492</xdr:rowOff>
    </xdr:from>
    <xdr:to>
      <xdr:col>54</xdr:col>
      <xdr:colOff>83502</xdr:colOff>
      <xdr:row>31</xdr:row>
      <xdr:rowOff>131127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A6929951-6B8E-D84D-75B4-5E79ACEA17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46</xdr:col>
      <xdr:colOff>447357</xdr:colOff>
      <xdr:row>33</xdr:row>
      <xdr:rowOff>19367</xdr:rowOff>
    </xdr:from>
    <xdr:to>
      <xdr:col>54</xdr:col>
      <xdr:colOff>212407</xdr:colOff>
      <xdr:row>48</xdr:row>
      <xdr:rowOff>137477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AF2D996C-F3A3-8B0A-DBB8-EB40CAB155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309562</xdr:colOff>
      <xdr:row>0</xdr:row>
      <xdr:rowOff>5715</xdr:rowOff>
    </xdr:from>
    <xdr:to>
      <xdr:col>68</xdr:col>
      <xdr:colOff>66992</xdr:colOff>
      <xdr:row>15</xdr:row>
      <xdr:rowOff>135255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C35E1E8A-023F-AA3C-8248-CE97FD07D2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53</xdr:col>
      <xdr:colOff>581342</xdr:colOff>
      <xdr:row>16</xdr:row>
      <xdr:rowOff>17462</xdr:rowOff>
    </xdr:from>
    <xdr:to>
      <xdr:col>61</xdr:col>
      <xdr:colOff>321627</xdr:colOff>
      <xdr:row>31</xdr:row>
      <xdr:rowOff>148907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D934589-65F9-134B-50A0-635C72BA70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61</xdr:col>
      <xdr:colOff>287972</xdr:colOff>
      <xdr:row>16</xdr:row>
      <xdr:rowOff>122872</xdr:rowOff>
    </xdr:from>
    <xdr:to>
      <xdr:col>69</xdr:col>
      <xdr:colOff>41592</xdr:colOff>
      <xdr:row>32</xdr:row>
      <xdr:rowOff>83502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45729515-7E34-26B7-368B-DA231D2B9C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53</xdr:col>
      <xdr:colOff>591502</xdr:colOff>
      <xdr:row>33</xdr:row>
      <xdr:rowOff>63182</xdr:rowOff>
    </xdr:from>
    <xdr:to>
      <xdr:col>61</xdr:col>
      <xdr:colOff>341312</xdr:colOff>
      <xdr:row>49</xdr:row>
      <xdr:rowOff>16192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C521BCB0-6899-9674-C756-36E181A3D3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61</xdr:col>
      <xdr:colOff>337502</xdr:colOff>
      <xdr:row>33</xdr:row>
      <xdr:rowOff>39052</xdr:rowOff>
    </xdr:from>
    <xdr:to>
      <xdr:col>69</xdr:col>
      <xdr:colOff>89217</xdr:colOff>
      <xdr:row>48</xdr:row>
      <xdr:rowOff>159067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9C82621A-203B-7F52-D798-C65B997532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46</xdr:col>
      <xdr:colOff>401002</xdr:colOff>
      <xdr:row>50</xdr:row>
      <xdr:rowOff>7302</xdr:rowOff>
    </xdr:from>
    <xdr:to>
      <xdr:col>54</xdr:col>
      <xdr:colOff>134937</xdr:colOff>
      <xdr:row>65</xdr:row>
      <xdr:rowOff>154622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FD5286C1-08AE-F4F0-86C6-343B44EC2D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54</xdr:col>
      <xdr:colOff>500062</xdr:colOff>
      <xdr:row>65</xdr:row>
      <xdr:rowOff>126682</xdr:rowOff>
    </xdr:from>
    <xdr:to>
      <xdr:col>62</xdr:col>
      <xdr:colOff>247967</xdr:colOff>
      <xdr:row>81</xdr:row>
      <xdr:rowOff>81597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DCAFC231-0B6E-D47C-EEF4-6E9A3DE1EF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62</xdr:col>
      <xdr:colOff>327342</xdr:colOff>
      <xdr:row>65</xdr:row>
      <xdr:rowOff>140652</xdr:rowOff>
    </xdr:from>
    <xdr:to>
      <xdr:col>70</xdr:col>
      <xdr:colOff>65722</xdr:colOff>
      <xdr:row>81</xdr:row>
      <xdr:rowOff>93662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A787BD73-640E-C510-26AE-CFD75C59A4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38</xdr:col>
      <xdr:colOff>434657</xdr:colOff>
      <xdr:row>82</xdr:row>
      <xdr:rowOff>156527</xdr:rowOff>
    </xdr:from>
    <xdr:to>
      <xdr:col>46</xdr:col>
      <xdr:colOff>180657</xdr:colOff>
      <xdr:row>99</xdr:row>
      <xdr:rowOff>246062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9952BEA4-D21F-5D5F-0165-C9ABDC3EF5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45</xdr:col>
      <xdr:colOff>407806</xdr:colOff>
      <xdr:row>82</xdr:row>
      <xdr:rowOff>155438</xdr:rowOff>
    </xdr:from>
    <xdr:to>
      <xdr:col>53</xdr:col>
      <xdr:colOff>150449</xdr:colOff>
      <xdr:row>98</xdr:row>
      <xdr:rowOff>398643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F91E0137-5DC0-6110-C622-B4B10D36B3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38</xdr:col>
      <xdr:colOff>491203</xdr:colOff>
      <xdr:row>106</xdr:row>
      <xdr:rowOff>542058</xdr:rowOff>
    </xdr:from>
    <xdr:to>
      <xdr:col>50</xdr:col>
      <xdr:colOff>107258</xdr:colOff>
      <xdr:row>136</xdr:row>
      <xdr:rowOff>149167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319FC0B6-FDEB-7555-5457-8C5D89FB92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50</xdr:col>
      <xdr:colOff>231832</xdr:colOff>
      <xdr:row>106</xdr:row>
      <xdr:rowOff>526184</xdr:rowOff>
    </xdr:from>
    <xdr:to>
      <xdr:col>61</xdr:col>
      <xdr:colOff>317499</xdr:colOff>
      <xdr:row>136</xdr:row>
      <xdr:rowOff>133293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69DDA6E7-A121-9D9C-2B12-FA0D74DBE6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61</xdr:col>
      <xdr:colOff>539749</xdr:colOff>
      <xdr:row>106</xdr:row>
      <xdr:rowOff>555625</xdr:rowOff>
    </xdr:from>
    <xdr:to>
      <xdr:col>77</xdr:col>
      <xdr:colOff>38504</xdr:colOff>
      <xdr:row>139</xdr:row>
      <xdr:rowOff>462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3963C0E7-EB8D-4EF6-8F8A-C890AF696B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44</xdr:col>
      <xdr:colOff>418012</xdr:colOff>
      <xdr:row>136</xdr:row>
      <xdr:rowOff>117451</xdr:rowOff>
    </xdr:from>
    <xdr:to>
      <xdr:col>53</xdr:col>
      <xdr:colOff>148748</xdr:colOff>
      <xdr:row>159</xdr:row>
      <xdr:rowOff>134168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1D584BEC-F722-DDC3-DEA8-54AA8578E8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53</xdr:col>
      <xdr:colOff>149677</xdr:colOff>
      <xdr:row>136</xdr:row>
      <xdr:rowOff>85610</xdr:rowOff>
    </xdr:from>
    <xdr:to>
      <xdr:col>61</xdr:col>
      <xdr:colOff>250189</xdr:colOff>
      <xdr:row>161</xdr:row>
      <xdr:rowOff>122464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6CE5A726-B233-663D-AE7F-3B86EDE63B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62</xdr:col>
      <xdr:colOff>190499</xdr:colOff>
      <xdr:row>135</xdr:row>
      <xdr:rowOff>135196</xdr:rowOff>
    </xdr:from>
    <xdr:to>
      <xdr:col>82</xdr:col>
      <xdr:colOff>325236</xdr:colOff>
      <xdr:row>168</xdr:row>
      <xdr:rowOff>67828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1A4AA933-F86C-44AD-B142-5E81C4426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69</xdr:col>
      <xdr:colOff>86942</xdr:colOff>
      <xdr:row>1</xdr:row>
      <xdr:rowOff>119028</xdr:rowOff>
    </xdr:from>
    <xdr:to>
      <xdr:col>76</xdr:col>
      <xdr:colOff>409968</xdr:colOff>
      <xdr:row>16</xdr:row>
      <xdr:rowOff>81957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DA3F9F7-6632-EF04-AB35-A4DD7167A0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77</xdr:col>
      <xdr:colOff>162127</xdr:colOff>
      <xdr:row>1</xdr:row>
      <xdr:rowOff>63230</xdr:rowOff>
    </xdr:from>
    <xdr:to>
      <xdr:col>84</xdr:col>
      <xdr:colOff>421531</xdr:colOff>
      <xdr:row>16</xdr:row>
      <xdr:rowOff>131323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80784E75-AF07-BF7D-6CD4-34E6AFCF19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85</xdr:col>
      <xdr:colOff>48638</xdr:colOff>
      <xdr:row>0</xdr:row>
      <xdr:rowOff>162126</xdr:rowOff>
    </xdr:from>
    <xdr:to>
      <xdr:col>95</xdr:col>
      <xdr:colOff>64851</xdr:colOff>
      <xdr:row>16</xdr:row>
      <xdr:rowOff>145914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63A9F0B8-2F04-477F-8AEC-0DFCA16EB8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69</xdr:col>
      <xdr:colOff>308044</xdr:colOff>
      <xdr:row>17</xdr:row>
      <xdr:rowOff>160507</xdr:rowOff>
    </xdr:from>
    <xdr:to>
      <xdr:col>76</xdr:col>
      <xdr:colOff>567448</xdr:colOff>
      <xdr:row>33</xdr:row>
      <xdr:rowOff>50260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80C5B346-8B0A-02F3-32D6-A4C29FB565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77</xdr:col>
      <xdr:colOff>97277</xdr:colOff>
      <xdr:row>17</xdr:row>
      <xdr:rowOff>144294</xdr:rowOff>
    </xdr:from>
    <xdr:to>
      <xdr:col>84</xdr:col>
      <xdr:colOff>356681</xdr:colOff>
      <xdr:row>33</xdr:row>
      <xdr:rowOff>34047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AE4E8285-C5EF-B8BF-B300-100992C848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85</xdr:col>
      <xdr:colOff>0</xdr:colOff>
      <xdr:row>18</xdr:row>
      <xdr:rowOff>0</xdr:rowOff>
    </xdr:from>
    <xdr:to>
      <xdr:col>95</xdr:col>
      <xdr:colOff>226979</xdr:colOff>
      <xdr:row>34</xdr:row>
      <xdr:rowOff>113490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6AA71806-3FB0-4C2B-90B3-ACE48B8AA7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69</xdr:col>
      <xdr:colOff>324257</xdr:colOff>
      <xdr:row>33</xdr:row>
      <xdr:rowOff>144293</xdr:rowOff>
    </xdr:from>
    <xdr:to>
      <xdr:col>76</xdr:col>
      <xdr:colOff>583661</xdr:colOff>
      <xdr:row>49</xdr:row>
      <xdr:rowOff>34046</xdr:rowOff>
    </xdr:to>
    <xdr:graphicFrame macro="">
      <xdr:nvGraphicFramePr>
        <xdr:cNvPr id="51" name="Chart 32">
          <a:extLst>
            <a:ext uri="{FF2B5EF4-FFF2-40B4-BE49-F238E27FC236}">
              <a16:creationId xmlns:a16="http://schemas.microsoft.com/office/drawing/2014/main" id="{BDDD81AB-1A45-A094-2CBF-B5838101EA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77</xdr:col>
      <xdr:colOff>28736</xdr:colOff>
      <xdr:row>33</xdr:row>
      <xdr:rowOff>78024</xdr:rowOff>
    </xdr:from>
    <xdr:to>
      <xdr:col>84</xdr:col>
      <xdr:colOff>352505</xdr:colOff>
      <xdr:row>48</xdr:row>
      <xdr:rowOff>96749</xdr:rowOff>
    </xdr:to>
    <xdr:graphicFrame macro="">
      <xdr:nvGraphicFramePr>
        <xdr:cNvPr id="53" name="Chart 33">
          <a:extLst>
            <a:ext uri="{FF2B5EF4-FFF2-40B4-BE49-F238E27FC236}">
              <a16:creationId xmlns:a16="http://schemas.microsoft.com/office/drawing/2014/main" id="{F19E5B80-D712-7657-BDEC-142C98F043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84</xdr:col>
      <xdr:colOff>607977</xdr:colOff>
      <xdr:row>35</xdr:row>
      <xdr:rowOff>0</xdr:rowOff>
    </xdr:from>
    <xdr:to>
      <xdr:col>95</xdr:col>
      <xdr:colOff>526914</xdr:colOff>
      <xdr:row>50</xdr:row>
      <xdr:rowOff>141862</xdr:rowOff>
    </xdr:to>
    <xdr:graphicFrame macro="">
      <xdr:nvGraphicFramePr>
        <xdr:cNvPr id="49" name="Chart 34">
          <a:extLst>
            <a:ext uri="{FF2B5EF4-FFF2-40B4-BE49-F238E27FC236}">
              <a16:creationId xmlns:a16="http://schemas.microsoft.com/office/drawing/2014/main" id="{23AA4E20-0FB0-4002-806C-2C3A3B7288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69</xdr:col>
      <xdr:colOff>281860</xdr:colOff>
      <xdr:row>49</xdr:row>
      <xdr:rowOff>134620</xdr:rowOff>
    </xdr:from>
    <xdr:to>
      <xdr:col>76</xdr:col>
      <xdr:colOff>547766</xdr:colOff>
      <xdr:row>65</xdr:row>
      <xdr:rowOff>16510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9E7023E0-CBA2-D95C-49AD-C4371EA9DB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77</xdr:col>
      <xdr:colOff>81517</xdr:colOff>
      <xdr:row>49</xdr:row>
      <xdr:rowOff>116681</xdr:rowOff>
    </xdr:from>
    <xdr:to>
      <xdr:col>84</xdr:col>
      <xdr:colOff>347423</xdr:colOff>
      <xdr:row>64</xdr:row>
      <xdr:rowOff>177165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F78F16DA-C98E-C0E7-95C7-0C1A1789C4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85</xdr:col>
      <xdr:colOff>0</xdr:colOff>
      <xdr:row>51</xdr:row>
      <xdr:rowOff>0</xdr:rowOff>
    </xdr:from>
    <xdr:to>
      <xdr:col>96</xdr:col>
      <xdr:colOff>59531</xdr:colOff>
      <xdr:row>66</xdr:row>
      <xdr:rowOff>60483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065BDE42-A0F4-42C1-8114-5FCE3E7EA1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75</xdr:col>
      <xdr:colOff>259874</xdr:colOff>
      <xdr:row>65</xdr:row>
      <xdr:rowOff>89058</xdr:rowOff>
    </xdr:from>
    <xdr:to>
      <xdr:col>82</xdr:col>
      <xdr:colOff>504349</xdr:colOff>
      <xdr:row>80</xdr:row>
      <xdr:rowOff>145573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2C143C7D-2383-6C00-3B2B-5B92DDCE72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83</xdr:col>
      <xdr:colOff>271939</xdr:colOff>
      <xdr:row>65</xdr:row>
      <xdr:rowOff>132716</xdr:rowOff>
    </xdr:from>
    <xdr:to>
      <xdr:col>90</xdr:col>
      <xdr:colOff>549275</xdr:colOff>
      <xdr:row>81</xdr:row>
      <xdr:rowOff>18416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F3F3FDE8-657B-C1CF-315E-7BC8AC7342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91</xdr:col>
      <xdr:colOff>63500</xdr:colOff>
      <xdr:row>65</xdr:row>
      <xdr:rowOff>111125</xdr:rowOff>
    </xdr:from>
    <xdr:to>
      <xdr:col>103</xdr:col>
      <xdr:colOff>158909</xdr:colOff>
      <xdr:row>80</xdr:row>
      <xdr:rowOff>167798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F69BCBC2-BE76-4737-A8C9-02F1908521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75</xdr:col>
      <xdr:colOff>583565</xdr:colOff>
      <xdr:row>80</xdr:row>
      <xdr:rowOff>110808</xdr:rowOff>
    </xdr:from>
    <xdr:to>
      <xdr:col>83</xdr:col>
      <xdr:colOff>333375</xdr:colOff>
      <xdr:row>94</xdr:row>
      <xdr:rowOff>202883</xdr:rowOff>
    </xdr:to>
    <xdr:graphicFrame macro="">
      <xdr:nvGraphicFramePr>
        <xdr:cNvPr id="42" name="Chart 41">
          <a:extLst>
            <a:ext uri="{FF2B5EF4-FFF2-40B4-BE49-F238E27FC236}">
              <a16:creationId xmlns:a16="http://schemas.microsoft.com/office/drawing/2014/main" id="{4AE6C449-1D36-175C-32F0-F28A1EB862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83</xdr:col>
      <xdr:colOff>241935</xdr:colOff>
      <xdr:row>80</xdr:row>
      <xdr:rowOff>51118</xdr:rowOff>
    </xdr:from>
    <xdr:to>
      <xdr:col>90</xdr:col>
      <xdr:colOff>583565</xdr:colOff>
      <xdr:row>94</xdr:row>
      <xdr:rowOff>143193</xdr:rowOff>
    </xdr:to>
    <xdr:graphicFrame macro="">
      <xdr:nvGraphicFramePr>
        <xdr:cNvPr id="43" name="Chart 42">
          <a:extLst>
            <a:ext uri="{FF2B5EF4-FFF2-40B4-BE49-F238E27FC236}">
              <a16:creationId xmlns:a16="http://schemas.microsoft.com/office/drawing/2014/main" id="{108DAE67-043D-14F6-0F49-92B7879378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91</xdr:col>
      <xdr:colOff>412749</xdr:colOff>
      <xdr:row>80</xdr:row>
      <xdr:rowOff>111125</xdr:rowOff>
    </xdr:from>
    <xdr:to>
      <xdr:col>103</xdr:col>
      <xdr:colOff>553719</xdr:colOff>
      <xdr:row>94</xdr:row>
      <xdr:rowOff>219075</xdr:rowOff>
    </xdr:to>
    <xdr:graphicFrame macro="">
      <xdr:nvGraphicFramePr>
        <xdr:cNvPr id="44" name="Chart 43">
          <a:extLst>
            <a:ext uri="{FF2B5EF4-FFF2-40B4-BE49-F238E27FC236}">
              <a16:creationId xmlns:a16="http://schemas.microsoft.com/office/drawing/2014/main" id="{6189579A-2BB7-4A50-A5F7-B310CEE75E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76</xdr:col>
      <xdr:colOff>343853</xdr:colOff>
      <xdr:row>94</xdr:row>
      <xdr:rowOff>481964</xdr:rowOff>
    </xdr:from>
    <xdr:to>
      <xdr:col>84</xdr:col>
      <xdr:colOff>6033</xdr:colOff>
      <xdr:row>99</xdr:row>
      <xdr:rowOff>240982</xdr:rowOff>
    </xdr:to>
    <xdr:graphicFrame macro="">
      <xdr:nvGraphicFramePr>
        <xdr:cNvPr id="45" name="Chart 44">
          <a:extLst>
            <a:ext uri="{FF2B5EF4-FFF2-40B4-BE49-F238E27FC236}">
              <a16:creationId xmlns:a16="http://schemas.microsoft.com/office/drawing/2014/main" id="{A6604020-BFD6-5314-04C9-233D7B8650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84</xdr:col>
      <xdr:colOff>120968</xdr:colOff>
      <xdr:row>94</xdr:row>
      <xdr:rowOff>408463</xdr:rowOff>
    </xdr:from>
    <xdr:to>
      <xdr:col>91</xdr:col>
      <xdr:colOff>377349</xdr:colOff>
      <xdr:row>99</xdr:row>
      <xdr:rowOff>178911</xdr:rowOff>
    </xdr:to>
    <xdr:graphicFrame macro="">
      <xdr:nvGraphicFramePr>
        <xdr:cNvPr id="46" name="Chart 45">
          <a:extLst>
            <a:ext uri="{FF2B5EF4-FFF2-40B4-BE49-F238E27FC236}">
              <a16:creationId xmlns:a16="http://schemas.microsoft.com/office/drawing/2014/main" id="{3256A044-E268-6411-2B3F-675EC49649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91</xdr:col>
      <xdr:colOff>385127</xdr:colOff>
      <xdr:row>94</xdr:row>
      <xdr:rowOff>281939</xdr:rowOff>
    </xdr:from>
    <xdr:to>
      <xdr:col>104</xdr:col>
      <xdr:colOff>71438</xdr:colOff>
      <xdr:row>99</xdr:row>
      <xdr:rowOff>52387</xdr:rowOff>
    </xdr:to>
    <xdr:graphicFrame macro="">
      <xdr:nvGraphicFramePr>
        <xdr:cNvPr id="47" name="Chart 46">
          <a:extLst>
            <a:ext uri="{FF2B5EF4-FFF2-40B4-BE49-F238E27FC236}">
              <a16:creationId xmlns:a16="http://schemas.microsoft.com/office/drawing/2014/main" id="{A124A50B-4C0D-4170-B3A6-AD6D21A6CC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54</xdr:col>
      <xdr:colOff>340179</xdr:colOff>
      <xdr:row>166</xdr:row>
      <xdr:rowOff>131385</xdr:rowOff>
    </xdr:from>
    <xdr:to>
      <xdr:col>64</xdr:col>
      <xdr:colOff>246017</xdr:colOff>
      <xdr:row>197</xdr:row>
      <xdr:rowOff>13608</xdr:rowOff>
    </xdr:to>
    <xdr:graphicFrame macro="">
      <xdr:nvGraphicFramePr>
        <xdr:cNvPr id="55" name="Chart 54">
          <a:extLst>
            <a:ext uri="{FF2B5EF4-FFF2-40B4-BE49-F238E27FC236}">
              <a16:creationId xmlns:a16="http://schemas.microsoft.com/office/drawing/2014/main" id="{F0191482-E18A-C972-1B55-F0E13D342B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44</xdr:col>
      <xdr:colOff>531678</xdr:colOff>
      <xdr:row>166</xdr:row>
      <xdr:rowOff>165190</xdr:rowOff>
    </xdr:from>
    <xdr:to>
      <xdr:col>54</xdr:col>
      <xdr:colOff>377191</xdr:colOff>
      <xdr:row>198</xdr:row>
      <xdr:rowOff>32928</xdr:rowOff>
    </xdr:to>
    <xdr:graphicFrame macro="">
      <xdr:nvGraphicFramePr>
        <xdr:cNvPr id="56" name="Chart 55">
          <a:extLst>
            <a:ext uri="{FF2B5EF4-FFF2-40B4-BE49-F238E27FC236}">
              <a16:creationId xmlns:a16="http://schemas.microsoft.com/office/drawing/2014/main" id="{D61B2433-5468-EAAF-DCF0-88F8E3E78A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64</xdr:col>
      <xdr:colOff>269874</xdr:colOff>
      <xdr:row>164</xdr:row>
      <xdr:rowOff>79374</xdr:rowOff>
    </xdr:from>
    <xdr:to>
      <xdr:col>86</xdr:col>
      <xdr:colOff>471352</xdr:colOff>
      <xdr:row>210</xdr:row>
      <xdr:rowOff>101327</xdr:rowOff>
    </xdr:to>
    <xdr:graphicFrame macro="">
      <xdr:nvGraphicFramePr>
        <xdr:cNvPr id="57" name="Chart 56">
          <a:extLst>
            <a:ext uri="{FF2B5EF4-FFF2-40B4-BE49-F238E27FC236}">
              <a16:creationId xmlns:a16="http://schemas.microsoft.com/office/drawing/2014/main" id="{F1A04C9C-40AA-48EC-94F4-EA9F392C2E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78</xdr:col>
      <xdr:colOff>244204</xdr:colOff>
      <xdr:row>99</xdr:row>
      <xdr:rowOff>446497</xdr:rowOff>
    </xdr:from>
    <xdr:to>
      <xdr:col>86</xdr:col>
      <xdr:colOff>136071</xdr:colOff>
      <xdr:row>106</xdr:row>
      <xdr:rowOff>113393</xdr:rowOff>
    </xdr:to>
    <xdr:graphicFrame macro="">
      <xdr:nvGraphicFramePr>
        <xdr:cNvPr id="58" name="Chart 57">
          <a:extLst>
            <a:ext uri="{FF2B5EF4-FFF2-40B4-BE49-F238E27FC236}">
              <a16:creationId xmlns:a16="http://schemas.microsoft.com/office/drawing/2014/main" id="{8E7DD22A-9317-B4CB-3BD3-465FEC72EF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86</xdr:col>
      <xdr:colOff>244564</xdr:colOff>
      <xdr:row>99</xdr:row>
      <xdr:rowOff>421822</xdr:rowOff>
    </xdr:from>
    <xdr:to>
      <xdr:col>93</xdr:col>
      <xdr:colOff>530314</xdr:colOff>
      <xdr:row>105</xdr:row>
      <xdr:rowOff>662940</xdr:rowOff>
    </xdr:to>
    <xdr:graphicFrame macro="">
      <xdr:nvGraphicFramePr>
        <xdr:cNvPr id="59" name="Chart 58">
          <a:extLst>
            <a:ext uri="{FF2B5EF4-FFF2-40B4-BE49-F238E27FC236}">
              <a16:creationId xmlns:a16="http://schemas.microsoft.com/office/drawing/2014/main" id="{482EB96A-B6CF-CAE3-C343-CBB8452894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93</xdr:col>
      <xdr:colOff>612320</xdr:colOff>
      <xdr:row>100</xdr:row>
      <xdr:rowOff>0</xdr:rowOff>
    </xdr:from>
    <xdr:to>
      <xdr:col>104</xdr:col>
      <xdr:colOff>22677</xdr:colOff>
      <xdr:row>105</xdr:row>
      <xdr:rowOff>721178</xdr:rowOff>
    </xdr:to>
    <xdr:graphicFrame macro="">
      <xdr:nvGraphicFramePr>
        <xdr:cNvPr id="60" name="Chart 59">
          <a:extLst>
            <a:ext uri="{FF2B5EF4-FFF2-40B4-BE49-F238E27FC236}">
              <a16:creationId xmlns:a16="http://schemas.microsoft.com/office/drawing/2014/main" id="{2E4D3212-86E4-4115-9825-9DCBE7993F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52</xdr:col>
      <xdr:colOff>428625</xdr:colOff>
      <xdr:row>82</xdr:row>
      <xdr:rowOff>113030</xdr:rowOff>
    </xdr:from>
    <xdr:to>
      <xdr:col>62</xdr:col>
      <xdr:colOff>101328</xdr:colOff>
      <xdr:row>98</xdr:row>
      <xdr:rowOff>364944</xdr:rowOff>
    </xdr:to>
    <xdr:graphicFrame macro="">
      <xdr:nvGraphicFramePr>
        <xdr:cNvPr id="61" name="Chart 60">
          <a:extLst>
            <a:ext uri="{FF2B5EF4-FFF2-40B4-BE49-F238E27FC236}">
              <a16:creationId xmlns:a16="http://schemas.microsoft.com/office/drawing/2014/main" id="{D8519E10-4E22-4E08-8F67-D2E2223668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46</xdr:col>
      <xdr:colOff>554473</xdr:colOff>
      <xdr:row>0</xdr:row>
      <xdr:rowOff>0</xdr:rowOff>
    </xdr:from>
    <xdr:to>
      <xdr:col>60</xdr:col>
      <xdr:colOff>44648</xdr:colOff>
      <xdr:row>15</xdr:row>
      <xdr:rowOff>133946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85E95213-B7E4-4ECC-BAA7-688DB052E6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96</xdr:col>
      <xdr:colOff>0</xdr:colOff>
      <xdr:row>1</xdr:row>
      <xdr:rowOff>0</xdr:rowOff>
    </xdr:from>
    <xdr:to>
      <xdr:col>108</xdr:col>
      <xdr:colOff>595313</xdr:colOff>
      <xdr:row>16</xdr:row>
      <xdr:rowOff>75713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7993B636-9CA7-4045-9DED-C1D92E4C9E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96</xdr:col>
      <xdr:colOff>0</xdr:colOff>
      <xdr:row>16</xdr:row>
      <xdr:rowOff>44648</xdr:rowOff>
    </xdr:from>
    <xdr:to>
      <xdr:col>109</xdr:col>
      <xdr:colOff>74414</xdr:colOff>
      <xdr:row>33</xdr:row>
      <xdr:rowOff>64537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EA55C35C-3B49-4489-AF1C-2DBCF0E3EF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96</xdr:col>
      <xdr:colOff>0</xdr:colOff>
      <xdr:row>36</xdr:row>
      <xdr:rowOff>0</xdr:rowOff>
    </xdr:from>
    <xdr:to>
      <xdr:col>109</xdr:col>
      <xdr:colOff>29765</xdr:colOff>
      <xdr:row>51</xdr:row>
      <xdr:rowOff>18725</xdr:rowOff>
    </xdr:to>
    <xdr:graphicFrame macro="">
      <xdr:nvGraphicFramePr>
        <xdr:cNvPr id="30" name="Chart 33">
          <a:extLst>
            <a:ext uri="{FF2B5EF4-FFF2-40B4-BE49-F238E27FC236}">
              <a16:creationId xmlns:a16="http://schemas.microsoft.com/office/drawing/2014/main" id="{1213B880-B3BF-4AB8-A763-6D49D55C06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96</xdr:col>
      <xdr:colOff>81642</xdr:colOff>
      <xdr:row>51</xdr:row>
      <xdr:rowOff>0</xdr:rowOff>
    </xdr:from>
    <xdr:to>
      <xdr:col>110</xdr:col>
      <xdr:colOff>254725</xdr:colOff>
      <xdr:row>66</xdr:row>
      <xdr:rowOff>25309</xdr:rowOff>
    </xdr:to>
    <xdr:graphicFrame macro="">
      <xdr:nvGraphicFramePr>
        <xdr:cNvPr id="52" name="Chart 49">
          <a:extLst>
            <a:ext uri="{FF2B5EF4-FFF2-40B4-BE49-F238E27FC236}">
              <a16:creationId xmlns:a16="http://schemas.microsoft.com/office/drawing/2014/main" id="{8A1AD135-5455-49FA-B7AC-19C34F2886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103</xdr:col>
      <xdr:colOff>39642</xdr:colOff>
      <xdr:row>81</xdr:row>
      <xdr:rowOff>49438</xdr:rowOff>
    </xdr:from>
    <xdr:to>
      <xdr:col>116</xdr:col>
      <xdr:colOff>467179</xdr:colOff>
      <xdr:row>94</xdr:row>
      <xdr:rowOff>345076</xdr:rowOff>
    </xdr:to>
    <xdr:graphicFrame macro="">
      <xdr:nvGraphicFramePr>
        <xdr:cNvPr id="62" name="Chart 61">
          <a:extLst>
            <a:ext uri="{FF2B5EF4-FFF2-40B4-BE49-F238E27FC236}">
              <a16:creationId xmlns:a16="http://schemas.microsoft.com/office/drawing/2014/main" id="{CE6E09C8-F914-407A-994C-B427595748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103</xdr:col>
      <xdr:colOff>92165</xdr:colOff>
      <xdr:row>94</xdr:row>
      <xdr:rowOff>400684</xdr:rowOff>
    </xdr:from>
    <xdr:to>
      <xdr:col>117</xdr:col>
      <xdr:colOff>97880</xdr:colOff>
      <xdr:row>100</xdr:row>
      <xdr:rowOff>15874</xdr:rowOff>
    </xdr:to>
    <xdr:graphicFrame macro="">
      <xdr:nvGraphicFramePr>
        <xdr:cNvPr id="63" name="Chart 62">
          <a:extLst>
            <a:ext uri="{FF2B5EF4-FFF2-40B4-BE49-F238E27FC236}">
              <a16:creationId xmlns:a16="http://schemas.microsoft.com/office/drawing/2014/main" id="{4B40FDBB-7129-4159-BDAA-DCEA32D787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37</xdr:col>
      <xdr:colOff>209550</xdr:colOff>
      <xdr:row>207</xdr:row>
      <xdr:rowOff>22225</xdr:rowOff>
    </xdr:from>
    <xdr:to>
      <xdr:col>47</xdr:col>
      <xdr:colOff>47081</xdr:colOff>
      <xdr:row>230</xdr:row>
      <xdr:rowOff>63047</xdr:rowOff>
    </xdr:to>
    <xdr:graphicFrame macro="">
      <xdr:nvGraphicFramePr>
        <xdr:cNvPr id="50" name="Chart 49">
          <a:extLst>
            <a:ext uri="{FF2B5EF4-FFF2-40B4-BE49-F238E27FC236}">
              <a16:creationId xmlns:a16="http://schemas.microsoft.com/office/drawing/2014/main" id="{C8832FF1-2C1B-448A-ACC5-DE30856C02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61</xdr:col>
      <xdr:colOff>190500</xdr:colOff>
      <xdr:row>47</xdr:row>
      <xdr:rowOff>114300</xdr:rowOff>
    </xdr:from>
    <xdr:to>
      <xdr:col>69</xdr:col>
      <xdr:colOff>457200</xdr:colOff>
      <xdr:row>65</xdr:row>
      <xdr:rowOff>114300</xdr:rowOff>
    </xdr:to>
    <xdr:graphicFrame macro="">
      <xdr:nvGraphicFramePr>
        <xdr:cNvPr id="64" name="Chart 63">
          <a:extLst>
            <a:ext uri="{FF2B5EF4-FFF2-40B4-BE49-F238E27FC236}">
              <a16:creationId xmlns:a16="http://schemas.microsoft.com/office/drawing/2014/main" id="{9C0DBEBF-0D2E-4900-84BA-E4483FECB0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54</xdr:col>
      <xdr:colOff>19050</xdr:colOff>
      <xdr:row>49</xdr:row>
      <xdr:rowOff>53340</xdr:rowOff>
    </xdr:from>
    <xdr:to>
      <xdr:col>61</xdr:col>
      <xdr:colOff>552450</xdr:colOff>
      <xdr:row>66</xdr:row>
      <xdr:rowOff>19050</xdr:rowOff>
    </xdr:to>
    <xdr:graphicFrame macro="">
      <xdr:nvGraphicFramePr>
        <xdr:cNvPr id="65" name="Chart 64">
          <a:extLst>
            <a:ext uri="{FF2B5EF4-FFF2-40B4-BE49-F238E27FC236}">
              <a16:creationId xmlns:a16="http://schemas.microsoft.com/office/drawing/2014/main" id="{40E74059-A4AA-44DE-A72A-7EDA43A905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101</xdr:col>
      <xdr:colOff>466725</xdr:colOff>
      <xdr:row>65</xdr:row>
      <xdr:rowOff>25400</xdr:rowOff>
    </xdr:from>
    <xdr:to>
      <xdr:col>116</xdr:col>
      <xdr:colOff>66675</xdr:colOff>
      <xdr:row>81</xdr:row>
      <xdr:rowOff>47625</xdr:rowOff>
    </xdr:to>
    <xdr:graphicFrame macro="">
      <xdr:nvGraphicFramePr>
        <xdr:cNvPr id="66" name="Chart 65">
          <a:extLst>
            <a:ext uri="{FF2B5EF4-FFF2-40B4-BE49-F238E27FC236}">
              <a16:creationId xmlns:a16="http://schemas.microsoft.com/office/drawing/2014/main" id="{7DC6FEA0-C885-47C3-AACE-9763541576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115</xdr:col>
      <xdr:colOff>456565</xdr:colOff>
      <xdr:row>59</xdr:row>
      <xdr:rowOff>142875</xdr:rowOff>
    </xdr:from>
    <xdr:to>
      <xdr:col>134</xdr:col>
      <xdr:colOff>69792</xdr:colOff>
      <xdr:row>83</xdr:row>
      <xdr:rowOff>134678</xdr:rowOff>
    </xdr:to>
    <xdr:graphicFrame macro="">
      <xdr:nvGraphicFramePr>
        <xdr:cNvPr id="67" name="Chart 66">
          <a:extLst>
            <a:ext uri="{FF2B5EF4-FFF2-40B4-BE49-F238E27FC236}">
              <a16:creationId xmlns:a16="http://schemas.microsoft.com/office/drawing/2014/main" id="{D4C2B09D-9E61-4464-9678-260294FEE9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115</xdr:col>
      <xdr:colOff>571499</xdr:colOff>
      <xdr:row>82</xdr:row>
      <xdr:rowOff>83184</xdr:rowOff>
    </xdr:from>
    <xdr:to>
      <xdr:col>137</xdr:col>
      <xdr:colOff>238124</xdr:colOff>
      <xdr:row>95</xdr:row>
      <xdr:rowOff>492124</xdr:rowOff>
    </xdr:to>
    <xdr:graphicFrame macro="">
      <xdr:nvGraphicFramePr>
        <xdr:cNvPr id="68" name="Chart 67">
          <a:extLst>
            <a:ext uri="{FF2B5EF4-FFF2-40B4-BE49-F238E27FC236}">
              <a16:creationId xmlns:a16="http://schemas.microsoft.com/office/drawing/2014/main" id="{B895AD30-9FB8-45DC-A604-8D68B35CEB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116</xdr:col>
      <xdr:colOff>267970</xdr:colOff>
      <xdr:row>95</xdr:row>
      <xdr:rowOff>450849</xdr:rowOff>
    </xdr:from>
    <xdr:to>
      <xdr:col>137</xdr:col>
      <xdr:colOff>208280</xdr:colOff>
      <xdr:row>104</xdr:row>
      <xdr:rowOff>63499</xdr:rowOff>
    </xdr:to>
    <xdr:graphicFrame macro="">
      <xdr:nvGraphicFramePr>
        <xdr:cNvPr id="69" name="Chart 68">
          <a:extLst>
            <a:ext uri="{FF2B5EF4-FFF2-40B4-BE49-F238E27FC236}">
              <a16:creationId xmlns:a16="http://schemas.microsoft.com/office/drawing/2014/main" id="{5F99A50D-92A7-4872-9175-C16D66BF80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61</xdr:col>
      <xdr:colOff>514348</xdr:colOff>
      <xdr:row>80</xdr:row>
      <xdr:rowOff>0</xdr:rowOff>
    </xdr:from>
    <xdr:to>
      <xdr:col>76</xdr:col>
      <xdr:colOff>254000</xdr:colOff>
      <xdr:row>106</xdr:row>
      <xdr:rowOff>47625</xdr:rowOff>
    </xdr:to>
    <xdr:graphicFrame macro="">
      <xdr:nvGraphicFramePr>
        <xdr:cNvPr id="48" name="Chart 47">
          <a:extLst>
            <a:ext uri="{FF2B5EF4-FFF2-40B4-BE49-F238E27FC236}">
              <a16:creationId xmlns:a16="http://schemas.microsoft.com/office/drawing/2014/main" id="{B8DEFA14-A276-4BB1-B25A-432B8D9399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38</xdr:col>
      <xdr:colOff>401319</xdr:colOff>
      <xdr:row>99</xdr:row>
      <xdr:rowOff>212088</xdr:rowOff>
    </xdr:from>
    <xdr:to>
      <xdr:col>49</xdr:col>
      <xdr:colOff>0</xdr:colOff>
      <xdr:row>106</xdr:row>
      <xdr:rowOff>523874</xdr:rowOff>
    </xdr:to>
    <xdr:graphicFrame macro="">
      <xdr:nvGraphicFramePr>
        <xdr:cNvPr id="54" name="Chart 53">
          <a:extLst>
            <a:ext uri="{FF2B5EF4-FFF2-40B4-BE49-F238E27FC236}">
              <a16:creationId xmlns:a16="http://schemas.microsoft.com/office/drawing/2014/main" id="{803240C8-D8B6-1636-DAC7-9794980D54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109</xdr:col>
      <xdr:colOff>212620</xdr:colOff>
      <xdr:row>1</xdr:row>
      <xdr:rowOff>131012</xdr:rowOff>
    </xdr:from>
    <xdr:to>
      <xdr:col>121</xdr:col>
      <xdr:colOff>119062</xdr:colOff>
      <xdr:row>27</xdr:row>
      <xdr:rowOff>71437</xdr:rowOff>
    </xdr:to>
    <xdr:graphicFrame macro="">
      <xdr:nvGraphicFramePr>
        <xdr:cNvPr id="70" name="Chart 69">
          <a:extLst>
            <a:ext uri="{FF2B5EF4-FFF2-40B4-BE49-F238E27FC236}">
              <a16:creationId xmlns:a16="http://schemas.microsoft.com/office/drawing/2014/main" id="{9412A0CE-FF55-AAF7-5768-DE7301D7E0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535889</xdr:colOff>
      <xdr:row>3</xdr:row>
      <xdr:rowOff>60718</xdr:rowOff>
    </xdr:from>
    <xdr:to>
      <xdr:col>50</xdr:col>
      <xdr:colOff>295378</xdr:colOff>
      <xdr:row>19</xdr:row>
      <xdr:rowOff>6108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C641CAA-CC4F-4FCA-9A0C-BCAFD222E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42</xdr:col>
      <xdr:colOff>196789</xdr:colOff>
      <xdr:row>16</xdr:row>
      <xdr:rowOff>176348</xdr:rowOff>
    </xdr:from>
    <xdr:to>
      <xdr:col>52</xdr:col>
      <xdr:colOff>116462</xdr:colOff>
      <xdr:row>36</xdr:row>
      <xdr:rowOff>174126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1F9DC2D-E106-4B20-9D54-8772003372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39</xdr:col>
      <xdr:colOff>410844</xdr:colOff>
      <xdr:row>32</xdr:row>
      <xdr:rowOff>146685</xdr:rowOff>
    </xdr:from>
    <xdr:to>
      <xdr:col>47</xdr:col>
      <xdr:colOff>151129</xdr:colOff>
      <xdr:row>48</xdr:row>
      <xdr:rowOff>113030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68529C1-49FC-44DA-BF52-77BF44890C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39</xdr:col>
      <xdr:colOff>484822</xdr:colOff>
      <xdr:row>49</xdr:row>
      <xdr:rowOff>122872</xdr:rowOff>
    </xdr:from>
    <xdr:to>
      <xdr:col>47</xdr:col>
      <xdr:colOff>244157</xdr:colOff>
      <xdr:row>65</xdr:row>
      <xdr:rowOff>77152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AC505AF-94DE-472A-987B-728061730D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39</xdr:col>
      <xdr:colOff>105092</xdr:colOff>
      <xdr:row>67</xdr:row>
      <xdr:rowOff>89217</xdr:rowOff>
    </xdr:from>
    <xdr:to>
      <xdr:col>46</xdr:col>
      <xdr:colOff>446722</xdr:colOff>
      <xdr:row>83</xdr:row>
      <xdr:rowOff>49847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EF789F4-2757-4ACF-8529-3968E8F6A1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47</xdr:col>
      <xdr:colOff>321627</xdr:colOff>
      <xdr:row>65</xdr:row>
      <xdr:rowOff>106997</xdr:rowOff>
    </xdr:from>
    <xdr:to>
      <xdr:col>55</xdr:col>
      <xdr:colOff>69532</xdr:colOff>
      <xdr:row>81</xdr:row>
      <xdr:rowOff>69532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9CD7442-24EA-40A8-A5C5-C1663CA0CD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46</xdr:col>
      <xdr:colOff>343217</xdr:colOff>
      <xdr:row>16</xdr:row>
      <xdr:rowOff>3492</xdr:rowOff>
    </xdr:from>
    <xdr:to>
      <xdr:col>54</xdr:col>
      <xdr:colOff>83502</xdr:colOff>
      <xdr:row>31</xdr:row>
      <xdr:rowOff>131127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A3006EA-A658-4944-B4D9-0F5BFE9C0B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46</xdr:col>
      <xdr:colOff>447357</xdr:colOff>
      <xdr:row>33</xdr:row>
      <xdr:rowOff>19367</xdr:rowOff>
    </xdr:from>
    <xdr:to>
      <xdr:col>54</xdr:col>
      <xdr:colOff>212407</xdr:colOff>
      <xdr:row>48</xdr:row>
      <xdr:rowOff>137477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62ADB730-6549-47FA-9A00-0D2115B557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309562</xdr:colOff>
      <xdr:row>0</xdr:row>
      <xdr:rowOff>5715</xdr:rowOff>
    </xdr:from>
    <xdr:to>
      <xdr:col>68</xdr:col>
      <xdr:colOff>66992</xdr:colOff>
      <xdr:row>15</xdr:row>
      <xdr:rowOff>135255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C0A9DA4B-F49B-4A5F-B6F9-597934FA14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53</xdr:col>
      <xdr:colOff>581342</xdr:colOff>
      <xdr:row>16</xdr:row>
      <xdr:rowOff>17462</xdr:rowOff>
    </xdr:from>
    <xdr:to>
      <xdr:col>61</xdr:col>
      <xdr:colOff>321627</xdr:colOff>
      <xdr:row>31</xdr:row>
      <xdr:rowOff>148907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44AC939F-2899-4ECA-B86F-1572F6FE5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61</xdr:col>
      <xdr:colOff>287972</xdr:colOff>
      <xdr:row>16</xdr:row>
      <xdr:rowOff>122872</xdr:rowOff>
    </xdr:from>
    <xdr:to>
      <xdr:col>69</xdr:col>
      <xdr:colOff>41592</xdr:colOff>
      <xdr:row>32</xdr:row>
      <xdr:rowOff>83502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F935D5A0-9FD7-4DD0-95B3-87E3DD70B3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53</xdr:col>
      <xdr:colOff>591502</xdr:colOff>
      <xdr:row>33</xdr:row>
      <xdr:rowOff>63182</xdr:rowOff>
    </xdr:from>
    <xdr:to>
      <xdr:col>61</xdr:col>
      <xdr:colOff>341312</xdr:colOff>
      <xdr:row>49</xdr:row>
      <xdr:rowOff>16192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907A26F9-56C8-4EA0-A76D-24815124EB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61</xdr:col>
      <xdr:colOff>337502</xdr:colOff>
      <xdr:row>33</xdr:row>
      <xdr:rowOff>39052</xdr:rowOff>
    </xdr:from>
    <xdr:to>
      <xdr:col>69</xdr:col>
      <xdr:colOff>89217</xdr:colOff>
      <xdr:row>48</xdr:row>
      <xdr:rowOff>159067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5C5406FD-C909-427D-B01F-2A0DA57654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46</xdr:col>
      <xdr:colOff>401002</xdr:colOff>
      <xdr:row>50</xdr:row>
      <xdr:rowOff>7302</xdr:rowOff>
    </xdr:from>
    <xdr:to>
      <xdr:col>54</xdr:col>
      <xdr:colOff>134937</xdr:colOff>
      <xdr:row>65</xdr:row>
      <xdr:rowOff>154622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4A2336D6-B685-4B9B-AF78-C1BA1C2674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54</xdr:col>
      <xdr:colOff>500062</xdr:colOff>
      <xdr:row>65</xdr:row>
      <xdr:rowOff>126682</xdr:rowOff>
    </xdr:from>
    <xdr:to>
      <xdr:col>62</xdr:col>
      <xdr:colOff>247967</xdr:colOff>
      <xdr:row>81</xdr:row>
      <xdr:rowOff>81597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C49F8D4D-C48B-475D-A5C3-A5BCF2E8AD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62</xdr:col>
      <xdr:colOff>327342</xdr:colOff>
      <xdr:row>65</xdr:row>
      <xdr:rowOff>140652</xdr:rowOff>
    </xdr:from>
    <xdr:to>
      <xdr:col>70</xdr:col>
      <xdr:colOff>65722</xdr:colOff>
      <xdr:row>81</xdr:row>
      <xdr:rowOff>93662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6482350E-AF9D-4E0B-A1B4-25FA9A9A6E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39</xdr:col>
      <xdr:colOff>81279</xdr:colOff>
      <xdr:row>82</xdr:row>
      <xdr:rowOff>110807</xdr:rowOff>
    </xdr:from>
    <xdr:to>
      <xdr:col>46</xdr:col>
      <xdr:colOff>440689</xdr:colOff>
      <xdr:row>99</xdr:row>
      <xdr:rowOff>202247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D598AA9B-6726-47EB-BF37-260F0951D4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45</xdr:col>
      <xdr:colOff>407806</xdr:colOff>
      <xdr:row>82</xdr:row>
      <xdr:rowOff>155438</xdr:rowOff>
    </xdr:from>
    <xdr:to>
      <xdr:col>53</xdr:col>
      <xdr:colOff>150449</xdr:colOff>
      <xdr:row>98</xdr:row>
      <xdr:rowOff>398643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29DB81D0-E808-4E4E-9E13-F39240110D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38</xdr:col>
      <xdr:colOff>491203</xdr:colOff>
      <xdr:row>106</xdr:row>
      <xdr:rowOff>542058</xdr:rowOff>
    </xdr:from>
    <xdr:to>
      <xdr:col>50</xdr:col>
      <xdr:colOff>107258</xdr:colOff>
      <xdr:row>116</xdr:row>
      <xdr:rowOff>0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DFD45C7C-4C98-484F-996B-43A565515E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50</xdr:col>
      <xdr:colOff>231832</xdr:colOff>
      <xdr:row>106</xdr:row>
      <xdr:rowOff>526184</xdr:rowOff>
    </xdr:from>
    <xdr:to>
      <xdr:col>61</xdr:col>
      <xdr:colOff>317499</xdr:colOff>
      <xdr:row>116</xdr:row>
      <xdr:rowOff>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6177EFE3-E559-4B35-884E-7395E48025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61</xdr:col>
      <xdr:colOff>539749</xdr:colOff>
      <xdr:row>106</xdr:row>
      <xdr:rowOff>555625</xdr:rowOff>
    </xdr:from>
    <xdr:to>
      <xdr:col>77</xdr:col>
      <xdr:colOff>38504</xdr:colOff>
      <xdr:row>139</xdr:row>
      <xdr:rowOff>462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C0EA0CD3-85E0-4A1E-A770-E7076AE64F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62</xdr:col>
      <xdr:colOff>190499</xdr:colOff>
      <xdr:row>135</xdr:row>
      <xdr:rowOff>135196</xdr:rowOff>
    </xdr:from>
    <xdr:to>
      <xdr:col>82</xdr:col>
      <xdr:colOff>325236</xdr:colOff>
      <xdr:row>168</xdr:row>
      <xdr:rowOff>67828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5151A066-3ABC-46B0-9BCA-04C588E201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69</xdr:col>
      <xdr:colOff>86942</xdr:colOff>
      <xdr:row>1</xdr:row>
      <xdr:rowOff>119028</xdr:rowOff>
    </xdr:from>
    <xdr:to>
      <xdr:col>76</xdr:col>
      <xdr:colOff>409968</xdr:colOff>
      <xdr:row>16</xdr:row>
      <xdr:rowOff>81957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39D63F85-8F56-4BA8-B01F-78E9755F6D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77</xdr:col>
      <xdr:colOff>162127</xdr:colOff>
      <xdr:row>1</xdr:row>
      <xdr:rowOff>63230</xdr:rowOff>
    </xdr:from>
    <xdr:to>
      <xdr:col>84</xdr:col>
      <xdr:colOff>421531</xdr:colOff>
      <xdr:row>16</xdr:row>
      <xdr:rowOff>131323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BD68EAC0-FB7B-428F-AC45-E312FAA7A9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85</xdr:col>
      <xdr:colOff>48638</xdr:colOff>
      <xdr:row>0</xdr:row>
      <xdr:rowOff>162126</xdr:rowOff>
    </xdr:from>
    <xdr:to>
      <xdr:col>95</xdr:col>
      <xdr:colOff>64851</xdr:colOff>
      <xdr:row>16</xdr:row>
      <xdr:rowOff>145914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5272E090-95B9-4DA7-81C9-1EC9CF752C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69</xdr:col>
      <xdr:colOff>308044</xdr:colOff>
      <xdr:row>17</xdr:row>
      <xdr:rowOff>160507</xdr:rowOff>
    </xdr:from>
    <xdr:to>
      <xdr:col>76</xdr:col>
      <xdr:colOff>567448</xdr:colOff>
      <xdr:row>33</xdr:row>
      <xdr:rowOff>50260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517CC44A-0AAE-439B-B098-6FFB75DC83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77</xdr:col>
      <xdr:colOff>97277</xdr:colOff>
      <xdr:row>17</xdr:row>
      <xdr:rowOff>144294</xdr:rowOff>
    </xdr:from>
    <xdr:to>
      <xdr:col>84</xdr:col>
      <xdr:colOff>356681</xdr:colOff>
      <xdr:row>33</xdr:row>
      <xdr:rowOff>34047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DCD7417F-C042-4CFC-9449-CB49F1ECB4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85</xdr:col>
      <xdr:colOff>0</xdr:colOff>
      <xdr:row>18</xdr:row>
      <xdr:rowOff>0</xdr:rowOff>
    </xdr:from>
    <xdr:to>
      <xdr:col>95</xdr:col>
      <xdr:colOff>226979</xdr:colOff>
      <xdr:row>34</xdr:row>
      <xdr:rowOff>113490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CBC4A111-9245-489B-95CB-84F62D03EC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69</xdr:col>
      <xdr:colOff>324257</xdr:colOff>
      <xdr:row>33</xdr:row>
      <xdr:rowOff>144293</xdr:rowOff>
    </xdr:from>
    <xdr:to>
      <xdr:col>76</xdr:col>
      <xdr:colOff>583661</xdr:colOff>
      <xdr:row>49</xdr:row>
      <xdr:rowOff>34046</xdr:rowOff>
    </xdr:to>
    <xdr:graphicFrame macro="">
      <xdr:nvGraphicFramePr>
        <xdr:cNvPr id="32" name="Chart 32">
          <a:extLst>
            <a:ext uri="{FF2B5EF4-FFF2-40B4-BE49-F238E27FC236}">
              <a16:creationId xmlns:a16="http://schemas.microsoft.com/office/drawing/2014/main" id="{28FE9ADB-42DC-4A47-930D-1BF2AECC0C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77</xdr:col>
      <xdr:colOff>28736</xdr:colOff>
      <xdr:row>33</xdr:row>
      <xdr:rowOff>78024</xdr:rowOff>
    </xdr:from>
    <xdr:to>
      <xdr:col>84</xdr:col>
      <xdr:colOff>352505</xdr:colOff>
      <xdr:row>48</xdr:row>
      <xdr:rowOff>96749</xdr:rowOff>
    </xdr:to>
    <xdr:graphicFrame macro="">
      <xdr:nvGraphicFramePr>
        <xdr:cNvPr id="33" name="Chart 33">
          <a:extLst>
            <a:ext uri="{FF2B5EF4-FFF2-40B4-BE49-F238E27FC236}">
              <a16:creationId xmlns:a16="http://schemas.microsoft.com/office/drawing/2014/main" id="{E29E9BD0-41C1-4CCD-9ED4-C458613374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84</xdr:col>
      <xdr:colOff>607977</xdr:colOff>
      <xdr:row>35</xdr:row>
      <xdr:rowOff>0</xdr:rowOff>
    </xdr:from>
    <xdr:to>
      <xdr:col>95</xdr:col>
      <xdr:colOff>526914</xdr:colOff>
      <xdr:row>50</xdr:row>
      <xdr:rowOff>141862</xdr:rowOff>
    </xdr:to>
    <xdr:graphicFrame macro="">
      <xdr:nvGraphicFramePr>
        <xdr:cNvPr id="34" name="Chart 34">
          <a:extLst>
            <a:ext uri="{FF2B5EF4-FFF2-40B4-BE49-F238E27FC236}">
              <a16:creationId xmlns:a16="http://schemas.microsoft.com/office/drawing/2014/main" id="{C9ECC430-2F1F-4138-9275-BACA05E626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69</xdr:col>
      <xdr:colOff>281860</xdr:colOff>
      <xdr:row>49</xdr:row>
      <xdr:rowOff>134620</xdr:rowOff>
    </xdr:from>
    <xdr:to>
      <xdr:col>76</xdr:col>
      <xdr:colOff>547766</xdr:colOff>
      <xdr:row>65</xdr:row>
      <xdr:rowOff>16510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BE046063-5D5D-4301-9D4C-8D8F007722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77</xdr:col>
      <xdr:colOff>81517</xdr:colOff>
      <xdr:row>49</xdr:row>
      <xdr:rowOff>116681</xdr:rowOff>
    </xdr:from>
    <xdr:to>
      <xdr:col>84</xdr:col>
      <xdr:colOff>347423</xdr:colOff>
      <xdr:row>64</xdr:row>
      <xdr:rowOff>177165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81D9015D-6E28-4F36-BB46-44DEDAB0EB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85</xdr:col>
      <xdr:colOff>0</xdr:colOff>
      <xdr:row>51</xdr:row>
      <xdr:rowOff>0</xdr:rowOff>
    </xdr:from>
    <xdr:to>
      <xdr:col>96</xdr:col>
      <xdr:colOff>59531</xdr:colOff>
      <xdr:row>66</xdr:row>
      <xdr:rowOff>60483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6CFEEC17-89B4-46AB-A1DD-D9CC605D33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75</xdr:col>
      <xdr:colOff>259874</xdr:colOff>
      <xdr:row>65</xdr:row>
      <xdr:rowOff>89058</xdr:rowOff>
    </xdr:from>
    <xdr:to>
      <xdr:col>82</xdr:col>
      <xdr:colOff>504349</xdr:colOff>
      <xdr:row>80</xdr:row>
      <xdr:rowOff>145573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45DD7E55-DE8A-4AC4-9A04-3A69135617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83</xdr:col>
      <xdr:colOff>271939</xdr:colOff>
      <xdr:row>65</xdr:row>
      <xdr:rowOff>132716</xdr:rowOff>
    </xdr:from>
    <xdr:to>
      <xdr:col>90</xdr:col>
      <xdr:colOff>549275</xdr:colOff>
      <xdr:row>81</xdr:row>
      <xdr:rowOff>18416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C115E012-D02C-4B88-8537-BBAAE37011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91</xdr:col>
      <xdr:colOff>63500</xdr:colOff>
      <xdr:row>65</xdr:row>
      <xdr:rowOff>111125</xdr:rowOff>
    </xdr:from>
    <xdr:to>
      <xdr:col>103</xdr:col>
      <xdr:colOff>158909</xdr:colOff>
      <xdr:row>80</xdr:row>
      <xdr:rowOff>167798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5B454B53-5A6E-44BC-BFCB-563FAF5064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75</xdr:col>
      <xdr:colOff>583565</xdr:colOff>
      <xdr:row>80</xdr:row>
      <xdr:rowOff>110808</xdr:rowOff>
    </xdr:from>
    <xdr:to>
      <xdr:col>83</xdr:col>
      <xdr:colOff>333375</xdr:colOff>
      <xdr:row>94</xdr:row>
      <xdr:rowOff>202883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7FC651BD-11B4-4C13-9474-46169FF66F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83</xdr:col>
      <xdr:colOff>241935</xdr:colOff>
      <xdr:row>80</xdr:row>
      <xdr:rowOff>51118</xdr:rowOff>
    </xdr:from>
    <xdr:to>
      <xdr:col>90</xdr:col>
      <xdr:colOff>583565</xdr:colOff>
      <xdr:row>94</xdr:row>
      <xdr:rowOff>143193</xdr:rowOff>
    </xdr:to>
    <xdr:graphicFrame macro="">
      <xdr:nvGraphicFramePr>
        <xdr:cNvPr id="42" name="Chart 41">
          <a:extLst>
            <a:ext uri="{FF2B5EF4-FFF2-40B4-BE49-F238E27FC236}">
              <a16:creationId xmlns:a16="http://schemas.microsoft.com/office/drawing/2014/main" id="{C36B7065-A25E-4939-8024-F455C8ED71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91</xdr:col>
      <xdr:colOff>412749</xdr:colOff>
      <xdr:row>80</xdr:row>
      <xdr:rowOff>111125</xdr:rowOff>
    </xdr:from>
    <xdr:to>
      <xdr:col>103</xdr:col>
      <xdr:colOff>553719</xdr:colOff>
      <xdr:row>94</xdr:row>
      <xdr:rowOff>219075</xdr:rowOff>
    </xdr:to>
    <xdr:graphicFrame macro="">
      <xdr:nvGraphicFramePr>
        <xdr:cNvPr id="43" name="Chart 42">
          <a:extLst>
            <a:ext uri="{FF2B5EF4-FFF2-40B4-BE49-F238E27FC236}">
              <a16:creationId xmlns:a16="http://schemas.microsoft.com/office/drawing/2014/main" id="{D0858E81-D6F3-438F-B58E-773DC8AD81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76</xdr:col>
      <xdr:colOff>343853</xdr:colOff>
      <xdr:row>94</xdr:row>
      <xdr:rowOff>481964</xdr:rowOff>
    </xdr:from>
    <xdr:to>
      <xdr:col>84</xdr:col>
      <xdr:colOff>6033</xdr:colOff>
      <xdr:row>99</xdr:row>
      <xdr:rowOff>240982</xdr:rowOff>
    </xdr:to>
    <xdr:graphicFrame macro="">
      <xdr:nvGraphicFramePr>
        <xdr:cNvPr id="44" name="Chart 43">
          <a:extLst>
            <a:ext uri="{FF2B5EF4-FFF2-40B4-BE49-F238E27FC236}">
              <a16:creationId xmlns:a16="http://schemas.microsoft.com/office/drawing/2014/main" id="{15F0EBE1-AC38-4876-A077-F8FB460D14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84</xdr:col>
      <xdr:colOff>120968</xdr:colOff>
      <xdr:row>94</xdr:row>
      <xdr:rowOff>408463</xdr:rowOff>
    </xdr:from>
    <xdr:to>
      <xdr:col>91</xdr:col>
      <xdr:colOff>377349</xdr:colOff>
      <xdr:row>99</xdr:row>
      <xdr:rowOff>178911</xdr:rowOff>
    </xdr:to>
    <xdr:graphicFrame macro="">
      <xdr:nvGraphicFramePr>
        <xdr:cNvPr id="45" name="Chart 44">
          <a:extLst>
            <a:ext uri="{FF2B5EF4-FFF2-40B4-BE49-F238E27FC236}">
              <a16:creationId xmlns:a16="http://schemas.microsoft.com/office/drawing/2014/main" id="{CA01DAC7-B485-4004-AC22-4292E17F81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91</xdr:col>
      <xdr:colOff>385127</xdr:colOff>
      <xdr:row>94</xdr:row>
      <xdr:rowOff>281939</xdr:rowOff>
    </xdr:from>
    <xdr:to>
      <xdr:col>104</xdr:col>
      <xdr:colOff>71438</xdr:colOff>
      <xdr:row>99</xdr:row>
      <xdr:rowOff>52387</xdr:rowOff>
    </xdr:to>
    <xdr:graphicFrame macro="">
      <xdr:nvGraphicFramePr>
        <xdr:cNvPr id="46" name="Chart 45">
          <a:extLst>
            <a:ext uri="{FF2B5EF4-FFF2-40B4-BE49-F238E27FC236}">
              <a16:creationId xmlns:a16="http://schemas.microsoft.com/office/drawing/2014/main" id="{31D034F2-53F0-48B0-96DE-D473B3C6E3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68</xdr:col>
      <xdr:colOff>459589</xdr:colOff>
      <xdr:row>198</xdr:row>
      <xdr:rowOff>131384</xdr:rowOff>
    </xdr:from>
    <xdr:to>
      <xdr:col>83</xdr:col>
      <xdr:colOff>388892</xdr:colOff>
      <xdr:row>236</xdr:row>
      <xdr:rowOff>85090</xdr:rowOff>
    </xdr:to>
    <xdr:graphicFrame macro="">
      <xdr:nvGraphicFramePr>
        <xdr:cNvPr id="47" name="Chart 46">
          <a:extLst>
            <a:ext uri="{FF2B5EF4-FFF2-40B4-BE49-F238E27FC236}">
              <a16:creationId xmlns:a16="http://schemas.microsoft.com/office/drawing/2014/main" id="{A1B762C7-224A-48DF-A4B8-B3E27E405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64</xdr:col>
      <xdr:colOff>269874</xdr:colOff>
      <xdr:row>164</xdr:row>
      <xdr:rowOff>79374</xdr:rowOff>
    </xdr:from>
    <xdr:to>
      <xdr:col>86</xdr:col>
      <xdr:colOff>475162</xdr:colOff>
      <xdr:row>210</xdr:row>
      <xdr:rowOff>97517</xdr:rowOff>
    </xdr:to>
    <xdr:graphicFrame macro="">
      <xdr:nvGraphicFramePr>
        <xdr:cNvPr id="49" name="Chart 48">
          <a:extLst>
            <a:ext uri="{FF2B5EF4-FFF2-40B4-BE49-F238E27FC236}">
              <a16:creationId xmlns:a16="http://schemas.microsoft.com/office/drawing/2014/main" id="{31AF5DC8-A952-47C8-894B-3371EE9261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78</xdr:col>
      <xdr:colOff>244204</xdr:colOff>
      <xdr:row>99</xdr:row>
      <xdr:rowOff>446497</xdr:rowOff>
    </xdr:from>
    <xdr:to>
      <xdr:col>86</xdr:col>
      <xdr:colOff>136071</xdr:colOff>
      <xdr:row>106</xdr:row>
      <xdr:rowOff>113393</xdr:rowOff>
    </xdr:to>
    <xdr:graphicFrame macro="">
      <xdr:nvGraphicFramePr>
        <xdr:cNvPr id="50" name="Chart 49">
          <a:extLst>
            <a:ext uri="{FF2B5EF4-FFF2-40B4-BE49-F238E27FC236}">
              <a16:creationId xmlns:a16="http://schemas.microsoft.com/office/drawing/2014/main" id="{BD9FC92A-9BBE-4381-B607-F53F81E514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86</xdr:col>
      <xdr:colOff>244564</xdr:colOff>
      <xdr:row>99</xdr:row>
      <xdr:rowOff>421822</xdr:rowOff>
    </xdr:from>
    <xdr:to>
      <xdr:col>93</xdr:col>
      <xdr:colOff>530314</xdr:colOff>
      <xdr:row>105</xdr:row>
      <xdr:rowOff>662940</xdr:rowOff>
    </xdr:to>
    <xdr:graphicFrame macro="">
      <xdr:nvGraphicFramePr>
        <xdr:cNvPr id="51" name="Chart 50">
          <a:extLst>
            <a:ext uri="{FF2B5EF4-FFF2-40B4-BE49-F238E27FC236}">
              <a16:creationId xmlns:a16="http://schemas.microsoft.com/office/drawing/2014/main" id="{D3ECFC2F-0713-4E46-9F1E-BF5E9E871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93</xdr:col>
      <xdr:colOff>612320</xdr:colOff>
      <xdr:row>100</xdr:row>
      <xdr:rowOff>0</xdr:rowOff>
    </xdr:from>
    <xdr:to>
      <xdr:col>104</xdr:col>
      <xdr:colOff>22677</xdr:colOff>
      <xdr:row>105</xdr:row>
      <xdr:rowOff>721178</xdr:rowOff>
    </xdr:to>
    <xdr:graphicFrame macro="">
      <xdr:nvGraphicFramePr>
        <xdr:cNvPr id="52" name="Chart 51">
          <a:extLst>
            <a:ext uri="{FF2B5EF4-FFF2-40B4-BE49-F238E27FC236}">
              <a16:creationId xmlns:a16="http://schemas.microsoft.com/office/drawing/2014/main" id="{490677EB-661C-4E47-8479-6576340188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52</xdr:col>
      <xdr:colOff>428625</xdr:colOff>
      <xdr:row>82</xdr:row>
      <xdr:rowOff>113030</xdr:rowOff>
    </xdr:from>
    <xdr:to>
      <xdr:col>62</xdr:col>
      <xdr:colOff>101328</xdr:colOff>
      <xdr:row>98</xdr:row>
      <xdr:rowOff>364944</xdr:rowOff>
    </xdr:to>
    <xdr:graphicFrame macro="">
      <xdr:nvGraphicFramePr>
        <xdr:cNvPr id="53" name="Chart 52">
          <a:extLst>
            <a:ext uri="{FF2B5EF4-FFF2-40B4-BE49-F238E27FC236}">
              <a16:creationId xmlns:a16="http://schemas.microsoft.com/office/drawing/2014/main" id="{AE959DA4-1931-4CBF-9F25-7D4660BD5D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46</xdr:col>
      <xdr:colOff>554473</xdr:colOff>
      <xdr:row>0</xdr:row>
      <xdr:rowOff>0</xdr:rowOff>
    </xdr:from>
    <xdr:to>
      <xdr:col>60</xdr:col>
      <xdr:colOff>44648</xdr:colOff>
      <xdr:row>15</xdr:row>
      <xdr:rowOff>133946</xdr:rowOff>
    </xdr:to>
    <xdr:graphicFrame macro="">
      <xdr:nvGraphicFramePr>
        <xdr:cNvPr id="54" name="Chart 53">
          <a:extLst>
            <a:ext uri="{FF2B5EF4-FFF2-40B4-BE49-F238E27FC236}">
              <a16:creationId xmlns:a16="http://schemas.microsoft.com/office/drawing/2014/main" id="{1B1900E1-012D-464A-8A76-F1BB1EE8B5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96</xdr:col>
      <xdr:colOff>0</xdr:colOff>
      <xdr:row>1</xdr:row>
      <xdr:rowOff>0</xdr:rowOff>
    </xdr:from>
    <xdr:to>
      <xdr:col>108</xdr:col>
      <xdr:colOff>595313</xdr:colOff>
      <xdr:row>16</xdr:row>
      <xdr:rowOff>75713</xdr:rowOff>
    </xdr:to>
    <xdr:graphicFrame macro="">
      <xdr:nvGraphicFramePr>
        <xdr:cNvPr id="55" name="Chart 54">
          <a:extLst>
            <a:ext uri="{FF2B5EF4-FFF2-40B4-BE49-F238E27FC236}">
              <a16:creationId xmlns:a16="http://schemas.microsoft.com/office/drawing/2014/main" id="{21B4E537-19E1-4F68-9344-86DE060BD3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96</xdr:col>
      <xdr:colOff>0</xdr:colOff>
      <xdr:row>16</xdr:row>
      <xdr:rowOff>44648</xdr:rowOff>
    </xdr:from>
    <xdr:to>
      <xdr:col>109</xdr:col>
      <xdr:colOff>74414</xdr:colOff>
      <xdr:row>33</xdr:row>
      <xdr:rowOff>64537</xdr:rowOff>
    </xdr:to>
    <xdr:graphicFrame macro="">
      <xdr:nvGraphicFramePr>
        <xdr:cNvPr id="56" name="Chart 55">
          <a:extLst>
            <a:ext uri="{FF2B5EF4-FFF2-40B4-BE49-F238E27FC236}">
              <a16:creationId xmlns:a16="http://schemas.microsoft.com/office/drawing/2014/main" id="{1231AF25-5B2E-402C-B39A-F0B443B88D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96</xdr:col>
      <xdr:colOff>0</xdr:colOff>
      <xdr:row>36</xdr:row>
      <xdr:rowOff>0</xdr:rowOff>
    </xdr:from>
    <xdr:to>
      <xdr:col>109</xdr:col>
      <xdr:colOff>29765</xdr:colOff>
      <xdr:row>51</xdr:row>
      <xdr:rowOff>18725</xdr:rowOff>
    </xdr:to>
    <xdr:graphicFrame macro="">
      <xdr:nvGraphicFramePr>
        <xdr:cNvPr id="57" name="Chart 33">
          <a:extLst>
            <a:ext uri="{FF2B5EF4-FFF2-40B4-BE49-F238E27FC236}">
              <a16:creationId xmlns:a16="http://schemas.microsoft.com/office/drawing/2014/main" id="{90325F19-1FF8-487D-888A-A708338820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96</xdr:col>
      <xdr:colOff>81642</xdr:colOff>
      <xdr:row>51</xdr:row>
      <xdr:rowOff>0</xdr:rowOff>
    </xdr:from>
    <xdr:to>
      <xdr:col>110</xdr:col>
      <xdr:colOff>254725</xdr:colOff>
      <xdr:row>66</xdr:row>
      <xdr:rowOff>25309</xdr:rowOff>
    </xdr:to>
    <xdr:graphicFrame macro="">
      <xdr:nvGraphicFramePr>
        <xdr:cNvPr id="58" name="Chart 49">
          <a:extLst>
            <a:ext uri="{FF2B5EF4-FFF2-40B4-BE49-F238E27FC236}">
              <a16:creationId xmlns:a16="http://schemas.microsoft.com/office/drawing/2014/main" id="{B63E7DB7-1A10-49D6-814E-34394E88EB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103</xdr:col>
      <xdr:colOff>39642</xdr:colOff>
      <xdr:row>81</xdr:row>
      <xdr:rowOff>49438</xdr:rowOff>
    </xdr:from>
    <xdr:to>
      <xdr:col>116</xdr:col>
      <xdr:colOff>467179</xdr:colOff>
      <xdr:row>94</xdr:row>
      <xdr:rowOff>345076</xdr:rowOff>
    </xdr:to>
    <xdr:graphicFrame macro="">
      <xdr:nvGraphicFramePr>
        <xdr:cNvPr id="59" name="Chart 58">
          <a:extLst>
            <a:ext uri="{FF2B5EF4-FFF2-40B4-BE49-F238E27FC236}">
              <a16:creationId xmlns:a16="http://schemas.microsoft.com/office/drawing/2014/main" id="{73C3BD0B-23C0-4D3A-890B-03FB15E745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103</xdr:col>
      <xdr:colOff>92165</xdr:colOff>
      <xdr:row>94</xdr:row>
      <xdr:rowOff>400684</xdr:rowOff>
    </xdr:from>
    <xdr:to>
      <xdr:col>117</xdr:col>
      <xdr:colOff>97880</xdr:colOff>
      <xdr:row>100</xdr:row>
      <xdr:rowOff>15874</xdr:rowOff>
    </xdr:to>
    <xdr:graphicFrame macro="">
      <xdr:nvGraphicFramePr>
        <xdr:cNvPr id="60" name="Chart 59">
          <a:extLst>
            <a:ext uri="{FF2B5EF4-FFF2-40B4-BE49-F238E27FC236}">
              <a16:creationId xmlns:a16="http://schemas.microsoft.com/office/drawing/2014/main" id="{55091571-C64C-4F85-BE2A-46E778970C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61</xdr:col>
      <xdr:colOff>190500</xdr:colOff>
      <xdr:row>47</xdr:row>
      <xdr:rowOff>114300</xdr:rowOff>
    </xdr:from>
    <xdr:to>
      <xdr:col>69</xdr:col>
      <xdr:colOff>457200</xdr:colOff>
      <xdr:row>65</xdr:row>
      <xdr:rowOff>114300</xdr:rowOff>
    </xdr:to>
    <xdr:graphicFrame macro="">
      <xdr:nvGraphicFramePr>
        <xdr:cNvPr id="62" name="Chart 61">
          <a:extLst>
            <a:ext uri="{FF2B5EF4-FFF2-40B4-BE49-F238E27FC236}">
              <a16:creationId xmlns:a16="http://schemas.microsoft.com/office/drawing/2014/main" id="{60790B34-D1E0-4820-9746-424C262C9B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54</xdr:col>
      <xdr:colOff>19050</xdr:colOff>
      <xdr:row>49</xdr:row>
      <xdr:rowOff>53340</xdr:rowOff>
    </xdr:from>
    <xdr:to>
      <xdr:col>61</xdr:col>
      <xdr:colOff>552450</xdr:colOff>
      <xdr:row>66</xdr:row>
      <xdr:rowOff>19050</xdr:rowOff>
    </xdr:to>
    <xdr:graphicFrame macro="">
      <xdr:nvGraphicFramePr>
        <xdr:cNvPr id="63" name="Chart 62">
          <a:extLst>
            <a:ext uri="{FF2B5EF4-FFF2-40B4-BE49-F238E27FC236}">
              <a16:creationId xmlns:a16="http://schemas.microsoft.com/office/drawing/2014/main" id="{5995660C-C88F-4F31-9A4F-4F108C0B86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101</xdr:col>
      <xdr:colOff>466725</xdr:colOff>
      <xdr:row>65</xdr:row>
      <xdr:rowOff>25400</xdr:rowOff>
    </xdr:from>
    <xdr:to>
      <xdr:col>116</xdr:col>
      <xdr:colOff>66675</xdr:colOff>
      <xdr:row>81</xdr:row>
      <xdr:rowOff>47625</xdr:rowOff>
    </xdr:to>
    <xdr:graphicFrame macro="">
      <xdr:nvGraphicFramePr>
        <xdr:cNvPr id="64" name="Chart 63">
          <a:extLst>
            <a:ext uri="{FF2B5EF4-FFF2-40B4-BE49-F238E27FC236}">
              <a16:creationId xmlns:a16="http://schemas.microsoft.com/office/drawing/2014/main" id="{6A850FF8-4F34-4B6E-84F7-ED8405B1F1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115</xdr:col>
      <xdr:colOff>456565</xdr:colOff>
      <xdr:row>59</xdr:row>
      <xdr:rowOff>142875</xdr:rowOff>
    </xdr:from>
    <xdr:to>
      <xdr:col>134</xdr:col>
      <xdr:colOff>69792</xdr:colOff>
      <xdr:row>83</xdr:row>
      <xdr:rowOff>134678</xdr:rowOff>
    </xdr:to>
    <xdr:graphicFrame macro="">
      <xdr:nvGraphicFramePr>
        <xdr:cNvPr id="65" name="Chart 64">
          <a:extLst>
            <a:ext uri="{FF2B5EF4-FFF2-40B4-BE49-F238E27FC236}">
              <a16:creationId xmlns:a16="http://schemas.microsoft.com/office/drawing/2014/main" id="{5686A5AC-F4BE-4A67-8B51-0586828BD6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115</xdr:col>
      <xdr:colOff>571500</xdr:colOff>
      <xdr:row>82</xdr:row>
      <xdr:rowOff>81280</xdr:rowOff>
    </xdr:from>
    <xdr:to>
      <xdr:col>134</xdr:col>
      <xdr:colOff>186690</xdr:colOff>
      <xdr:row>95</xdr:row>
      <xdr:rowOff>476250</xdr:rowOff>
    </xdr:to>
    <xdr:graphicFrame macro="">
      <xdr:nvGraphicFramePr>
        <xdr:cNvPr id="66" name="Chart 65">
          <a:extLst>
            <a:ext uri="{FF2B5EF4-FFF2-40B4-BE49-F238E27FC236}">
              <a16:creationId xmlns:a16="http://schemas.microsoft.com/office/drawing/2014/main" id="{83A9E5A5-E907-4589-AB0A-336441D6C0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116</xdr:col>
      <xdr:colOff>267970</xdr:colOff>
      <xdr:row>95</xdr:row>
      <xdr:rowOff>450849</xdr:rowOff>
    </xdr:from>
    <xdr:to>
      <xdr:col>137</xdr:col>
      <xdr:colOff>208280</xdr:colOff>
      <xdr:row>104</xdr:row>
      <xdr:rowOff>63499</xdr:rowOff>
    </xdr:to>
    <xdr:graphicFrame macro="">
      <xdr:nvGraphicFramePr>
        <xdr:cNvPr id="67" name="Chart 66">
          <a:extLst>
            <a:ext uri="{FF2B5EF4-FFF2-40B4-BE49-F238E27FC236}">
              <a16:creationId xmlns:a16="http://schemas.microsoft.com/office/drawing/2014/main" id="{77BE964E-249D-4382-A6B0-7DE07FE690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61</xdr:col>
      <xdr:colOff>514348</xdr:colOff>
      <xdr:row>80</xdr:row>
      <xdr:rowOff>0</xdr:rowOff>
    </xdr:from>
    <xdr:to>
      <xdr:col>76</xdr:col>
      <xdr:colOff>254000</xdr:colOff>
      <xdr:row>106</xdr:row>
      <xdr:rowOff>47625</xdr:rowOff>
    </xdr:to>
    <xdr:graphicFrame macro="">
      <xdr:nvGraphicFramePr>
        <xdr:cNvPr id="68" name="Chart 67">
          <a:extLst>
            <a:ext uri="{FF2B5EF4-FFF2-40B4-BE49-F238E27FC236}">
              <a16:creationId xmlns:a16="http://schemas.microsoft.com/office/drawing/2014/main" id="{B4FF022A-C1F9-41B7-BF16-D2CF0E524A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38</xdr:col>
      <xdr:colOff>190500</xdr:colOff>
      <xdr:row>99</xdr:row>
      <xdr:rowOff>266700</xdr:rowOff>
    </xdr:from>
    <xdr:to>
      <xdr:col>45</xdr:col>
      <xdr:colOff>495300</xdr:colOff>
      <xdr:row>105</xdr:row>
      <xdr:rowOff>453390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E2154785-7B84-D55C-543A-46918BC643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174</xdr:col>
      <xdr:colOff>179277</xdr:colOff>
      <xdr:row>2</xdr:row>
      <xdr:rowOff>43428</xdr:rowOff>
    </xdr:from>
    <xdr:to>
      <xdr:col>200</xdr:col>
      <xdr:colOff>447263</xdr:colOff>
      <xdr:row>53</xdr:row>
      <xdr:rowOff>111982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B2AF95D1-F7CA-7224-E3D4-D938FA804E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199</xdr:col>
      <xdr:colOff>190500</xdr:colOff>
      <xdr:row>1</xdr:row>
      <xdr:rowOff>71437</xdr:rowOff>
    </xdr:from>
    <xdr:to>
      <xdr:col>225</xdr:col>
      <xdr:colOff>458486</xdr:colOff>
      <xdr:row>52</xdr:row>
      <xdr:rowOff>138086</xdr:rowOff>
    </xdr:to>
    <xdr:graphicFrame macro="">
      <xdr:nvGraphicFramePr>
        <xdr:cNvPr id="48" name="Chart 47">
          <a:extLst>
            <a:ext uri="{FF2B5EF4-FFF2-40B4-BE49-F238E27FC236}">
              <a16:creationId xmlns:a16="http://schemas.microsoft.com/office/drawing/2014/main" id="{AEBF0DB8-E6EA-40F2-867A-B7FB6A43A4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172</xdr:col>
      <xdr:colOff>863</xdr:colOff>
      <xdr:row>52</xdr:row>
      <xdr:rowOff>135804</xdr:rowOff>
    </xdr:from>
    <xdr:to>
      <xdr:col>199</xdr:col>
      <xdr:colOff>500061</xdr:colOff>
      <xdr:row>97</xdr:row>
      <xdr:rowOff>404812</xdr:rowOff>
    </xdr:to>
    <xdr:graphicFrame macro="">
      <xdr:nvGraphicFramePr>
        <xdr:cNvPr id="61" name="Chart 60">
          <a:extLst>
            <a:ext uri="{FF2B5EF4-FFF2-40B4-BE49-F238E27FC236}">
              <a16:creationId xmlns:a16="http://schemas.microsoft.com/office/drawing/2014/main" id="{D3C7A4E9-6897-EFD8-0807-C0804112C5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77</xdr:col>
      <xdr:colOff>407670</xdr:colOff>
      <xdr:row>106</xdr:row>
      <xdr:rowOff>628651</xdr:rowOff>
    </xdr:from>
    <xdr:to>
      <xdr:col>87</xdr:col>
      <xdr:colOff>457200</xdr:colOff>
      <xdr:row>128</xdr:row>
      <xdr:rowOff>76201</xdr:rowOff>
    </xdr:to>
    <xdr:graphicFrame macro="">
      <xdr:nvGraphicFramePr>
        <xdr:cNvPr id="69" name="Chart 68">
          <a:extLst>
            <a:ext uri="{FF2B5EF4-FFF2-40B4-BE49-F238E27FC236}">
              <a16:creationId xmlns:a16="http://schemas.microsoft.com/office/drawing/2014/main" id="{5A52E8E4-08A7-5022-9C9D-96F53FC695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87</xdr:col>
      <xdr:colOff>513806</xdr:colOff>
      <xdr:row>106</xdr:row>
      <xdr:rowOff>532856</xdr:rowOff>
    </xdr:from>
    <xdr:to>
      <xdr:col>97</xdr:col>
      <xdr:colOff>323850</xdr:colOff>
      <xdr:row>128</xdr:row>
      <xdr:rowOff>114300</xdr:rowOff>
    </xdr:to>
    <xdr:graphicFrame macro="">
      <xdr:nvGraphicFramePr>
        <xdr:cNvPr id="70" name="Chart 69">
          <a:extLst>
            <a:ext uri="{FF2B5EF4-FFF2-40B4-BE49-F238E27FC236}">
              <a16:creationId xmlns:a16="http://schemas.microsoft.com/office/drawing/2014/main" id="{33B7F60A-E652-EFB5-08A8-FBB337ED80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97</xdr:col>
      <xdr:colOff>522514</xdr:colOff>
      <xdr:row>106</xdr:row>
      <xdr:rowOff>76199</xdr:rowOff>
    </xdr:from>
    <xdr:to>
      <xdr:col>112</xdr:col>
      <xdr:colOff>174172</xdr:colOff>
      <xdr:row>132</xdr:row>
      <xdr:rowOff>163286</xdr:rowOff>
    </xdr:to>
    <xdr:graphicFrame macro="">
      <xdr:nvGraphicFramePr>
        <xdr:cNvPr id="71" name="Chart 70">
          <a:extLst>
            <a:ext uri="{FF2B5EF4-FFF2-40B4-BE49-F238E27FC236}">
              <a16:creationId xmlns:a16="http://schemas.microsoft.com/office/drawing/2014/main" id="{C41EC803-6955-4643-9395-6091C4E450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109</xdr:col>
      <xdr:colOff>304800</xdr:colOff>
      <xdr:row>0</xdr:row>
      <xdr:rowOff>83820</xdr:rowOff>
    </xdr:from>
    <xdr:to>
      <xdr:col>117</xdr:col>
      <xdr:colOff>0</xdr:colOff>
      <xdr:row>15</xdr:row>
      <xdr:rowOff>83820</xdr:rowOff>
    </xdr:to>
    <xdr:graphicFrame macro="">
      <xdr:nvGraphicFramePr>
        <xdr:cNvPr id="72" name="Chart 71">
          <a:extLst>
            <a:ext uri="{FF2B5EF4-FFF2-40B4-BE49-F238E27FC236}">
              <a16:creationId xmlns:a16="http://schemas.microsoft.com/office/drawing/2014/main" id="{DD07BD0F-7927-4747-7219-FF6352C704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116</xdr:col>
      <xdr:colOff>579120</xdr:colOff>
      <xdr:row>0</xdr:row>
      <xdr:rowOff>114300</xdr:rowOff>
    </xdr:from>
    <xdr:to>
      <xdr:col>124</xdr:col>
      <xdr:colOff>274320</xdr:colOff>
      <xdr:row>15</xdr:row>
      <xdr:rowOff>114300</xdr:rowOff>
    </xdr:to>
    <xdr:graphicFrame macro="">
      <xdr:nvGraphicFramePr>
        <xdr:cNvPr id="73" name="Chart 72">
          <a:extLst>
            <a:ext uri="{FF2B5EF4-FFF2-40B4-BE49-F238E27FC236}">
              <a16:creationId xmlns:a16="http://schemas.microsoft.com/office/drawing/2014/main" id="{59B5626A-7623-A8EC-3B25-98E7C7FEAB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125</xdr:col>
      <xdr:colOff>0</xdr:colOff>
      <xdr:row>0</xdr:row>
      <xdr:rowOff>0</xdr:rowOff>
    </xdr:from>
    <xdr:to>
      <xdr:col>136</xdr:col>
      <xdr:colOff>441960</xdr:colOff>
      <xdr:row>16</xdr:row>
      <xdr:rowOff>30480</xdr:rowOff>
    </xdr:to>
    <xdr:graphicFrame macro="">
      <xdr:nvGraphicFramePr>
        <xdr:cNvPr id="74" name="Chart 73">
          <a:extLst>
            <a:ext uri="{FF2B5EF4-FFF2-40B4-BE49-F238E27FC236}">
              <a16:creationId xmlns:a16="http://schemas.microsoft.com/office/drawing/2014/main" id="{690401A9-F84C-4BAA-B81A-17724D494A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334011</xdr:colOff>
      <xdr:row>1</xdr:row>
      <xdr:rowOff>1270</xdr:rowOff>
    </xdr:from>
    <xdr:to>
      <xdr:col>49</xdr:col>
      <xdr:colOff>0</xdr:colOff>
      <xdr:row>16</xdr:row>
      <xdr:rowOff>137583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3CC32BB-36B2-D072-6B7B-293F4FA4B1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49</xdr:col>
      <xdr:colOff>92498</xdr:colOff>
      <xdr:row>1</xdr:row>
      <xdr:rowOff>11854</xdr:rowOff>
    </xdr:from>
    <xdr:to>
      <xdr:col>56</xdr:col>
      <xdr:colOff>375284</xdr:colOff>
      <xdr:row>16</xdr:row>
      <xdr:rowOff>44874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EF85854-7E39-7CD5-7AFA-B5F2D07540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56</xdr:col>
      <xdr:colOff>613832</xdr:colOff>
      <xdr:row>1</xdr:row>
      <xdr:rowOff>0</xdr:rowOff>
    </xdr:from>
    <xdr:to>
      <xdr:col>66</xdr:col>
      <xdr:colOff>211666</xdr:colOff>
      <xdr:row>16</xdr:row>
      <xdr:rowOff>29210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5E4972E-A242-4F4E-ABF2-9FDB648A6B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41</xdr:col>
      <xdr:colOff>341630</xdr:colOff>
      <xdr:row>15</xdr:row>
      <xdr:rowOff>177377</xdr:rowOff>
    </xdr:from>
    <xdr:to>
      <xdr:col>49</xdr:col>
      <xdr:colOff>8679</xdr:colOff>
      <xdr:row>31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0699CBE-D9E9-A2BF-4DC5-C7DA472159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49</xdr:col>
      <xdr:colOff>91501</xdr:colOff>
      <xdr:row>15</xdr:row>
      <xdr:rowOff>153186</xdr:rowOff>
    </xdr:from>
    <xdr:to>
      <xdr:col>56</xdr:col>
      <xdr:colOff>359440</xdr:colOff>
      <xdr:row>31</xdr:row>
      <xdr:rowOff>4384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E7BD7C6-0B4C-D764-F486-961775759B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57</xdr:col>
      <xdr:colOff>0</xdr:colOff>
      <xdr:row>16</xdr:row>
      <xdr:rowOff>0</xdr:rowOff>
    </xdr:from>
    <xdr:to>
      <xdr:col>66</xdr:col>
      <xdr:colOff>544286</xdr:colOff>
      <xdr:row>31</xdr:row>
      <xdr:rowOff>41426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FBDC20A-E752-4C52-AE05-E833DEC0FD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41</xdr:col>
      <xdr:colOff>312147</xdr:colOff>
      <xdr:row>31</xdr:row>
      <xdr:rowOff>47352</xdr:rowOff>
    </xdr:from>
    <xdr:to>
      <xdr:col>48</xdr:col>
      <xdr:colOff>609327</xdr:colOff>
      <xdr:row>46</xdr:row>
      <xdr:rowOff>129540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A782486-926B-4305-89BD-B9B8C5B5F0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49</xdr:col>
      <xdr:colOff>64226</xdr:colOff>
      <xdr:row>31</xdr:row>
      <xdr:rowOff>8436</xdr:rowOff>
    </xdr:from>
    <xdr:to>
      <xdr:col>56</xdr:col>
      <xdr:colOff>361406</xdr:colOff>
      <xdr:row>46</xdr:row>
      <xdr:rowOff>94434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DF0D6EE7-BDA2-2B31-4BE4-A1ED23AEB2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56</xdr:col>
      <xdr:colOff>613252</xdr:colOff>
      <xdr:row>31</xdr:row>
      <xdr:rowOff>0</xdr:rowOff>
    </xdr:from>
    <xdr:to>
      <xdr:col>67</xdr:col>
      <xdr:colOff>313150</xdr:colOff>
      <xdr:row>46</xdr:row>
      <xdr:rowOff>91713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1CAC40E2-8146-494A-AAB0-05E95F954C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74</xdr:col>
      <xdr:colOff>439238</xdr:colOff>
      <xdr:row>94</xdr:row>
      <xdr:rowOff>295003</xdr:rowOff>
    </xdr:from>
    <xdr:to>
      <xdr:col>87</xdr:col>
      <xdr:colOff>381000</xdr:colOff>
      <xdr:row>120</xdr:row>
      <xdr:rowOff>93890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49AC7214-865A-059D-105C-037FF7FD71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87</xdr:col>
      <xdr:colOff>228600</xdr:colOff>
      <xdr:row>94</xdr:row>
      <xdr:rowOff>148590</xdr:rowOff>
    </xdr:from>
    <xdr:to>
      <xdr:col>106</xdr:col>
      <xdr:colOff>377190</xdr:colOff>
      <xdr:row>119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E0CFDD56-5870-DFEA-C6C5-6B3F4AFF92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59</xdr:col>
      <xdr:colOff>37282</xdr:colOff>
      <xdr:row>126</xdr:row>
      <xdr:rowOff>175258</xdr:rowOff>
    </xdr:from>
    <xdr:to>
      <xdr:col>72</xdr:col>
      <xdr:colOff>552450</xdr:colOff>
      <xdr:row>152</xdr:row>
      <xdr:rowOff>54429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148A8FD5-3170-6899-B2D2-4178C67E8C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59</xdr:col>
      <xdr:colOff>246288</xdr:colOff>
      <xdr:row>151</xdr:row>
      <xdr:rowOff>22858</xdr:rowOff>
    </xdr:from>
    <xdr:to>
      <xdr:col>73</xdr:col>
      <xdr:colOff>12790</xdr:colOff>
      <xdr:row>192</xdr:row>
      <xdr:rowOff>183151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B8511FC2-BEEC-9057-A89A-FCF0B33A88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71</xdr:col>
      <xdr:colOff>103414</xdr:colOff>
      <xdr:row>156</xdr:row>
      <xdr:rowOff>113211</xdr:rowOff>
    </xdr:from>
    <xdr:to>
      <xdr:col>83</xdr:col>
      <xdr:colOff>589461</xdr:colOff>
      <xdr:row>197</xdr:row>
      <xdr:rowOff>155122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2478823B-B6B6-6E76-10BC-321E6E5DE0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58</xdr:col>
      <xdr:colOff>466181</xdr:colOff>
      <xdr:row>174</xdr:row>
      <xdr:rowOff>188322</xdr:rowOff>
    </xdr:from>
    <xdr:to>
      <xdr:col>72</xdr:col>
      <xdr:colOff>411752</xdr:colOff>
      <xdr:row>212</xdr:row>
      <xdr:rowOff>69940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471A1C01-6D66-7C94-CAE4-8AB1F759C8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72</xdr:col>
      <xdr:colOff>57150</xdr:colOff>
      <xdr:row>186</xdr:row>
      <xdr:rowOff>38917</xdr:rowOff>
    </xdr:from>
    <xdr:to>
      <xdr:col>87</xdr:col>
      <xdr:colOff>249283</xdr:colOff>
      <xdr:row>223</xdr:row>
      <xdr:rowOff>130629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4FBD441B-59D6-9712-D6EF-FCC242BEA8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66</xdr:col>
      <xdr:colOff>19050</xdr:colOff>
      <xdr:row>123</xdr:row>
      <xdr:rowOff>0</xdr:rowOff>
    </xdr:from>
    <xdr:to>
      <xdr:col>87</xdr:col>
      <xdr:colOff>95250</xdr:colOff>
      <xdr:row>157</xdr:row>
      <xdr:rowOff>186690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AA5EF6A9-6FB1-4B0A-976A-6045A97383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87</xdr:col>
      <xdr:colOff>209550</xdr:colOff>
      <xdr:row>123</xdr:row>
      <xdr:rowOff>19050</xdr:rowOff>
    </xdr:from>
    <xdr:to>
      <xdr:col>109</xdr:col>
      <xdr:colOff>72390</xdr:colOff>
      <xdr:row>159</xdr:row>
      <xdr:rowOff>19050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5DB6CB55-C46B-4035-80EA-2637E6C772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40</xdr:col>
      <xdr:colOff>592585</xdr:colOff>
      <xdr:row>47</xdr:row>
      <xdr:rowOff>21191</xdr:rowOff>
    </xdr:from>
    <xdr:to>
      <xdr:col>56</xdr:col>
      <xdr:colOff>430582</xdr:colOff>
      <xdr:row>79</xdr:row>
      <xdr:rowOff>130479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B840D1EB-5742-1854-EF58-DDBE83598D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57</xdr:col>
      <xdr:colOff>154904</xdr:colOff>
      <xdr:row>46</xdr:row>
      <xdr:rowOff>163438</xdr:rowOff>
    </xdr:from>
    <xdr:to>
      <xdr:col>76</xdr:col>
      <xdr:colOff>13936</xdr:colOff>
      <xdr:row>83</xdr:row>
      <xdr:rowOff>178679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17D1A3FF-1E04-7117-9844-B6318BC797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68</xdr:col>
      <xdr:colOff>0</xdr:colOff>
      <xdr:row>1</xdr:row>
      <xdr:rowOff>0</xdr:rowOff>
    </xdr:from>
    <xdr:to>
      <xdr:col>81</xdr:col>
      <xdr:colOff>91336</xdr:colOff>
      <xdr:row>16</xdr:row>
      <xdr:rowOff>29210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13B2320D-15BE-4E23-829E-19783DC803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67</xdr:col>
      <xdr:colOff>561062</xdr:colOff>
      <xdr:row>15</xdr:row>
      <xdr:rowOff>143528</xdr:rowOff>
    </xdr:from>
    <xdr:to>
      <xdr:col>81</xdr:col>
      <xdr:colOff>506965</xdr:colOff>
      <xdr:row>31</xdr:row>
      <xdr:rowOff>11871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6141015C-97AA-46F1-B3C6-DA6D81A54E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68</xdr:col>
      <xdr:colOff>0</xdr:colOff>
      <xdr:row>31</xdr:row>
      <xdr:rowOff>0</xdr:rowOff>
    </xdr:from>
    <xdr:to>
      <xdr:col>81</xdr:col>
      <xdr:colOff>518108</xdr:colOff>
      <xdr:row>47</xdr:row>
      <xdr:rowOff>13048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51401C89-1EF9-47F9-A594-92DB0542CE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82</xdr:col>
      <xdr:colOff>524299</xdr:colOff>
      <xdr:row>2</xdr:row>
      <xdr:rowOff>6299</xdr:rowOff>
    </xdr:from>
    <xdr:to>
      <xdr:col>91</xdr:col>
      <xdr:colOff>292079</xdr:colOff>
      <xdr:row>17</xdr:row>
      <xdr:rowOff>111286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9DB802B7-AE54-1D76-67F2-02BE15267E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94</xdr:col>
      <xdr:colOff>0</xdr:colOff>
      <xdr:row>1</xdr:row>
      <xdr:rowOff>172578</xdr:rowOff>
    </xdr:from>
    <xdr:to>
      <xdr:col>111</xdr:col>
      <xdr:colOff>576204</xdr:colOff>
      <xdr:row>30</xdr:row>
      <xdr:rowOff>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15AF61F8-7D05-49EF-89B7-9BF8204B2C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50</xdr:col>
      <xdr:colOff>187267</xdr:colOff>
      <xdr:row>197</xdr:row>
      <xdr:rowOff>142759</xdr:rowOff>
    </xdr:from>
    <xdr:to>
      <xdr:col>61</xdr:col>
      <xdr:colOff>302780</xdr:colOff>
      <xdr:row>226</xdr:row>
      <xdr:rowOff>155862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2CED236B-505D-49F2-A41D-5171873039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60</xdr:col>
      <xdr:colOff>389487</xdr:colOff>
      <xdr:row>196</xdr:row>
      <xdr:rowOff>142760</xdr:rowOff>
    </xdr:from>
    <xdr:to>
      <xdr:col>72</xdr:col>
      <xdr:colOff>364490</xdr:colOff>
      <xdr:row>226</xdr:row>
      <xdr:rowOff>30711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6F812F72-6B63-47C8-BE75-AE8A324157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71</xdr:col>
      <xdr:colOff>105259</xdr:colOff>
      <xdr:row>228</xdr:row>
      <xdr:rowOff>116144</xdr:rowOff>
    </xdr:from>
    <xdr:to>
      <xdr:col>86</xdr:col>
      <xdr:colOff>36467</xdr:colOff>
      <xdr:row>266</xdr:row>
      <xdr:rowOff>67945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AEBD7885-58F2-4594-9A5F-98F0A53D8D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57</xdr:col>
      <xdr:colOff>266791</xdr:colOff>
      <xdr:row>228</xdr:row>
      <xdr:rowOff>150767</xdr:rowOff>
    </xdr:from>
    <xdr:to>
      <xdr:col>71</xdr:col>
      <xdr:colOff>168910</xdr:colOff>
      <xdr:row>268</xdr:row>
      <xdr:rowOff>151130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C0324C77-E1FB-42CA-8E51-7B6576BE83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67</xdr:col>
      <xdr:colOff>339090</xdr:colOff>
      <xdr:row>267</xdr:row>
      <xdr:rowOff>170815</xdr:rowOff>
    </xdr:from>
    <xdr:to>
      <xdr:col>77</xdr:col>
      <xdr:colOff>182336</xdr:colOff>
      <xdr:row>291</xdr:row>
      <xdr:rowOff>21137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1AF19B80-E814-40EE-990E-4AE207FBCB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57</xdr:col>
      <xdr:colOff>29738</xdr:colOff>
      <xdr:row>87</xdr:row>
      <xdr:rowOff>183938</xdr:rowOff>
    </xdr:from>
    <xdr:to>
      <xdr:col>74</xdr:col>
      <xdr:colOff>412432</xdr:colOff>
      <xdr:row>115</xdr:row>
      <xdr:rowOff>340995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B552E262-2A3E-B2DA-E1CE-193093A04B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41</xdr:col>
      <xdr:colOff>296494</xdr:colOff>
      <xdr:row>203</xdr:row>
      <xdr:rowOff>125996</xdr:rowOff>
    </xdr:from>
    <xdr:to>
      <xdr:col>60</xdr:col>
      <xdr:colOff>555626</xdr:colOff>
      <xdr:row>243</xdr:row>
      <xdr:rowOff>31750</xdr:rowOff>
    </xdr:to>
    <xdr:graphicFrame macro="">
      <xdr:nvGraphicFramePr>
        <xdr:cNvPr id="44" name="Chart 32">
          <a:extLst>
            <a:ext uri="{FF2B5EF4-FFF2-40B4-BE49-F238E27FC236}">
              <a16:creationId xmlns:a16="http://schemas.microsoft.com/office/drawing/2014/main" id="{572CB737-9A73-7237-5F30-CEF4F61D71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41</xdr:col>
      <xdr:colOff>312103</xdr:colOff>
      <xdr:row>241</xdr:row>
      <xdr:rowOff>170339</xdr:rowOff>
    </xdr:from>
    <xdr:to>
      <xdr:col>61</xdr:col>
      <xdr:colOff>158750</xdr:colOff>
      <xdr:row>280</xdr:row>
      <xdr:rowOff>31750</xdr:rowOff>
    </xdr:to>
    <xdr:graphicFrame macro="">
      <xdr:nvGraphicFramePr>
        <xdr:cNvPr id="45" name="Chart 33">
          <a:extLst>
            <a:ext uri="{FF2B5EF4-FFF2-40B4-BE49-F238E27FC236}">
              <a16:creationId xmlns:a16="http://schemas.microsoft.com/office/drawing/2014/main" id="{1AA6FDF6-EB79-48D0-A9F1-3F7CC9DA3F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41</xdr:col>
      <xdr:colOff>190499</xdr:colOff>
      <xdr:row>278</xdr:row>
      <xdr:rowOff>103189</xdr:rowOff>
    </xdr:from>
    <xdr:to>
      <xdr:col>61</xdr:col>
      <xdr:colOff>428625</xdr:colOff>
      <xdr:row>321</xdr:row>
      <xdr:rowOff>158750</xdr:rowOff>
    </xdr:to>
    <xdr:graphicFrame macro="">
      <xdr:nvGraphicFramePr>
        <xdr:cNvPr id="46" name="Chart 33">
          <a:extLst>
            <a:ext uri="{FF2B5EF4-FFF2-40B4-BE49-F238E27FC236}">
              <a16:creationId xmlns:a16="http://schemas.microsoft.com/office/drawing/2014/main" id="{92F79D9D-9E63-4ADF-85D8-95F09847B4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69</xdr:col>
      <xdr:colOff>0</xdr:colOff>
      <xdr:row>297</xdr:row>
      <xdr:rowOff>0</xdr:rowOff>
    </xdr:from>
    <xdr:to>
      <xdr:col>88</xdr:col>
      <xdr:colOff>257227</xdr:colOff>
      <xdr:row>336</xdr:row>
      <xdr:rowOff>90539</xdr:rowOff>
    </xdr:to>
    <xdr:graphicFrame macro="">
      <xdr:nvGraphicFramePr>
        <xdr:cNvPr id="47" name="Chart 32">
          <a:extLst>
            <a:ext uri="{FF2B5EF4-FFF2-40B4-BE49-F238E27FC236}">
              <a16:creationId xmlns:a16="http://schemas.microsoft.com/office/drawing/2014/main" id="{71C70FB1-4B85-4C7B-ABF2-D36C1A87B5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69</xdr:col>
      <xdr:colOff>49609</xdr:colOff>
      <xdr:row>338</xdr:row>
      <xdr:rowOff>168673</xdr:rowOff>
    </xdr:from>
    <xdr:to>
      <xdr:col>88</xdr:col>
      <xdr:colOff>497601</xdr:colOff>
      <xdr:row>383</xdr:row>
      <xdr:rowOff>159465</xdr:rowOff>
    </xdr:to>
    <xdr:graphicFrame macro="">
      <xdr:nvGraphicFramePr>
        <xdr:cNvPr id="48" name="Chart 33">
          <a:extLst>
            <a:ext uri="{FF2B5EF4-FFF2-40B4-BE49-F238E27FC236}">
              <a16:creationId xmlns:a16="http://schemas.microsoft.com/office/drawing/2014/main" id="{CE240EF1-88B3-4012-9ADA-A205A74830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92</xdr:col>
      <xdr:colOff>0</xdr:colOff>
      <xdr:row>297</xdr:row>
      <xdr:rowOff>0</xdr:rowOff>
    </xdr:from>
    <xdr:to>
      <xdr:col>112</xdr:col>
      <xdr:colOff>240031</xdr:colOff>
      <xdr:row>340</xdr:row>
      <xdr:rowOff>59371</xdr:rowOff>
    </xdr:to>
    <xdr:graphicFrame macro="">
      <xdr:nvGraphicFramePr>
        <xdr:cNvPr id="49" name="Chart 33">
          <a:extLst>
            <a:ext uri="{FF2B5EF4-FFF2-40B4-BE49-F238E27FC236}">
              <a16:creationId xmlns:a16="http://schemas.microsoft.com/office/drawing/2014/main" id="{5FD18FA5-4ED1-4269-8266-9CADFAE5CD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54292</xdr:colOff>
      <xdr:row>10</xdr:row>
      <xdr:rowOff>351472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3140134-21B1-3894-256B-947D3ECD3255}"/>
            </a:ext>
          </a:extLst>
        </xdr:cNvPr>
        <xdr:cNvSpPr txBox="1"/>
      </xdr:nvSpPr>
      <xdr:spPr>
        <a:xfrm>
          <a:off x="1435417" y="216122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dc749d55a3739ad9/Documents/Durham/Masters/Analysis/Laser%20Data/2024_04_22%201.AS%20%5eM%201(B)MP%20Ms%5eMFsp/2024_04_22%20Iolite%20Exported%20Data/1.AS%20Ms%20Run1/2024_04_22%201.AS%20Ms%20Run%201_Complete_export.xlsx" TargetMode="External"/><Relationship Id="rId1" Type="http://schemas.openxmlformats.org/officeDocument/2006/relationships/externalLinkPath" Target="/dc749d55a3739ad9/Documents/Durham/Masters/Analysis/Laser%20Data/2024_04_22%201.AS%20%5eM%201(B)MP%20Ms%5eMFsp/2024_04_22%20Iolite%20Exported%20Data/1.AS%20Ms%20Run1/2024_04_22%201.AS%20Ms%20Run%201_Complete_expor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dc749d55a3739ad9/Documents/Durham/Masters/Analysis/Laser%20Data/2024_04_22%201.AS%20%5eM%201(B)MP%20Ms%5eMFsp/2024_04_22%20Iolite%20Exported%20Data/1(B)MP%20Ms%20Run1/2024_04_22%201(B)MP%20Ms%20Run%201_Complete_export.xlsx" TargetMode="External"/><Relationship Id="rId1" Type="http://schemas.openxmlformats.org/officeDocument/2006/relationships/externalLinkPath" Target="/dc749d55a3739ad9/Documents/Durham/Masters/Analysis/Laser%20Data/2024_04_22%201.AS%20%5eM%201(B)MP%20Ms%5eMFsp/2024_04_22%20Iolite%20Exported%20Data/1(B)MP%20Ms%20Run1/2024_04_22%201(B)MP%20Ms%20Run%201_Complete_ex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4_04_22 1.AS Ms Run 1_Comple"/>
      <sheetName val="2024_04_22 1.AS Ms Run 1_2SE_ex"/>
      <sheetName val="2024_04_22 1.AS Ms Run 1_LOD_ex"/>
    </sheetNames>
    <sheetDataSet>
      <sheetData sheetId="0">
        <row r="28">
          <cell r="C28">
            <v>38.521999999999998</v>
          </cell>
          <cell r="AD28">
            <v>1</v>
          </cell>
        </row>
        <row r="29">
          <cell r="C29">
            <v>46.811700000000002</v>
          </cell>
          <cell r="AD29">
            <v>1</v>
          </cell>
        </row>
        <row r="30">
          <cell r="C30">
            <v>36.603700000000003</v>
          </cell>
          <cell r="AD30">
            <v>1</v>
          </cell>
        </row>
        <row r="31">
          <cell r="C31">
            <v>40.7729</v>
          </cell>
          <cell r="AD31">
            <v>1</v>
          </cell>
        </row>
        <row r="32">
          <cell r="C32">
            <v>44.405900000000003</v>
          </cell>
          <cell r="AD32">
            <v>1</v>
          </cell>
        </row>
        <row r="33">
          <cell r="C33">
            <v>41.6419</v>
          </cell>
          <cell r="AD33">
            <v>1</v>
          </cell>
        </row>
        <row r="34">
          <cell r="C34">
            <v>50.973500000000001</v>
          </cell>
          <cell r="AD34">
            <v>1</v>
          </cell>
        </row>
        <row r="35">
          <cell r="C35">
            <v>40.365400000000001</v>
          </cell>
          <cell r="AD35">
            <v>1</v>
          </cell>
        </row>
        <row r="36">
          <cell r="C36">
            <v>52.168599999999998</v>
          </cell>
          <cell r="AD36">
            <v>1</v>
          </cell>
        </row>
        <row r="37">
          <cell r="C37">
            <v>43.901899999999998</v>
          </cell>
          <cell r="AD37">
            <v>1</v>
          </cell>
        </row>
        <row r="38">
          <cell r="C38">
            <v>50.969799999999999</v>
          </cell>
          <cell r="AD38">
            <v>1</v>
          </cell>
        </row>
        <row r="39">
          <cell r="C39">
            <v>42.182000000000002</v>
          </cell>
          <cell r="AD39">
            <v>1</v>
          </cell>
        </row>
        <row r="40">
          <cell r="C40">
            <v>63.905900000000003</v>
          </cell>
          <cell r="AD40">
            <v>1</v>
          </cell>
        </row>
        <row r="41">
          <cell r="C41">
            <v>46.107599999999998</v>
          </cell>
          <cell r="AD41">
            <v>1</v>
          </cell>
        </row>
        <row r="42">
          <cell r="C42">
            <v>42.756700000000002</v>
          </cell>
          <cell r="AD42">
            <v>1</v>
          </cell>
        </row>
        <row r="43">
          <cell r="C43">
            <v>46.544400000000003</v>
          </cell>
          <cell r="AD43">
            <v>1</v>
          </cell>
        </row>
        <row r="44">
          <cell r="C44">
            <v>46.470399999999998</v>
          </cell>
          <cell r="AD44">
            <v>1</v>
          </cell>
        </row>
        <row r="45">
          <cell r="C45">
            <v>45.407200000000003</v>
          </cell>
          <cell r="AD45">
            <v>1</v>
          </cell>
        </row>
        <row r="46">
          <cell r="C46">
            <v>54.547199999999997</v>
          </cell>
          <cell r="AD46">
            <v>1</v>
          </cell>
        </row>
        <row r="47">
          <cell r="C47">
            <v>45.300400000000003</v>
          </cell>
          <cell r="AD47">
            <v>1</v>
          </cell>
        </row>
        <row r="48">
          <cell r="C48">
            <v>40.886699999999998</v>
          </cell>
          <cell r="AD48">
            <v>1</v>
          </cell>
        </row>
        <row r="49">
          <cell r="C49">
            <v>52.256999999999998</v>
          </cell>
          <cell r="AD49">
            <v>1</v>
          </cell>
        </row>
        <row r="50">
          <cell r="C50">
            <v>44.851399999999998</v>
          </cell>
          <cell r="AD50">
            <v>1</v>
          </cell>
        </row>
        <row r="51">
          <cell r="C51">
            <v>48.526699999999998</v>
          </cell>
          <cell r="AD51">
            <v>1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4_04_22 1(B)MP Ms Run 1_mean"/>
      <sheetName val="2024_04_22 1(B)MP Ms Run 1_2SE_"/>
      <sheetName val="2024_04_22 1(B)MP Ms Run 1_LOD_"/>
    </sheetNames>
    <sheetDataSet>
      <sheetData sheetId="0">
        <row r="22">
          <cell r="C22">
            <v>34.088999999999999</v>
          </cell>
          <cell r="AD22">
            <v>2</v>
          </cell>
        </row>
        <row r="23">
          <cell r="C23">
            <v>35.832000000000001</v>
          </cell>
          <cell r="AD23">
            <v>2</v>
          </cell>
        </row>
        <row r="24">
          <cell r="C24">
            <v>41.066800000000001</v>
          </cell>
          <cell r="AD24">
            <v>2</v>
          </cell>
        </row>
        <row r="25">
          <cell r="C25">
            <v>42.691299999999998</v>
          </cell>
          <cell r="AD25">
            <v>2</v>
          </cell>
        </row>
        <row r="26">
          <cell r="C26">
            <v>35.543399999999998</v>
          </cell>
          <cell r="AD26">
            <v>2</v>
          </cell>
        </row>
        <row r="27">
          <cell r="C27">
            <v>31.5305</v>
          </cell>
          <cell r="AD27">
            <v>2</v>
          </cell>
        </row>
        <row r="28">
          <cell r="C28">
            <v>30.461500000000001</v>
          </cell>
          <cell r="AD28">
            <v>2</v>
          </cell>
        </row>
        <row r="29">
          <cell r="C29">
            <v>39.433700000000002</v>
          </cell>
          <cell r="AD29">
            <v>2</v>
          </cell>
        </row>
        <row r="30">
          <cell r="C30">
            <v>42.585599999999999</v>
          </cell>
          <cell r="AD30">
            <v>2</v>
          </cell>
        </row>
        <row r="31">
          <cell r="C31">
            <v>42.493200000000002</v>
          </cell>
          <cell r="AD31">
            <v>2</v>
          </cell>
        </row>
        <row r="32">
          <cell r="C32">
            <v>37.845700000000001</v>
          </cell>
          <cell r="AD32">
            <v>2</v>
          </cell>
        </row>
        <row r="33">
          <cell r="C33">
            <v>28.618099999999998</v>
          </cell>
          <cell r="AD33">
            <v>2</v>
          </cell>
        </row>
        <row r="34">
          <cell r="C34">
            <v>43.297199999999997</v>
          </cell>
          <cell r="AD34">
            <v>2</v>
          </cell>
        </row>
        <row r="35">
          <cell r="C35">
            <v>40.203699999999998</v>
          </cell>
          <cell r="AD35">
            <v>2</v>
          </cell>
        </row>
        <row r="36">
          <cell r="C36">
            <v>43.762300000000003</v>
          </cell>
          <cell r="AD36">
            <v>2</v>
          </cell>
        </row>
        <row r="37">
          <cell r="C37">
            <v>39.972700000000003</v>
          </cell>
          <cell r="AD37">
            <v>2</v>
          </cell>
        </row>
        <row r="38">
          <cell r="C38">
            <v>42.315199999999997</v>
          </cell>
          <cell r="AD38">
            <v>2</v>
          </cell>
        </row>
        <row r="39">
          <cell r="C39">
            <v>47.645000000000003</v>
          </cell>
          <cell r="AD39">
            <v>2</v>
          </cell>
        </row>
        <row r="40">
          <cell r="C40">
            <v>42.195399999999999</v>
          </cell>
          <cell r="AD40">
            <v>2</v>
          </cell>
        </row>
        <row r="41">
          <cell r="C41">
            <v>38.314399999999999</v>
          </cell>
          <cell r="AD41">
            <v>2</v>
          </cell>
        </row>
        <row r="42">
          <cell r="C42">
            <v>56.845199999999998</v>
          </cell>
          <cell r="AD42">
            <v>2</v>
          </cell>
        </row>
        <row r="43">
          <cell r="C43">
            <v>46.1935</v>
          </cell>
          <cell r="AD43">
            <v>2</v>
          </cell>
        </row>
        <row r="44">
          <cell r="C44">
            <v>41.959299999999999</v>
          </cell>
          <cell r="AD44">
            <v>2</v>
          </cell>
        </row>
        <row r="45">
          <cell r="C45">
            <v>38.379899999999999</v>
          </cell>
          <cell r="AD45">
            <v>2</v>
          </cell>
        </row>
        <row r="46">
          <cell r="C46">
            <v>46.028799999999997</v>
          </cell>
          <cell r="AD46">
            <v>2</v>
          </cell>
        </row>
        <row r="47">
          <cell r="C47">
            <v>47.553899999999999</v>
          </cell>
          <cell r="AD47">
            <v>2</v>
          </cell>
        </row>
        <row r="48">
          <cell r="C48">
            <v>43.607199999999999</v>
          </cell>
          <cell r="AD48">
            <v>2</v>
          </cell>
        </row>
        <row r="49">
          <cell r="C49">
            <v>43.9878</v>
          </cell>
          <cell r="AD49">
            <v>2</v>
          </cell>
        </row>
        <row r="50">
          <cell r="C50">
            <v>36.694200000000002</v>
          </cell>
          <cell r="AD50">
            <v>2</v>
          </cell>
        </row>
        <row r="51">
          <cell r="C51">
            <v>36.461500000000001</v>
          </cell>
          <cell r="AD51">
            <v>2</v>
          </cell>
        </row>
      </sheetData>
      <sheetData sheetId="1"/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A513212-77CC-48B9-9C17-6C7BFF6D66EB}" name="Table1" displayName="Table1" ref="A1:D45" totalsRowShown="0" headerRowDxfId="108">
  <autoFilter ref="A1:D45" xr:uid="{FA513212-77CC-48B9-9C17-6C7BFF6D66EB}"/>
  <sortState xmlns:xlrd2="http://schemas.microsoft.com/office/spreadsheetml/2017/richdata2" ref="A2:D45">
    <sortCondition ref="C1:C45"/>
  </sortState>
  <tableColumns count="4">
    <tableColumn id="1" xr3:uid="{CDE81AF5-6B9B-4B8A-8D5E-12AC1E4A12F3}" name="Column1"/>
    <tableColumn id="2" xr3:uid="{7857E5F0-220C-48FE-91E0-A4839B6587EF}" name="Comment"/>
    <tableColumn id="3" xr3:uid="{CD4ADAD6-3E6A-4DEA-A38B-812055E5D12B}" name="Li7_ppm_mean"/>
    <tableColumn id="4" xr3:uid="{81C9B740-F9A9-4B6E-B381-9808AFABF42E}" name="Grouping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21D7D9C-41A8-468A-8317-9B5D35D4A2C8}" name="Table2" displayName="Table2" ref="F1:I46" totalsRowShown="0" headerRowDxfId="107">
  <autoFilter ref="F1:I46" xr:uid="{C21D7D9C-41A8-468A-8317-9B5D35D4A2C8}"/>
  <sortState xmlns:xlrd2="http://schemas.microsoft.com/office/spreadsheetml/2017/richdata2" ref="F2:H46">
    <sortCondition ref="H1:H46"/>
  </sortState>
  <tableColumns count="4">
    <tableColumn id="1" xr3:uid="{8EF291D3-5E56-48A6-BD31-F41F28A5C0DB}" name="Column1"/>
    <tableColumn id="2" xr3:uid="{BF05D4E9-4FB3-4B86-89C2-5B7AA455A6A3}" name="Column2"/>
    <tableColumn id="3" xr3:uid="{01C91558-9782-4989-AE3C-FC6568A55401}" name="Li7_ppm_mean"/>
    <tableColumn id="4" xr3:uid="{32B2DB8E-541D-40CF-B028-875B2E61F459}" name="Grouping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211386F-0C92-410B-AFE4-DCBFA601B68D}" name="Table3" displayName="Table3" ref="K1:Q37" totalsRowShown="0" headerRowDxfId="106">
  <autoFilter ref="K1:Q37" xr:uid="{7211386F-0C92-410B-AFE4-DCBFA601B68D}"/>
  <sortState xmlns:xlrd2="http://schemas.microsoft.com/office/spreadsheetml/2017/richdata2" ref="K2:P37">
    <sortCondition ref="M1:M37"/>
  </sortState>
  <tableColumns count="7">
    <tableColumn id="1" xr3:uid="{B7A6C37D-2D00-4085-945C-5CC79FDE5E43}" name="Column1"/>
    <tableColumn id="2" xr3:uid="{9B2FE106-7027-4E8F-8732-A004F33B1C4D}" name="Column2"/>
    <tableColumn id="3" xr3:uid="{20913CBF-1874-426F-B0A1-C148AF81DD20}" name="Li7_ppm_mean"/>
    <tableColumn id="4" xr3:uid="{80140234-1BFA-4D02-9C12-364365DFDF46}" name="LOD"/>
    <tableColumn id="5" xr3:uid="{6D5D737F-4FFC-474F-B0CE-6E58F74B35F6}" name="mean-LOD" dataDxfId="105">
      <calculatedColumnFormula>Table3[[#This Row],[Li7_ppm_mean]]-Table3[[#This Row],[LOD]]</calculatedColumnFormula>
    </tableColumn>
    <tableColumn id="6" xr3:uid="{79AF041B-E391-43AF-A1AB-E9F51D70285A}" name="Postive?"/>
    <tableColumn id="7" xr3:uid="{E6D621B6-AA29-45C0-84C3-65385E9500EF}" name="If negative, assume 0?"/>
  </tableColumns>
  <tableStyleInfo name="TableStyleLight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F55D7A3-05CE-445D-A60D-E108017CD35A}" name="Table4" displayName="Table4" ref="V1:AB45" totalsRowShown="0" headerRowDxfId="104">
  <autoFilter ref="V1:AB45" xr:uid="{AF55D7A3-05CE-445D-A60D-E108017CD35A}"/>
  <sortState xmlns:xlrd2="http://schemas.microsoft.com/office/spreadsheetml/2017/richdata2" ref="V2:AB45">
    <sortCondition ref="X1:X45"/>
  </sortState>
  <tableColumns count="7">
    <tableColumn id="1" xr3:uid="{4313517A-0308-424B-89FE-49F22190328D}" name="Column1"/>
    <tableColumn id="2" xr3:uid="{30853CB5-799C-4F37-9D8F-C56AC6E3E025}" name="Column2"/>
    <tableColumn id="3" xr3:uid="{671076AB-4CB4-4613-AA45-41ED3D507DA9}" name="Li7_ppm_mean"/>
    <tableColumn id="4" xr3:uid="{195C90E9-FDAC-40A6-9A9E-8F0F3FE6348F}" name="LOD"/>
    <tableColumn id="5" xr3:uid="{54F8A7DF-1E46-4AFF-BAF4-EEA9A639051E}" name="mean-LOD" dataDxfId="103">
      <calculatedColumnFormula>Table4[[#This Row],[Li7_ppm_mean]]-Table4[[#This Row],[LOD]]</calculatedColumnFormula>
    </tableColumn>
    <tableColumn id="6" xr3:uid="{199AC95D-09F7-408D-A8BE-B7BFF65846DC}" name="Postive?"/>
    <tableColumn id="7" xr3:uid="{DE861842-5B3C-47B5-A442-2CCC1600680F}" name="If negative, assume 0?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B3AB2-47C6-4650-AA4F-73F3A87754BA}">
  <sheetPr codeName="Sheet1"/>
  <dimension ref="A1:BF93"/>
  <sheetViews>
    <sheetView tabSelected="1" zoomScale="66" zoomScaleNormal="80" workbookViewId="0">
      <selection activeCell="W13" sqref="W13"/>
    </sheetView>
  </sheetViews>
  <sheetFormatPr defaultRowHeight="14.4"/>
  <sheetData>
    <row r="1" spans="1:48">
      <c r="A1" s="2"/>
      <c r="B1" s="2" t="s">
        <v>24</v>
      </c>
      <c r="C1" s="2" t="s">
        <v>25</v>
      </c>
      <c r="D1" s="2" t="s">
        <v>26</v>
      </c>
      <c r="E1" s="2" t="s">
        <v>27</v>
      </c>
      <c r="F1" s="2" t="s">
        <v>28</v>
      </c>
      <c r="G1" s="2" t="s">
        <v>29</v>
      </c>
      <c r="H1" s="2" t="s">
        <v>30</v>
      </c>
      <c r="I1" s="2" t="s">
        <v>31</v>
      </c>
      <c r="J1" s="2" t="s">
        <v>32</v>
      </c>
      <c r="K1" s="2" t="s">
        <v>33</v>
      </c>
      <c r="L1" s="2" t="s">
        <v>34</v>
      </c>
      <c r="M1" s="2" t="s">
        <v>35</v>
      </c>
      <c r="N1" s="2" t="s">
        <v>36</v>
      </c>
      <c r="O1" s="2" t="s">
        <v>37</v>
      </c>
      <c r="P1" s="2" t="s">
        <v>38</v>
      </c>
      <c r="Q1" s="2" t="s">
        <v>39</v>
      </c>
      <c r="R1" s="2" t="s">
        <v>40</v>
      </c>
      <c r="S1" s="2" t="s">
        <v>41</v>
      </c>
      <c r="T1" s="2" t="s">
        <v>42</v>
      </c>
      <c r="U1" s="2" t="s">
        <v>43</v>
      </c>
      <c r="V1" s="2" t="s">
        <v>44</v>
      </c>
      <c r="W1" s="2" t="s">
        <v>45</v>
      </c>
      <c r="X1" s="2" t="s">
        <v>46</v>
      </c>
      <c r="Y1" s="2" t="s">
        <v>47</v>
      </c>
      <c r="Z1" s="2" t="s">
        <v>48</v>
      </c>
      <c r="AA1" s="2" t="s">
        <v>49</v>
      </c>
      <c r="AB1" s="2" t="s">
        <v>50</v>
      </c>
      <c r="AE1" s="2" t="s">
        <v>196</v>
      </c>
      <c r="AF1" s="2" t="s">
        <v>198</v>
      </c>
    </row>
    <row r="2" spans="1:48">
      <c r="A2" t="s">
        <v>0</v>
      </c>
      <c r="C2">
        <v>38.521999999999998</v>
      </c>
      <c r="D2">
        <v>215194</v>
      </c>
      <c r="E2">
        <v>442.483</v>
      </c>
      <c r="F2">
        <v>452.70400000000001</v>
      </c>
      <c r="G2">
        <v>16.616499999999998</v>
      </c>
      <c r="H2">
        <v>911.01</v>
      </c>
      <c r="I2">
        <v>157.922</v>
      </c>
      <c r="J2">
        <v>21.869800000000001</v>
      </c>
      <c r="K2">
        <v>100.27800000000001</v>
      </c>
      <c r="L2">
        <v>4.8952</v>
      </c>
      <c r="M2">
        <v>39.259500000000003</v>
      </c>
      <c r="N2">
        <v>90.622799999999998</v>
      </c>
      <c r="O2">
        <v>53.0139</v>
      </c>
      <c r="P2">
        <v>199.256</v>
      </c>
      <c r="Q2">
        <v>38.933100000000003</v>
      </c>
      <c r="R2">
        <v>35.229799999999997</v>
      </c>
      <c r="S2">
        <v>0.17594199999999999</v>
      </c>
      <c r="T2">
        <v>8.5876500000000005E-3</v>
      </c>
      <c r="U2">
        <v>5.1735300000000004</v>
      </c>
      <c r="V2">
        <v>1.2665299999999999</v>
      </c>
      <c r="W2">
        <v>3698.06</v>
      </c>
      <c r="X2">
        <v>4.8086400000000001E-2</v>
      </c>
      <c r="Y2">
        <v>1.29975E-2</v>
      </c>
      <c r="Z2" s="1">
        <v>2.6760700000000002E-7</v>
      </c>
      <c r="AA2">
        <v>1.2595900000000001E-3</v>
      </c>
      <c r="AB2">
        <v>6.9626099999999997</v>
      </c>
      <c r="AD2">
        <v>1</v>
      </c>
      <c r="AE2">
        <f>P2/R2</f>
        <v>5.6558935900856664</v>
      </c>
      <c r="AF2">
        <f>P2/Q2</f>
        <v>5.1179073847189152</v>
      </c>
      <c r="AV2">
        <v>1</v>
      </c>
    </row>
    <row r="3" spans="1:48">
      <c r="A3" t="s">
        <v>1</v>
      </c>
      <c r="C3">
        <v>46.811700000000002</v>
      </c>
      <c r="D3">
        <v>233613</v>
      </c>
      <c r="E3">
        <v>-194.16</v>
      </c>
      <c r="F3">
        <v>-209.99199999999999</v>
      </c>
      <c r="G3">
        <v>13.8996</v>
      </c>
      <c r="H3">
        <v>1715.19</v>
      </c>
      <c r="I3">
        <v>379.50099999999998</v>
      </c>
      <c r="J3">
        <v>180.6</v>
      </c>
      <c r="K3">
        <v>128.33199999999999</v>
      </c>
      <c r="L3">
        <v>4.3220099999999997</v>
      </c>
      <c r="M3">
        <v>47.738900000000001</v>
      </c>
      <c r="N3">
        <v>117.121</v>
      </c>
      <c r="O3">
        <v>56.692</v>
      </c>
      <c r="P3">
        <v>210.95</v>
      </c>
      <c r="Q3">
        <v>44.676400000000001</v>
      </c>
      <c r="R3">
        <v>34.005000000000003</v>
      </c>
      <c r="S3">
        <v>1.7552399999999999E-2</v>
      </c>
      <c r="T3">
        <v>0.15915199999999999</v>
      </c>
      <c r="U3">
        <v>4.86022</v>
      </c>
      <c r="V3">
        <v>2.2708699999999999</v>
      </c>
      <c r="W3">
        <v>4513.25</v>
      </c>
      <c r="X3">
        <v>4.4789900000000001E-2</v>
      </c>
      <c r="Y3">
        <v>-2.1981999999999999E-4</v>
      </c>
      <c r="Z3" s="1">
        <v>-9.1011300000000002E-7</v>
      </c>
      <c r="AA3">
        <v>-3.7172500000000001E-3</v>
      </c>
      <c r="AB3">
        <v>6.2948599999999999</v>
      </c>
      <c r="AD3">
        <v>1</v>
      </c>
      <c r="AE3">
        <f t="shared" ref="AE3:AE66" si="0">P3/R3</f>
        <v>6.2034994853697976</v>
      </c>
      <c r="AF3">
        <f t="shared" ref="AF3:AF66" si="1">P3/Q3</f>
        <v>4.7217322792346739</v>
      </c>
    </row>
    <row r="4" spans="1:48">
      <c r="A4" t="s">
        <v>2</v>
      </c>
      <c r="C4">
        <v>36.603700000000003</v>
      </c>
      <c r="D4">
        <v>215258</v>
      </c>
      <c r="E4">
        <v>-351.32</v>
      </c>
      <c r="F4">
        <v>-50.497199999999999</v>
      </c>
      <c r="G4">
        <v>47.9069</v>
      </c>
      <c r="H4">
        <v>2883.73</v>
      </c>
      <c r="I4">
        <v>285.935</v>
      </c>
      <c r="J4">
        <v>128.04400000000001</v>
      </c>
      <c r="K4">
        <v>109.27500000000001</v>
      </c>
      <c r="L4">
        <v>2.31982</v>
      </c>
      <c r="M4">
        <v>27.578700000000001</v>
      </c>
      <c r="N4">
        <v>61.253399999999999</v>
      </c>
      <c r="O4">
        <v>61.548299999999998</v>
      </c>
      <c r="P4">
        <v>244.65600000000001</v>
      </c>
      <c r="Q4">
        <v>25.729500000000002</v>
      </c>
      <c r="R4">
        <v>28.8536</v>
      </c>
      <c r="S4">
        <v>-1.1590700000000001E-2</v>
      </c>
      <c r="T4">
        <v>1.7094100000000001</v>
      </c>
      <c r="U4">
        <v>24.2485</v>
      </c>
      <c r="V4">
        <v>2.7129400000000001</v>
      </c>
      <c r="W4">
        <v>1365</v>
      </c>
      <c r="X4">
        <v>2.6498600000000001E-2</v>
      </c>
      <c r="Y4" s="1">
        <v>5.3141099999999998E-5</v>
      </c>
      <c r="Z4" s="1">
        <v>3.4089699999999999E-6</v>
      </c>
      <c r="AA4">
        <v>6.4846899999999999E-2</v>
      </c>
      <c r="AB4">
        <v>10.3934</v>
      </c>
      <c r="AD4">
        <v>1</v>
      </c>
      <c r="AE4">
        <f t="shared" si="0"/>
        <v>8.47921923087587</v>
      </c>
      <c r="AF4">
        <f t="shared" si="1"/>
        <v>9.5087739753978884</v>
      </c>
    </row>
    <row r="5" spans="1:48">
      <c r="A5" t="s">
        <v>3</v>
      </c>
      <c r="C5">
        <v>40.7729</v>
      </c>
      <c r="D5">
        <v>199733</v>
      </c>
      <c r="E5">
        <v>131.43199999999999</v>
      </c>
      <c r="F5">
        <v>400.81700000000001</v>
      </c>
      <c r="G5">
        <v>48.338000000000001</v>
      </c>
      <c r="H5">
        <v>3157.49</v>
      </c>
      <c r="I5">
        <v>290.41699999999997</v>
      </c>
      <c r="J5">
        <v>148.267</v>
      </c>
      <c r="K5">
        <v>137.37899999999999</v>
      </c>
      <c r="L5">
        <v>2.5191400000000002</v>
      </c>
      <c r="M5">
        <v>33.674199999999999</v>
      </c>
      <c r="N5">
        <v>43.306100000000001</v>
      </c>
      <c r="O5">
        <v>64.113799999999998</v>
      </c>
      <c r="P5">
        <v>235.15</v>
      </c>
      <c r="Q5">
        <v>30.267800000000001</v>
      </c>
      <c r="R5">
        <v>23.0046</v>
      </c>
      <c r="S5">
        <v>0.17004900000000001</v>
      </c>
      <c r="T5">
        <v>0.54271899999999995</v>
      </c>
      <c r="U5">
        <v>26.8201</v>
      </c>
      <c r="V5">
        <v>2.3996300000000002</v>
      </c>
      <c r="W5">
        <v>1819.56</v>
      </c>
      <c r="X5">
        <v>1.06141E-2</v>
      </c>
      <c r="Y5" s="1">
        <v>3.3514400000000001E-6</v>
      </c>
      <c r="Z5" s="1">
        <v>-1.1978600000000001E-5</v>
      </c>
      <c r="AA5">
        <v>5.6988200000000003E-2</v>
      </c>
      <c r="AB5">
        <v>8.04847</v>
      </c>
      <c r="AD5">
        <v>1</v>
      </c>
      <c r="AE5">
        <f t="shared" si="0"/>
        <v>10.221868669744312</v>
      </c>
      <c r="AF5">
        <f t="shared" si="1"/>
        <v>7.7689822187274924</v>
      </c>
    </row>
    <row r="6" spans="1:48">
      <c r="A6" t="s">
        <v>4</v>
      </c>
      <c r="C6">
        <v>44.405900000000003</v>
      </c>
      <c r="D6">
        <v>216101</v>
      </c>
      <c r="E6">
        <v>-229.869</v>
      </c>
      <c r="F6">
        <v>-34.339700000000001</v>
      </c>
      <c r="G6">
        <v>47.090299999999999</v>
      </c>
      <c r="H6">
        <v>2637.65</v>
      </c>
      <c r="I6">
        <v>249.27500000000001</v>
      </c>
      <c r="J6">
        <v>129.989</v>
      </c>
      <c r="K6">
        <v>119.78400000000001</v>
      </c>
      <c r="L6">
        <v>2.0256099999999999</v>
      </c>
      <c r="M6">
        <v>33.689700000000002</v>
      </c>
      <c r="N6">
        <v>70.362099999999998</v>
      </c>
      <c r="O6">
        <v>58.032699999999998</v>
      </c>
      <c r="P6">
        <v>275.25599999999997</v>
      </c>
      <c r="Q6">
        <v>28.8337</v>
      </c>
      <c r="R6">
        <v>27.1038</v>
      </c>
      <c r="S6">
        <v>0.10914699999999999</v>
      </c>
      <c r="T6">
        <v>1.31203</v>
      </c>
      <c r="U6">
        <v>31.678899999999999</v>
      </c>
      <c r="V6">
        <v>3.0369999999999999</v>
      </c>
      <c r="W6">
        <v>2213.25</v>
      </c>
      <c r="X6">
        <v>2.5050900000000001E-2</v>
      </c>
      <c r="Y6" s="1">
        <v>-7.1610800000000002E-5</v>
      </c>
      <c r="Z6" s="1">
        <v>4.8950299999999998E-5</v>
      </c>
      <c r="AA6">
        <v>3.7687600000000002E-2</v>
      </c>
      <c r="AB6">
        <v>7.1657500000000001</v>
      </c>
      <c r="AD6">
        <v>1</v>
      </c>
      <c r="AE6">
        <f t="shared" si="0"/>
        <v>10.15562393465123</v>
      </c>
      <c r="AF6">
        <f t="shared" si="1"/>
        <v>9.546329468642595</v>
      </c>
    </row>
    <row r="7" spans="1:48">
      <c r="A7" t="s">
        <v>5</v>
      </c>
      <c r="C7">
        <v>41.6419</v>
      </c>
      <c r="D7">
        <v>206177</v>
      </c>
      <c r="E7">
        <v>591.55799999999999</v>
      </c>
      <c r="F7">
        <v>-53.948300000000003</v>
      </c>
      <c r="G7">
        <v>73.347800000000007</v>
      </c>
      <c r="H7">
        <v>4355.6400000000003</v>
      </c>
      <c r="I7">
        <v>397.22899999999998</v>
      </c>
      <c r="J7">
        <v>216.81100000000001</v>
      </c>
      <c r="K7">
        <v>129.35499999999999</v>
      </c>
      <c r="L7">
        <v>2.3355999999999999</v>
      </c>
      <c r="M7">
        <v>32.2577</v>
      </c>
      <c r="N7">
        <v>48.963299999999997</v>
      </c>
      <c r="O7">
        <v>68.189099999999996</v>
      </c>
      <c r="P7">
        <v>269.613</v>
      </c>
      <c r="Q7">
        <v>25.270199999999999</v>
      </c>
      <c r="R7">
        <v>15.370900000000001</v>
      </c>
      <c r="S7">
        <v>2.2063099999999999E-2</v>
      </c>
      <c r="T7">
        <v>0.58542700000000003</v>
      </c>
      <c r="U7">
        <v>39.028700000000001</v>
      </c>
      <c r="V7">
        <v>2.5349599999999999</v>
      </c>
      <c r="W7">
        <v>1518.45</v>
      </c>
      <c r="X7">
        <v>7.1555400000000002E-3</v>
      </c>
      <c r="Y7">
        <v>2.39912E-4</v>
      </c>
      <c r="Z7">
        <v>-1.5569299999999999E-4</v>
      </c>
      <c r="AA7">
        <v>6.4415100000000003E-2</v>
      </c>
      <c r="AB7">
        <v>4.8076699999999999</v>
      </c>
      <c r="AD7">
        <v>1</v>
      </c>
      <c r="AE7">
        <f t="shared" si="0"/>
        <v>17.540482340006115</v>
      </c>
      <c r="AF7">
        <f t="shared" si="1"/>
        <v>10.669207208490633</v>
      </c>
    </row>
    <row r="8" spans="1:48">
      <c r="A8" t="s">
        <v>6</v>
      </c>
      <c r="C8">
        <v>50.973500000000001</v>
      </c>
      <c r="D8">
        <v>207761</v>
      </c>
      <c r="E8">
        <v>813.01599999999996</v>
      </c>
      <c r="F8">
        <v>344.64800000000002</v>
      </c>
      <c r="G8">
        <v>77.050200000000004</v>
      </c>
      <c r="H8">
        <v>3376.16</v>
      </c>
      <c r="I8">
        <v>390.06599999999997</v>
      </c>
      <c r="J8">
        <v>189.66800000000001</v>
      </c>
      <c r="K8">
        <v>162.82400000000001</v>
      </c>
      <c r="L8">
        <v>3.3967800000000001</v>
      </c>
      <c r="M8">
        <v>37.784300000000002</v>
      </c>
      <c r="N8">
        <v>74.451400000000007</v>
      </c>
      <c r="O8">
        <v>68.687799999999996</v>
      </c>
      <c r="P8">
        <v>252.51499999999999</v>
      </c>
      <c r="Q8">
        <v>19.148900000000001</v>
      </c>
      <c r="R8">
        <v>21.279699999999998</v>
      </c>
      <c r="S8">
        <v>0.15053</v>
      </c>
      <c r="T8">
        <v>0.60647200000000001</v>
      </c>
      <c r="U8">
        <v>29.3813</v>
      </c>
      <c r="V8">
        <v>2.8065500000000001</v>
      </c>
      <c r="W8">
        <v>1949.48</v>
      </c>
      <c r="X8">
        <v>2.54109E-2</v>
      </c>
      <c r="Y8">
        <v>-1.3917300000000001E-3</v>
      </c>
      <c r="Z8">
        <v>6.7801700000000005E-4</v>
      </c>
      <c r="AA8">
        <v>2.6707999999999999E-2</v>
      </c>
      <c r="AB8">
        <v>7.1580599999999999</v>
      </c>
      <c r="AD8">
        <v>1</v>
      </c>
      <c r="AE8">
        <f t="shared" si="0"/>
        <v>11.866473681489872</v>
      </c>
      <c r="AF8">
        <f t="shared" si="1"/>
        <v>13.186919353069888</v>
      </c>
    </row>
    <row r="9" spans="1:48">
      <c r="A9" t="s">
        <v>7</v>
      </c>
      <c r="C9">
        <v>40.365400000000001</v>
      </c>
      <c r="D9">
        <v>199445</v>
      </c>
      <c r="E9">
        <v>153.834</v>
      </c>
      <c r="F9">
        <v>28.8963</v>
      </c>
      <c r="G9">
        <v>47.333300000000001</v>
      </c>
      <c r="H9">
        <v>2833.42</v>
      </c>
      <c r="I9">
        <v>290.834</v>
      </c>
      <c r="J9">
        <v>143.61199999999999</v>
      </c>
      <c r="K9">
        <v>109.742</v>
      </c>
      <c r="L9">
        <v>1.4568000000000001</v>
      </c>
      <c r="M9">
        <v>26.523900000000001</v>
      </c>
      <c r="N9">
        <v>61.584600000000002</v>
      </c>
      <c r="O9">
        <v>57.531100000000002</v>
      </c>
      <c r="P9">
        <v>257.98700000000002</v>
      </c>
      <c r="Q9">
        <v>13.2707</v>
      </c>
      <c r="R9">
        <v>21.745899999999999</v>
      </c>
      <c r="S9">
        <v>-1.79663E-3</v>
      </c>
      <c r="T9">
        <v>1.3595900000000001</v>
      </c>
      <c r="U9">
        <v>26.9011</v>
      </c>
      <c r="V9">
        <v>3.04026</v>
      </c>
      <c r="W9">
        <v>2396.67</v>
      </c>
      <c r="X9">
        <v>3.1968900000000001E-2</v>
      </c>
      <c r="Y9">
        <v>2.0169599999999999E-4</v>
      </c>
      <c r="Z9">
        <v>-3.54448E-3</v>
      </c>
      <c r="AA9">
        <v>1.11763E-2</v>
      </c>
      <c r="AB9">
        <v>6.6229199999999997</v>
      </c>
      <c r="AD9">
        <v>1</v>
      </c>
      <c r="AE9">
        <f t="shared" si="0"/>
        <v>11.863707641440458</v>
      </c>
      <c r="AF9">
        <f t="shared" si="1"/>
        <v>19.440346025454573</v>
      </c>
    </row>
    <row r="10" spans="1:48">
      <c r="A10" t="s">
        <v>8</v>
      </c>
      <c r="C10">
        <v>52.168599999999998</v>
      </c>
      <c r="D10">
        <v>216544</v>
      </c>
      <c r="E10">
        <v>1562.12</v>
      </c>
      <c r="F10">
        <v>95.133300000000006</v>
      </c>
      <c r="G10">
        <v>51.250100000000003</v>
      </c>
      <c r="H10">
        <v>3170.13</v>
      </c>
      <c r="I10">
        <v>313.35000000000002</v>
      </c>
      <c r="J10">
        <v>165.02699999999999</v>
      </c>
      <c r="K10">
        <v>181.316</v>
      </c>
      <c r="L10">
        <v>3.59293</v>
      </c>
      <c r="M10">
        <v>47.295099999999998</v>
      </c>
      <c r="N10">
        <v>86.606499999999997</v>
      </c>
      <c r="O10">
        <v>65.361099999999993</v>
      </c>
      <c r="P10">
        <v>268.928</v>
      </c>
      <c r="Q10">
        <v>33.881900000000002</v>
      </c>
      <c r="R10">
        <v>33.586300000000001</v>
      </c>
      <c r="S10">
        <v>0.156724</v>
      </c>
      <c r="T10">
        <v>1.5959399999999999</v>
      </c>
      <c r="U10">
        <v>29.873799999999999</v>
      </c>
      <c r="V10">
        <v>3.50644</v>
      </c>
      <c r="W10">
        <v>2207.37</v>
      </c>
      <c r="X10">
        <v>2.6823400000000001E-2</v>
      </c>
      <c r="Y10">
        <v>8.59738E-3</v>
      </c>
      <c r="Z10" s="1">
        <v>-1.08393E-5</v>
      </c>
      <c r="AA10">
        <v>1.38345E-2</v>
      </c>
      <c r="AB10">
        <v>9.9316600000000008</v>
      </c>
      <c r="AD10">
        <v>1</v>
      </c>
      <c r="AE10">
        <f t="shared" si="0"/>
        <v>8.0070743130383519</v>
      </c>
      <c r="AF10">
        <f t="shared" si="1"/>
        <v>7.9372172162718142</v>
      </c>
    </row>
    <row r="11" spans="1:48">
      <c r="A11" t="s">
        <v>9</v>
      </c>
      <c r="C11">
        <v>43.901899999999998</v>
      </c>
      <c r="D11">
        <v>201687</v>
      </c>
      <c r="E11">
        <v>190.262</v>
      </c>
      <c r="F11">
        <v>248.39500000000001</v>
      </c>
      <c r="G11">
        <v>45.218000000000004</v>
      </c>
      <c r="H11">
        <v>2983.29</v>
      </c>
      <c r="I11">
        <v>301.21100000000001</v>
      </c>
      <c r="J11">
        <v>152.631</v>
      </c>
      <c r="K11">
        <v>122.23699999999999</v>
      </c>
      <c r="L11">
        <v>2.4380099999999998</v>
      </c>
      <c r="M11">
        <v>25.664400000000001</v>
      </c>
      <c r="N11">
        <v>57.830599999999997</v>
      </c>
      <c r="O11">
        <v>57.461199999999998</v>
      </c>
      <c r="P11">
        <v>246.43199999999999</v>
      </c>
      <c r="Q11">
        <v>28.0852</v>
      </c>
      <c r="R11">
        <v>26.376100000000001</v>
      </c>
      <c r="S11">
        <v>3.2249199999999999E-2</v>
      </c>
      <c r="T11">
        <v>1.37341</v>
      </c>
      <c r="U11">
        <v>30.3597</v>
      </c>
      <c r="V11">
        <v>2.8797999999999999</v>
      </c>
      <c r="W11">
        <v>2070.79</v>
      </c>
      <c r="X11">
        <v>3.01634E-2</v>
      </c>
      <c r="Y11">
        <v>4.9677599999999999E-3</v>
      </c>
      <c r="Z11" s="1">
        <v>2.9955599999999999E-6</v>
      </c>
      <c r="AA11">
        <v>9.41028E-2</v>
      </c>
      <c r="AB11">
        <v>8.4248700000000003</v>
      </c>
      <c r="AD11">
        <v>1</v>
      </c>
      <c r="AE11">
        <f t="shared" si="0"/>
        <v>9.3430037041109184</v>
      </c>
      <c r="AF11">
        <f t="shared" si="1"/>
        <v>8.7744434791277968</v>
      </c>
    </row>
    <row r="12" spans="1:48">
      <c r="A12" t="s">
        <v>10</v>
      </c>
      <c r="C12">
        <v>50.969799999999999</v>
      </c>
      <c r="D12">
        <v>195698</v>
      </c>
      <c r="E12">
        <v>-948.22299999999996</v>
      </c>
      <c r="F12">
        <v>-386.339</v>
      </c>
      <c r="G12">
        <v>37.390300000000003</v>
      </c>
      <c r="H12">
        <v>2302.31</v>
      </c>
      <c r="I12">
        <v>257.29500000000002</v>
      </c>
      <c r="J12">
        <v>155.71799999999999</v>
      </c>
      <c r="K12">
        <v>162.98400000000001</v>
      </c>
      <c r="L12">
        <v>3.1627999999999998</v>
      </c>
      <c r="M12">
        <v>43.836300000000001</v>
      </c>
      <c r="N12">
        <v>65.853399999999993</v>
      </c>
      <c r="O12">
        <v>57.528399999999998</v>
      </c>
      <c r="P12">
        <v>235.18199999999999</v>
      </c>
      <c r="Q12">
        <v>31.320699999999999</v>
      </c>
      <c r="R12">
        <v>31.0839</v>
      </c>
      <c r="S12">
        <v>7.9697799999999999E-2</v>
      </c>
      <c r="T12">
        <v>0.55570900000000001</v>
      </c>
      <c r="U12">
        <v>17.057099999999998</v>
      </c>
      <c r="V12">
        <v>2.5438200000000002</v>
      </c>
      <c r="W12">
        <v>2390.39</v>
      </c>
      <c r="X12">
        <v>2.22685E-2</v>
      </c>
      <c r="Y12">
        <v>-1.1696199999999999E-3</v>
      </c>
      <c r="Z12" s="1">
        <v>-1.9441499999999998E-6</v>
      </c>
      <c r="AA12">
        <v>2.7050100000000001E-2</v>
      </c>
      <c r="AB12">
        <v>7.8038400000000001</v>
      </c>
      <c r="AD12">
        <v>1</v>
      </c>
      <c r="AE12">
        <f t="shared" si="0"/>
        <v>7.5660390105488693</v>
      </c>
      <c r="AF12">
        <f t="shared" si="1"/>
        <v>7.5088360094123052</v>
      </c>
    </row>
    <row r="13" spans="1:48">
      <c r="A13" t="s">
        <v>11</v>
      </c>
      <c r="C13">
        <v>42.182000000000002</v>
      </c>
      <c r="D13">
        <v>217739</v>
      </c>
      <c r="E13">
        <v>6008.75</v>
      </c>
      <c r="F13">
        <v>2680.26</v>
      </c>
      <c r="G13">
        <v>25.043500000000002</v>
      </c>
      <c r="H13">
        <v>1162.3499999999999</v>
      </c>
      <c r="I13">
        <v>209.553</v>
      </c>
      <c r="J13">
        <v>85.609899999999996</v>
      </c>
      <c r="K13">
        <v>150.066</v>
      </c>
      <c r="L13">
        <v>2.70723</v>
      </c>
      <c r="M13">
        <v>40.075499999999998</v>
      </c>
      <c r="N13">
        <v>85.270799999999994</v>
      </c>
      <c r="O13">
        <v>46.556699999999999</v>
      </c>
      <c r="P13">
        <v>201.17500000000001</v>
      </c>
      <c r="Q13">
        <v>77.795699999999997</v>
      </c>
      <c r="R13">
        <v>82.304900000000004</v>
      </c>
      <c r="S13">
        <v>-1.1436999999999999E-2</v>
      </c>
      <c r="T13">
        <v>6.0152900000000002E-2</v>
      </c>
      <c r="U13">
        <v>4.3070500000000003</v>
      </c>
      <c r="V13">
        <v>1.77485</v>
      </c>
      <c r="W13">
        <v>3793.07</v>
      </c>
      <c r="X13">
        <v>3.7128099999999997E-2</v>
      </c>
      <c r="Y13">
        <v>4.4203699999999999E-3</v>
      </c>
      <c r="Z13" s="1">
        <v>5.2121100000000003E-6</v>
      </c>
      <c r="AA13" s="1">
        <v>3.8224900000000001E-5</v>
      </c>
      <c r="AB13">
        <v>9.8760999999999992</v>
      </c>
      <c r="AD13">
        <v>1</v>
      </c>
      <c r="AE13">
        <f t="shared" si="0"/>
        <v>2.4442651652574754</v>
      </c>
      <c r="AF13">
        <f t="shared" si="1"/>
        <v>2.5859398398626148</v>
      </c>
    </row>
    <row r="14" spans="1:48">
      <c r="A14" t="s">
        <v>12</v>
      </c>
      <c r="C14">
        <v>63.905900000000003</v>
      </c>
      <c r="D14">
        <v>204036</v>
      </c>
      <c r="E14">
        <v>537.92399999999998</v>
      </c>
      <c r="F14">
        <v>100.949</v>
      </c>
      <c r="G14">
        <v>20.7607</v>
      </c>
      <c r="H14">
        <v>1285.43</v>
      </c>
      <c r="I14">
        <v>172.95400000000001</v>
      </c>
      <c r="J14">
        <v>34.307200000000002</v>
      </c>
      <c r="K14">
        <v>252.637</v>
      </c>
      <c r="L14">
        <v>5.05152</v>
      </c>
      <c r="M14">
        <v>62.925400000000003</v>
      </c>
      <c r="N14">
        <v>126.083</v>
      </c>
      <c r="O14">
        <v>49.372799999999998</v>
      </c>
      <c r="P14">
        <v>209.03899999999999</v>
      </c>
      <c r="Q14">
        <v>22.316099999999999</v>
      </c>
      <c r="R14">
        <v>25.6843</v>
      </c>
      <c r="S14">
        <v>0.176538</v>
      </c>
      <c r="T14">
        <v>0.266814</v>
      </c>
      <c r="U14">
        <v>3.9057400000000002</v>
      </c>
      <c r="V14">
        <v>2.50542</v>
      </c>
      <c r="W14">
        <v>3491.85</v>
      </c>
      <c r="X14">
        <v>2.88799E-2</v>
      </c>
      <c r="Y14">
        <v>-1.0007600000000001E-3</v>
      </c>
      <c r="Z14" s="1">
        <v>-1.7549300000000002E-5</v>
      </c>
      <c r="AA14">
        <v>1.6645900000000002E-2</v>
      </c>
      <c r="AB14">
        <v>5.7265800000000002</v>
      </c>
      <c r="AD14">
        <v>1</v>
      </c>
      <c r="AE14">
        <f t="shared" si="0"/>
        <v>8.1387851722647682</v>
      </c>
      <c r="AF14">
        <f t="shared" si="1"/>
        <v>9.3671833340054942</v>
      </c>
    </row>
    <row r="15" spans="1:48">
      <c r="A15" t="s">
        <v>13</v>
      </c>
      <c r="C15">
        <v>46.107599999999998</v>
      </c>
      <c r="D15">
        <v>204784</v>
      </c>
      <c r="E15">
        <v>1408.53</v>
      </c>
      <c r="F15">
        <v>1241.08</v>
      </c>
      <c r="G15">
        <v>17.346599999999999</v>
      </c>
      <c r="H15">
        <v>816.69200000000001</v>
      </c>
      <c r="I15">
        <v>65.474900000000005</v>
      </c>
      <c r="J15">
        <v>10.8878</v>
      </c>
      <c r="K15">
        <v>156.63300000000001</v>
      </c>
      <c r="L15">
        <v>3.0751599999999999</v>
      </c>
      <c r="M15">
        <v>31.9651</v>
      </c>
      <c r="N15">
        <v>61.458799999999997</v>
      </c>
      <c r="O15">
        <v>47.031599999999997</v>
      </c>
      <c r="P15">
        <v>211.619</v>
      </c>
      <c r="Q15">
        <v>54.784300000000002</v>
      </c>
      <c r="R15">
        <v>60.490699999999997</v>
      </c>
      <c r="S15">
        <v>0.13736699999999999</v>
      </c>
      <c r="T15">
        <v>0.136437</v>
      </c>
      <c r="U15">
        <v>5.4135299999999997</v>
      </c>
      <c r="V15">
        <v>2.2385100000000002</v>
      </c>
      <c r="W15">
        <v>3601.85</v>
      </c>
      <c r="X15">
        <v>4.3290099999999998E-2</v>
      </c>
      <c r="Y15">
        <v>4.2494200000000003E-3</v>
      </c>
      <c r="Z15" s="1">
        <v>7.05993E-5</v>
      </c>
      <c r="AA15">
        <v>-1.4096099999999999E-4</v>
      </c>
      <c r="AB15">
        <v>10.1569</v>
      </c>
      <c r="AD15">
        <v>1</v>
      </c>
      <c r="AE15">
        <f t="shared" si="0"/>
        <v>3.4983724770915199</v>
      </c>
      <c r="AF15">
        <f t="shared" si="1"/>
        <v>3.8627672526618024</v>
      </c>
    </row>
    <row r="16" spans="1:48">
      <c r="A16" t="s">
        <v>14</v>
      </c>
      <c r="C16">
        <v>42.756700000000002</v>
      </c>
      <c r="D16">
        <v>212780</v>
      </c>
      <c r="E16">
        <v>298.56200000000001</v>
      </c>
      <c r="F16">
        <v>106.605</v>
      </c>
      <c r="G16">
        <v>19.0579</v>
      </c>
      <c r="H16">
        <v>904.10900000000004</v>
      </c>
      <c r="I16">
        <v>88.84</v>
      </c>
      <c r="J16">
        <v>28.6921</v>
      </c>
      <c r="K16">
        <v>152.16399999999999</v>
      </c>
      <c r="L16">
        <v>3.2180800000000001</v>
      </c>
      <c r="M16">
        <v>32.243600000000001</v>
      </c>
      <c r="N16">
        <v>87.518500000000003</v>
      </c>
      <c r="O16">
        <v>48.225700000000003</v>
      </c>
      <c r="P16">
        <v>202.02</v>
      </c>
      <c r="Q16">
        <v>39.976999999999997</v>
      </c>
      <c r="R16">
        <v>36.1188</v>
      </c>
      <c r="S16">
        <v>0.26106699999999999</v>
      </c>
      <c r="T16">
        <v>0.115955</v>
      </c>
      <c r="U16">
        <v>3.56257</v>
      </c>
      <c r="V16">
        <v>1.66143</v>
      </c>
      <c r="W16">
        <v>4305.1899999999996</v>
      </c>
      <c r="X16">
        <v>3.6317700000000001E-2</v>
      </c>
      <c r="Y16">
        <v>1.31824E-2</v>
      </c>
      <c r="Z16">
        <v>-2.6309700000000001E-4</v>
      </c>
      <c r="AA16">
        <v>8.2879600000000005E-3</v>
      </c>
      <c r="AB16">
        <v>7.42354</v>
      </c>
      <c r="AD16">
        <v>1</v>
      </c>
      <c r="AE16">
        <f t="shared" si="0"/>
        <v>5.5932090767135128</v>
      </c>
      <c r="AF16">
        <f t="shared" si="1"/>
        <v>5.0534057082822628</v>
      </c>
    </row>
    <row r="17" spans="1:32">
      <c r="A17" t="s">
        <v>15</v>
      </c>
      <c r="C17">
        <v>46.544400000000003</v>
      </c>
      <c r="D17">
        <v>203509</v>
      </c>
      <c r="E17">
        <v>4245.28</v>
      </c>
      <c r="F17">
        <v>-2.9487199999999998</v>
      </c>
      <c r="G17">
        <v>43.285899999999998</v>
      </c>
      <c r="H17">
        <v>2825.85</v>
      </c>
      <c r="I17">
        <v>251.405</v>
      </c>
      <c r="J17">
        <v>128.404</v>
      </c>
      <c r="K17">
        <v>125.26600000000001</v>
      </c>
      <c r="L17">
        <v>2.0480299999999998</v>
      </c>
      <c r="M17">
        <v>36.848999999999997</v>
      </c>
      <c r="N17">
        <v>76.366</v>
      </c>
      <c r="O17">
        <v>59.9739</v>
      </c>
      <c r="P17">
        <v>289.32100000000003</v>
      </c>
      <c r="Q17">
        <v>26.215699999999998</v>
      </c>
      <c r="R17">
        <v>26.2639</v>
      </c>
      <c r="S17">
        <v>7.5218800000000002E-2</v>
      </c>
      <c r="T17">
        <v>1.0705499999999999</v>
      </c>
      <c r="U17">
        <v>25.552</v>
      </c>
      <c r="V17">
        <v>3.96618</v>
      </c>
      <c r="W17">
        <v>2537.14</v>
      </c>
      <c r="X17">
        <v>1.70866E-2</v>
      </c>
      <c r="Y17">
        <v>1.63094E-3</v>
      </c>
      <c r="Z17">
        <v>8.6526799999999998E-4</v>
      </c>
      <c r="AA17">
        <v>2.7463100000000001E-2</v>
      </c>
      <c r="AB17">
        <v>8.3083200000000001</v>
      </c>
      <c r="AD17">
        <v>1</v>
      </c>
      <c r="AE17">
        <f t="shared" si="0"/>
        <v>11.015919189457774</v>
      </c>
      <c r="AF17">
        <f t="shared" si="1"/>
        <v>11.036172980313326</v>
      </c>
    </row>
    <row r="18" spans="1:32">
      <c r="A18" t="s">
        <v>16</v>
      </c>
      <c r="C18">
        <v>46.470399999999998</v>
      </c>
      <c r="D18">
        <v>226390</v>
      </c>
      <c r="E18">
        <v>1566.33</v>
      </c>
      <c r="F18">
        <v>128.125</v>
      </c>
      <c r="G18">
        <v>50.125599999999999</v>
      </c>
      <c r="H18">
        <v>2390.5300000000002</v>
      </c>
      <c r="I18">
        <v>292.166</v>
      </c>
      <c r="J18">
        <v>132.173</v>
      </c>
      <c r="K18">
        <v>147.66399999999999</v>
      </c>
      <c r="L18">
        <v>2.5692200000000001</v>
      </c>
      <c r="M18">
        <v>36.242199999999997</v>
      </c>
      <c r="N18">
        <v>73.228099999999998</v>
      </c>
      <c r="O18">
        <v>67.496600000000001</v>
      </c>
      <c r="P18">
        <v>273.71600000000001</v>
      </c>
      <c r="Q18">
        <v>27.8123</v>
      </c>
      <c r="R18">
        <v>30.92</v>
      </c>
      <c r="S18">
        <v>4.3362999999999999E-2</v>
      </c>
      <c r="T18">
        <v>1.28111</v>
      </c>
      <c r="U18">
        <v>25.110600000000002</v>
      </c>
      <c r="V18">
        <v>3.52074</v>
      </c>
      <c r="W18">
        <v>2033.76</v>
      </c>
      <c r="X18">
        <v>2.15786E-2</v>
      </c>
      <c r="Y18">
        <v>-1.1873000000000001E-3</v>
      </c>
      <c r="Z18" s="1">
        <v>-1.70062E-5</v>
      </c>
      <c r="AA18">
        <v>-4.4605499999999998E-3</v>
      </c>
      <c r="AB18">
        <v>8.1026199999999999</v>
      </c>
      <c r="AD18">
        <v>1</v>
      </c>
      <c r="AE18">
        <f t="shared" si="0"/>
        <v>8.8523932729624839</v>
      </c>
      <c r="AF18">
        <f t="shared" si="1"/>
        <v>9.8415449279635272</v>
      </c>
    </row>
    <row r="19" spans="1:32">
      <c r="A19" t="s">
        <v>17</v>
      </c>
      <c r="C19">
        <v>45.407200000000003</v>
      </c>
      <c r="D19">
        <v>202908</v>
      </c>
      <c r="E19">
        <v>2399.84</v>
      </c>
      <c r="F19">
        <v>192.34800000000001</v>
      </c>
      <c r="G19">
        <v>47.005600000000001</v>
      </c>
      <c r="H19">
        <v>2601.09</v>
      </c>
      <c r="I19">
        <v>262.25299999999999</v>
      </c>
      <c r="J19">
        <v>132.94999999999999</v>
      </c>
      <c r="K19">
        <v>127.48099999999999</v>
      </c>
      <c r="L19">
        <v>2.0070299999999999</v>
      </c>
      <c r="M19">
        <v>26.82</v>
      </c>
      <c r="N19">
        <v>73.076300000000003</v>
      </c>
      <c r="O19">
        <v>59.1447</v>
      </c>
      <c r="P19">
        <v>242.60599999999999</v>
      </c>
      <c r="Q19">
        <v>21.352699999999999</v>
      </c>
      <c r="R19">
        <v>20.601400000000002</v>
      </c>
      <c r="S19">
        <v>-2.9421099999999999E-2</v>
      </c>
      <c r="T19">
        <v>1.25424</v>
      </c>
      <c r="U19">
        <v>26.8657</v>
      </c>
      <c r="V19">
        <v>6.0541999999999998</v>
      </c>
      <c r="W19">
        <v>2309.13</v>
      </c>
      <c r="X19">
        <v>1.7635600000000001E-2</v>
      </c>
      <c r="Y19">
        <v>-8.2353500000000002E-4</v>
      </c>
      <c r="Z19" s="1">
        <v>7.7049499999999998E-6</v>
      </c>
      <c r="AA19">
        <v>8.1810300000000002E-2</v>
      </c>
      <c r="AB19">
        <v>7.3144999999999998</v>
      </c>
      <c r="AD19">
        <v>1</v>
      </c>
      <c r="AE19">
        <f t="shared" si="0"/>
        <v>11.776189967672099</v>
      </c>
      <c r="AF19">
        <f t="shared" si="1"/>
        <v>11.36184182796555</v>
      </c>
    </row>
    <row r="20" spans="1:32">
      <c r="A20" t="s">
        <v>18</v>
      </c>
      <c r="C20">
        <v>54.547199999999997</v>
      </c>
      <c r="D20">
        <v>213337</v>
      </c>
      <c r="E20">
        <v>-521.38</v>
      </c>
      <c r="F20">
        <v>297.16199999999998</v>
      </c>
      <c r="G20">
        <v>53.290799999999997</v>
      </c>
      <c r="H20">
        <v>2872.64</v>
      </c>
      <c r="I20">
        <v>278.00599999999997</v>
      </c>
      <c r="J20">
        <v>133.75200000000001</v>
      </c>
      <c r="K20">
        <v>129.81700000000001</v>
      </c>
      <c r="L20">
        <v>2.23123</v>
      </c>
      <c r="M20">
        <v>31.450099999999999</v>
      </c>
      <c r="N20">
        <v>80.467399999999998</v>
      </c>
      <c r="O20">
        <v>64.757800000000003</v>
      </c>
      <c r="P20">
        <v>249.35900000000001</v>
      </c>
      <c r="Q20">
        <v>19.3611</v>
      </c>
      <c r="R20">
        <v>29.1647</v>
      </c>
      <c r="S20">
        <v>7.8460299999999997E-2</v>
      </c>
      <c r="T20">
        <v>1.57294</v>
      </c>
      <c r="U20">
        <v>30.763300000000001</v>
      </c>
      <c r="V20">
        <v>2.2876099999999999</v>
      </c>
      <c r="W20">
        <v>2677.35</v>
      </c>
      <c r="X20">
        <v>3.48522E-2</v>
      </c>
      <c r="Y20">
        <v>2.0087600000000001E-4</v>
      </c>
      <c r="Z20" s="1">
        <v>-1.8751400000000001E-5</v>
      </c>
      <c r="AA20">
        <v>1.60807E-2</v>
      </c>
      <c r="AB20">
        <v>8.98963</v>
      </c>
      <c r="AD20">
        <v>1</v>
      </c>
      <c r="AE20">
        <f t="shared" si="0"/>
        <v>8.5500279447414176</v>
      </c>
      <c r="AF20">
        <f t="shared" si="1"/>
        <v>12.879381853303789</v>
      </c>
    </row>
    <row r="21" spans="1:32">
      <c r="A21" t="s">
        <v>19</v>
      </c>
      <c r="C21">
        <v>45.300400000000003</v>
      </c>
      <c r="D21">
        <v>193908</v>
      </c>
      <c r="E21">
        <v>471.62799999999999</v>
      </c>
      <c r="F21">
        <v>48.145899999999997</v>
      </c>
      <c r="G21">
        <v>46.215600000000002</v>
      </c>
      <c r="H21">
        <v>2705.83</v>
      </c>
      <c r="I21">
        <v>276.08</v>
      </c>
      <c r="J21">
        <v>137.58500000000001</v>
      </c>
      <c r="K21">
        <v>110.226</v>
      </c>
      <c r="L21">
        <v>1.67537</v>
      </c>
      <c r="M21">
        <v>24.442399999999999</v>
      </c>
      <c r="N21">
        <v>52.048699999999997</v>
      </c>
      <c r="O21">
        <v>60.183999999999997</v>
      </c>
      <c r="P21">
        <v>254.07900000000001</v>
      </c>
      <c r="Q21">
        <v>16.5715</v>
      </c>
      <c r="R21">
        <v>23.906600000000001</v>
      </c>
      <c r="S21">
        <v>-2.4465600000000001E-2</v>
      </c>
      <c r="T21">
        <v>1.16015</v>
      </c>
      <c r="U21">
        <v>28.196100000000001</v>
      </c>
      <c r="V21">
        <v>5.6083400000000001</v>
      </c>
      <c r="W21">
        <v>1949.92</v>
      </c>
      <c r="X21">
        <v>2.8494499999999999E-2</v>
      </c>
      <c r="Y21" s="1">
        <v>-4.4513900000000001E-5</v>
      </c>
      <c r="Z21" s="1">
        <v>5.4323899999999997E-5</v>
      </c>
      <c r="AA21">
        <v>1.7392299999999999E-2</v>
      </c>
      <c r="AB21">
        <v>7.5304599999999997</v>
      </c>
      <c r="AD21">
        <v>1</v>
      </c>
      <c r="AE21">
        <f t="shared" si="0"/>
        <v>10.627985577204621</v>
      </c>
      <c r="AF21">
        <f t="shared" si="1"/>
        <v>15.332287360830341</v>
      </c>
    </row>
    <row r="22" spans="1:32">
      <c r="A22" t="s">
        <v>20</v>
      </c>
      <c r="C22">
        <v>40.886699999999998</v>
      </c>
      <c r="D22">
        <v>196670</v>
      </c>
      <c r="E22">
        <v>646.02</v>
      </c>
      <c r="F22">
        <v>624.94399999999996</v>
      </c>
      <c r="G22">
        <v>63.590600000000002</v>
      </c>
      <c r="H22">
        <v>3249.51</v>
      </c>
      <c r="I22">
        <v>318.27199999999999</v>
      </c>
      <c r="J22">
        <v>177.351</v>
      </c>
      <c r="K22">
        <v>101.529</v>
      </c>
      <c r="L22">
        <v>1.7486299999999999</v>
      </c>
      <c r="M22">
        <v>23.9694</v>
      </c>
      <c r="N22">
        <v>43.737099999999998</v>
      </c>
      <c r="O22">
        <v>57.875799999999998</v>
      </c>
      <c r="P22">
        <v>221.72</v>
      </c>
      <c r="Q22">
        <v>18.358499999999999</v>
      </c>
      <c r="R22">
        <v>19.707999999999998</v>
      </c>
      <c r="S22">
        <v>-3.6669500000000001E-2</v>
      </c>
      <c r="T22">
        <v>0.90546000000000004</v>
      </c>
      <c r="U22">
        <v>24.608499999999999</v>
      </c>
      <c r="V22">
        <v>2.3410700000000002</v>
      </c>
      <c r="W22">
        <v>1989.98</v>
      </c>
      <c r="X22">
        <v>2.5262400000000001E-2</v>
      </c>
      <c r="Y22" s="1">
        <v>1.2217200000000001E-5</v>
      </c>
      <c r="Z22">
        <v>-2.0464300000000001E-4</v>
      </c>
      <c r="AA22">
        <v>2.5926000000000001E-2</v>
      </c>
      <c r="AB22">
        <v>6.9271700000000003</v>
      </c>
      <c r="AD22">
        <v>1</v>
      </c>
      <c r="AE22">
        <f t="shared" si="0"/>
        <v>11.250253704079562</v>
      </c>
      <c r="AF22">
        <f t="shared" si="1"/>
        <v>12.077239425879021</v>
      </c>
    </row>
    <row r="23" spans="1:32">
      <c r="A23" t="s">
        <v>21</v>
      </c>
      <c r="C23">
        <v>52.256999999999998</v>
      </c>
      <c r="D23">
        <v>222773</v>
      </c>
      <c r="E23">
        <v>-1060.6099999999999</v>
      </c>
      <c r="F23">
        <v>204.477</v>
      </c>
      <c r="G23">
        <v>69.702799999999996</v>
      </c>
      <c r="H23">
        <v>5901.17</v>
      </c>
      <c r="I23">
        <v>398.08300000000003</v>
      </c>
      <c r="J23">
        <v>247.68799999999999</v>
      </c>
      <c r="K23">
        <v>156.25</v>
      </c>
      <c r="L23">
        <v>2.9443800000000002</v>
      </c>
      <c r="M23">
        <v>34.1997</v>
      </c>
      <c r="N23">
        <v>82.558899999999994</v>
      </c>
      <c r="O23">
        <v>67.640600000000006</v>
      </c>
      <c r="P23">
        <v>277.36900000000003</v>
      </c>
      <c r="Q23">
        <v>28.932500000000001</v>
      </c>
      <c r="R23">
        <v>25.252800000000001</v>
      </c>
      <c r="S23">
        <v>0.13425999999999999</v>
      </c>
      <c r="T23">
        <v>0.61111599999999999</v>
      </c>
      <c r="U23">
        <v>35.1004</v>
      </c>
      <c r="V23">
        <v>3.22356</v>
      </c>
      <c r="W23">
        <v>2598.19</v>
      </c>
      <c r="X23">
        <v>2.5745400000000002E-2</v>
      </c>
      <c r="Y23">
        <v>4.2192200000000001E-3</v>
      </c>
      <c r="Z23">
        <v>8.6574199999999997E-4</v>
      </c>
      <c r="AA23">
        <v>9.1564899999999998E-3</v>
      </c>
      <c r="AB23">
        <v>7.7747099999999998</v>
      </c>
      <c r="AD23">
        <v>1</v>
      </c>
      <c r="AE23">
        <f t="shared" si="0"/>
        <v>10.983692897421276</v>
      </c>
      <c r="AF23">
        <f t="shared" si="1"/>
        <v>9.586762291540655</v>
      </c>
    </row>
    <row r="24" spans="1:32">
      <c r="A24" t="s">
        <v>22</v>
      </c>
      <c r="C24">
        <v>44.851399999999998</v>
      </c>
      <c r="D24">
        <v>199252</v>
      </c>
      <c r="E24">
        <v>383.24299999999999</v>
      </c>
      <c r="F24">
        <v>347.73099999999999</v>
      </c>
      <c r="G24">
        <v>53.691800000000001</v>
      </c>
      <c r="H24">
        <v>2671.39</v>
      </c>
      <c r="I24">
        <v>276.25700000000001</v>
      </c>
      <c r="J24">
        <v>161.33000000000001</v>
      </c>
      <c r="K24">
        <v>113.898</v>
      </c>
      <c r="L24">
        <v>1.7664500000000001</v>
      </c>
      <c r="M24">
        <v>32.582299999999996</v>
      </c>
      <c r="N24">
        <v>71.7166</v>
      </c>
      <c r="O24">
        <v>62.200200000000002</v>
      </c>
      <c r="P24">
        <v>225.38300000000001</v>
      </c>
      <c r="Q24">
        <v>28.174499999999998</v>
      </c>
      <c r="R24">
        <v>28.1355</v>
      </c>
      <c r="S24">
        <v>3.25393E-2</v>
      </c>
      <c r="T24">
        <v>1.4980199999999999</v>
      </c>
      <c r="U24">
        <v>27.270399999999999</v>
      </c>
      <c r="V24">
        <v>2.6304099999999999</v>
      </c>
      <c r="W24">
        <v>2397.0300000000002</v>
      </c>
      <c r="X24">
        <v>1.0840300000000001E-2</v>
      </c>
      <c r="Y24" s="1">
        <v>1.0061500000000001E-6</v>
      </c>
      <c r="Z24">
        <v>-4.5654800000000002E-3</v>
      </c>
      <c r="AA24">
        <v>5.3251100000000003E-2</v>
      </c>
      <c r="AB24">
        <v>8.5106099999999998</v>
      </c>
      <c r="AD24">
        <v>1</v>
      </c>
      <c r="AE24">
        <f t="shared" si="0"/>
        <v>8.0106271436441503</v>
      </c>
      <c r="AF24">
        <f t="shared" si="1"/>
        <v>7.9995385898596254</v>
      </c>
    </row>
    <row r="25" spans="1:32">
      <c r="A25" t="s">
        <v>23</v>
      </c>
      <c r="C25">
        <v>48.526699999999998</v>
      </c>
      <c r="D25">
        <v>225033</v>
      </c>
      <c r="E25">
        <v>-284.45299999999997</v>
      </c>
      <c r="F25">
        <v>-61.653399999999998</v>
      </c>
      <c r="G25">
        <v>57.220799999999997</v>
      </c>
      <c r="H25">
        <v>2903.12</v>
      </c>
      <c r="I25">
        <v>296.46100000000001</v>
      </c>
      <c r="J25">
        <v>139.636</v>
      </c>
      <c r="K25">
        <v>146.28200000000001</v>
      </c>
      <c r="L25">
        <v>2.7340900000000001</v>
      </c>
      <c r="M25">
        <v>30.093299999999999</v>
      </c>
      <c r="N25">
        <v>82.508700000000005</v>
      </c>
      <c r="O25">
        <v>69.497100000000003</v>
      </c>
      <c r="P25">
        <v>265.7</v>
      </c>
      <c r="Q25">
        <v>33.217500000000001</v>
      </c>
      <c r="R25">
        <v>26.0046</v>
      </c>
      <c r="S25">
        <v>-8.9680000000000001E-4</v>
      </c>
      <c r="T25">
        <v>0.71769799999999995</v>
      </c>
      <c r="U25">
        <v>32.731900000000003</v>
      </c>
      <c r="V25">
        <v>2.70181</v>
      </c>
      <c r="W25">
        <v>3007.46</v>
      </c>
      <c r="X25">
        <v>1.04936E-2</v>
      </c>
      <c r="Y25" s="1">
        <v>-3.0628499999999999E-7</v>
      </c>
      <c r="Z25">
        <v>-3.95795E-3</v>
      </c>
      <c r="AA25">
        <v>0.117677</v>
      </c>
      <c r="AB25">
        <v>6.8979799999999996</v>
      </c>
      <c r="AD25">
        <v>1</v>
      </c>
      <c r="AE25">
        <f t="shared" si="0"/>
        <v>10.217423071302768</v>
      </c>
      <c r="AF25">
        <f t="shared" si="1"/>
        <v>7.9987958154587186</v>
      </c>
    </row>
    <row r="26" spans="1:32">
      <c r="A26" s="2"/>
      <c r="B26" s="2"/>
      <c r="C26" s="2" t="s">
        <v>25</v>
      </c>
      <c r="D26" s="2" t="s">
        <v>26</v>
      </c>
      <c r="E26" s="2" t="s">
        <v>27</v>
      </c>
      <c r="F26" s="2" t="s">
        <v>28</v>
      </c>
      <c r="G26" s="2" t="s">
        <v>29</v>
      </c>
      <c r="H26" s="2" t="s">
        <v>30</v>
      </c>
      <c r="I26" s="2" t="s">
        <v>31</v>
      </c>
      <c r="J26" s="2" t="s">
        <v>32</v>
      </c>
      <c r="K26" s="2" t="s">
        <v>33</v>
      </c>
      <c r="L26" s="2" t="s">
        <v>34</v>
      </c>
      <c r="M26" s="2" t="s">
        <v>35</v>
      </c>
      <c r="N26" s="2" t="s">
        <v>36</v>
      </c>
      <c r="O26" s="2" t="s">
        <v>37</v>
      </c>
      <c r="P26" s="2" t="s">
        <v>38</v>
      </c>
      <c r="Q26" s="2" t="s">
        <v>39</v>
      </c>
      <c r="R26" s="2" t="s">
        <v>40</v>
      </c>
      <c r="S26" s="2" t="s">
        <v>41</v>
      </c>
      <c r="T26" s="2" t="s">
        <v>42</v>
      </c>
      <c r="U26" s="2" t="s">
        <v>43</v>
      </c>
      <c r="V26" s="2" t="s">
        <v>44</v>
      </c>
      <c r="W26" s="2" t="s">
        <v>45</v>
      </c>
      <c r="X26" s="2" t="s">
        <v>46</v>
      </c>
      <c r="Y26" s="2" t="s">
        <v>47</v>
      </c>
      <c r="Z26" s="2" t="s">
        <v>48</v>
      </c>
      <c r="AA26" s="2" t="s">
        <v>49</v>
      </c>
      <c r="AB26" s="2" t="s">
        <v>50</v>
      </c>
    </row>
    <row r="27" spans="1:32">
      <c r="A27" t="s">
        <v>51</v>
      </c>
      <c r="C27">
        <v>49.152500000000003</v>
      </c>
      <c r="D27">
        <v>216600</v>
      </c>
      <c r="E27">
        <v>1625</v>
      </c>
      <c r="F27">
        <v>585.21699999999998</v>
      </c>
      <c r="G27">
        <v>73.584500000000006</v>
      </c>
      <c r="H27">
        <v>4014.16</v>
      </c>
      <c r="I27">
        <v>338.505</v>
      </c>
      <c r="J27">
        <v>300.50900000000001</v>
      </c>
      <c r="K27">
        <v>149.30000000000001</v>
      </c>
      <c r="L27">
        <v>2.7479300000000002</v>
      </c>
      <c r="M27">
        <v>42.684199999999997</v>
      </c>
      <c r="N27">
        <v>109.851</v>
      </c>
      <c r="O27">
        <v>64.858400000000003</v>
      </c>
      <c r="P27">
        <v>300.74599999999998</v>
      </c>
      <c r="Q27">
        <v>18.753499999999999</v>
      </c>
      <c r="R27">
        <v>20.102399999999999</v>
      </c>
      <c r="S27">
        <v>-2.9965999999999999E-3</v>
      </c>
      <c r="T27">
        <v>2.8544800000000001</v>
      </c>
      <c r="U27">
        <v>20.675699999999999</v>
      </c>
      <c r="V27">
        <v>2.8197899999999998</v>
      </c>
      <c r="W27">
        <v>3743.77</v>
      </c>
      <c r="X27">
        <v>2.19244E-2</v>
      </c>
      <c r="Y27">
        <v>6.7349499999999997E-4</v>
      </c>
      <c r="Z27">
        <v>-2.4653300000000001E-4</v>
      </c>
      <c r="AA27">
        <v>4.4014600000000001E-2</v>
      </c>
      <c r="AB27">
        <v>5.0818500000000002</v>
      </c>
      <c r="AD27">
        <v>1</v>
      </c>
      <c r="AE27">
        <f t="shared" si="0"/>
        <v>14.960701209805794</v>
      </c>
      <c r="AF27">
        <f t="shared" si="1"/>
        <v>16.036793131948702</v>
      </c>
    </row>
    <row r="28" spans="1:32">
      <c r="A28" t="s">
        <v>52</v>
      </c>
      <c r="C28">
        <v>44.0242</v>
      </c>
      <c r="D28">
        <v>191542</v>
      </c>
      <c r="E28">
        <v>1752.5</v>
      </c>
      <c r="F28">
        <v>-181.482</v>
      </c>
      <c r="G28">
        <v>63.865200000000002</v>
      </c>
      <c r="H28">
        <v>3201.59</v>
      </c>
      <c r="I28">
        <v>301.36799999999999</v>
      </c>
      <c r="J28">
        <v>173.99299999999999</v>
      </c>
      <c r="K28">
        <v>125.983</v>
      </c>
      <c r="L28">
        <v>2.30124</v>
      </c>
      <c r="M28">
        <v>26.737500000000001</v>
      </c>
      <c r="N28">
        <v>74.020899999999997</v>
      </c>
      <c r="O28">
        <v>60.362099999999998</v>
      </c>
      <c r="P28">
        <v>231.048</v>
      </c>
      <c r="Q28">
        <v>24.658300000000001</v>
      </c>
      <c r="R28">
        <v>29.348700000000001</v>
      </c>
      <c r="S28">
        <v>6.2604199999999999E-2</v>
      </c>
      <c r="T28">
        <v>1.5605500000000001</v>
      </c>
      <c r="U28">
        <v>28.418600000000001</v>
      </c>
      <c r="V28">
        <v>1.8132999999999999</v>
      </c>
      <c r="W28">
        <v>2181.6999999999998</v>
      </c>
      <c r="X28">
        <v>1.6662E-2</v>
      </c>
      <c r="Y28">
        <v>-1.11893E-3</v>
      </c>
      <c r="Z28">
        <v>6.4005400000000004E-4</v>
      </c>
      <c r="AA28">
        <v>3.0314299999999999E-2</v>
      </c>
      <c r="AB28">
        <v>8.46495</v>
      </c>
      <c r="AD28">
        <v>1</v>
      </c>
      <c r="AE28">
        <f t="shared" si="0"/>
        <v>7.8725122407466088</v>
      </c>
      <c r="AF28">
        <f t="shared" si="1"/>
        <v>9.3699890097857512</v>
      </c>
    </row>
    <row r="29" spans="1:32">
      <c r="A29" t="s">
        <v>53</v>
      </c>
      <c r="C29">
        <v>38.470700000000001</v>
      </c>
      <c r="D29">
        <v>185745</v>
      </c>
      <c r="E29">
        <v>2341.35</v>
      </c>
      <c r="F29">
        <v>-360.51</v>
      </c>
      <c r="G29">
        <v>89.702699999999993</v>
      </c>
      <c r="H29">
        <v>3381.74</v>
      </c>
      <c r="I29">
        <v>350.53500000000003</v>
      </c>
      <c r="J29">
        <v>183.452</v>
      </c>
      <c r="K29">
        <v>112.52800000000001</v>
      </c>
      <c r="L29">
        <v>1.6016900000000001</v>
      </c>
      <c r="M29">
        <v>27.7242</v>
      </c>
      <c r="N29">
        <v>70.570899999999995</v>
      </c>
      <c r="O29">
        <v>66.387799999999999</v>
      </c>
      <c r="P29">
        <v>253.161</v>
      </c>
      <c r="Q29">
        <v>35.167099999999998</v>
      </c>
      <c r="R29">
        <v>30.624500000000001</v>
      </c>
      <c r="S29">
        <v>3.02878E-2</v>
      </c>
      <c r="T29">
        <v>1.4257599999999999</v>
      </c>
      <c r="U29">
        <v>25.036999999999999</v>
      </c>
      <c r="V29">
        <v>2.5273300000000001</v>
      </c>
      <c r="W29">
        <v>2360.67</v>
      </c>
      <c r="X29">
        <v>1.4879E-2</v>
      </c>
      <c r="Y29">
        <v>-7.4881899999999996E-4</v>
      </c>
      <c r="Z29">
        <v>-4.11642E-3</v>
      </c>
      <c r="AA29">
        <v>5.3287599999999997E-2</v>
      </c>
      <c r="AB29">
        <v>9.0024899999999999</v>
      </c>
      <c r="AD29">
        <v>1</v>
      </c>
      <c r="AE29">
        <f t="shared" si="0"/>
        <v>8.2666165978220043</v>
      </c>
      <c r="AF29">
        <f t="shared" si="1"/>
        <v>7.1988022896400334</v>
      </c>
    </row>
    <row r="30" spans="1:32">
      <c r="A30" t="s">
        <v>54</v>
      </c>
      <c r="C30">
        <v>43.3157</v>
      </c>
      <c r="D30">
        <v>200593</v>
      </c>
      <c r="E30">
        <v>-181.93899999999999</v>
      </c>
      <c r="F30">
        <v>45.8964</v>
      </c>
      <c r="G30">
        <v>53.742600000000003</v>
      </c>
      <c r="H30">
        <v>3371.16</v>
      </c>
      <c r="I30">
        <v>300.90600000000001</v>
      </c>
      <c r="J30">
        <v>105.755</v>
      </c>
      <c r="K30">
        <v>135.28899999999999</v>
      </c>
      <c r="L30">
        <v>2.1426099999999999</v>
      </c>
      <c r="M30">
        <v>33.7928</v>
      </c>
      <c r="N30">
        <v>77.811300000000003</v>
      </c>
      <c r="O30">
        <v>65.647999999999996</v>
      </c>
      <c r="P30">
        <v>267.52800000000002</v>
      </c>
      <c r="Q30">
        <v>28.837399999999999</v>
      </c>
      <c r="R30">
        <v>31.739599999999999</v>
      </c>
      <c r="S30">
        <v>9.8065799999999995E-2</v>
      </c>
      <c r="T30">
        <v>1.68841</v>
      </c>
      <c r="U30">
        <v>35.169800000000002</v>
      </c>
      <c r="V30">
        <v>3.7111999999999998</v>
      </c>
      <c r="W30">
        <v>2361.7800000000002</v>
      </c>
      <c r="X30">
        <v>1.7127300000000002E-2</v>
      </c>
      <c r="Y30">
        <v>1.7542600000000001E-4</v>
      </c>
      <c r="Z30">
        <v>-9.1702599999999995E-3</v>
      </c>
      <c r="AA30">
        <v>8.1939899999999996E-2</v>
      </c>
      <c r="AB30">
        <v>8.1623900000000003</v>
      </c>
      <c r="AD30">
        <v>1</v>
      </c>
      <c r="AE30">
        <f t="shared" si="0"/>
        <v>8.4288396829197598</v>
      </c>
      <c r="AF30">
        <f t="shared" si="1"/>
        <v>9.27711929646917</v>
      </c>
    </row>
    <row r="31" spans="1:32">
      <c r="A31" t="s">
        <v>55</v>
      </c>
      <c r="C31">
        <v>47.6813</v>
      </c>
      <c r="D31">
        <v>184785</v>
      </c>
      <c r="E31">
        <v>-44.690100000000001</v>
      </c>
      <c r="F31">
        <v>-359.48</v>
      </c>
      <c r="G31">
        <v>55.290999999999997</v>
      </c>
      <c r="H31">
        <v>2741.72</v>
      </c>
      <c r="I31">
        <v>284.137</v>
      </c>
      <c r="J31">
        <v>106.55200000000001</v>
      </c>
      <c r="K31">
        <v>138.87200000000001</v>
      </c>
      <c r="L31">
        <v>2.6713800000000001</v>
      </c>
      <c r="M31">
        <v>44.526699999999998</v>
      </c>
      <c r="N31">
        <v>78.640100000000004</v>
      </c>
      <c r="O31">
        <v>65.981800000000007</v>
      </c>
      <c r="P31">
        <v>233.09899999999999</v>
      </c>
      <c r="Q31">
        <v>33.380800000000001</v>
      </c>
      <c r="R31">
        <v>33.753500000000003</v>
      </c>
      <c r="S31">
        <v>4.3715299999999999E-2</v>
      </c>
      <c r="T31">
        <v>1.5188200000000001</v>
      </c>
      <c r="U31">
        <v>27.181899999999999</v>
      </c>
      <c r="V31">
        <v>2.5824799999999999</v>
      </c>
      <c r="W31">
        <v>2636.48</v>
      </c>
      <c r="X31">
        <v>2.0367099999999999E-2</v>
      </c>
      <c r="Y31" s="1">
        <v>-3.20839E-5</v>
      </c>
      <c r="Z31">
        <v>-2.88756E-3</v>
      </c>
      <c r="AA31" s="1">
        <v>-2.5377299999999998E-5</v>
      </c>
      <c r="AB31">
        <v>8.7941400000000005</v>
      </c>
      <c r="AD31">
        <v>1</v>
      </c>
      <c r="AE31">
        <f t="shared" si="0"/>
        <v>6.9059208674655954</v>
      </c>
      <c r="AF31">
        <f t="shared" si="1"/>
        <v>6.9830261707328756</v>
      </c>
    </row>
    <row r="32" spans="1:32">
      <c r="A32" t="s">
        <v>56</v>
      </c>
      <c r="C32">
        <v>38.158499999999997</v>
      </c>
      <c r="D32">
        <v>209037</v>
      </c>
      <c r="E32">
        <v>2177.62</v>
      </c>
      <c r="F32">
        <v>159.30099999999999</v>
      </c>
      <c r="G32">
        <v>47.727400000000003</v>
      </c>
      <c r="H32">
        <v>2947.71</v>
      </c>
      <c r="I32">
        <v>290.28500000000003</v>
      </c>
      <c r="J32">
        <v>140.584</v>
      </c>
      <c r="K32">
        <v>111.95</v>
      </c>
      <c r="L32">
        <v>2.3771200000000001</v>
      </c>
      <c r="M32">
        <v>19.778099999999998</v>
      </c>
      <c r="N32">
        <v>65.8309</v>
      </c>
      <c r="O32">
        <v>63.535899999999998</v>
      </c>
      <c r="P32">
        <v>256.42200000000003</v>
      </c>
      <c r="Q32">
        <v>22.867599999999999</v>
      </c>
      <c r="R32">
        <v>29.200299999999999</v>
      </c>
      <c r="S32">
        <v>2.3373100000000001E-2</v>
      </c>
      <c r="T32">
        <v>2.6777899999999999</v>
      </c>
      <c r="U32">
        <v>37.1541</v>
      </c>
      <c r="V32">
        <v>3.4697100000000001</v>
      </c>
      <c r="W32">
        <v>2328.04</v>
      </c>
      <c r="X32">
        <v>1.54991E-2</v>
      </c>
      <c r="Y32" s="1">
        <v>-5.1332000000000003E-5</v>
      </c>
      <c r="Z32">
        <v>8.56276E-4</v>
      </c>
      <c r="AA32">
        <v>0.116672</v>
      </c>
      <c r="AB32">
        <v>6.7895500000000002</v>
      </c>
      <c r="AD32">
        <v>1</v>
      </c>
      <c r="AE32">
        <f t="shared" si="0"/>
        <v>8.7814851217282026</v>
      </c>
      <c r="AF32">
        <f t="shared" si="1"/>
        <v>11.213332400426806</v>
      </c>
    </row>
    <row r="33" spans="1:32">
      <c r="A33" t="s">
        <v>57</v>
      </c>
      <c r="C33">
        <v>37.473700000000001</v>
      </c>
      <c r="D33">
        <v>192186</v>
      </c>
      <c r="E33">
        <v>942.48199999999997</v>
      </c>
      <c r="F33">
        <v>231.54400000000001</v>
      </c>
      <c r="G33">
        <v>50.292700000000004</v>
      </c>
      <c r="H33">
        <v>2640.72</v>
      </c>
      <c r="I33">
        <v>275.94099999999997</v>
      </c>
      <c r="J33">
        <v>177.923</v>
      </c>
      <c r="K33">
        <v>125.357</v>
      </c>
      <c r="L33">
        <v>2.0107400000000002</v>
      </c>
      <c r="M33">
        <v>37.058900000000001</v>
      </c>
      <c r="N33">
        <v>80.9465</v>
      </c>
      <c r="O33">
        <v>59.429400000000001</v>
      </c>
      <c r="P33">
        <v>248.06899999999999</v>
      </c>
      <c r="Q33">
        <v>18.544</v>
      </c>
      <c r="R33">
        <v>25.691800000000001</v>
      </c>
      <c r="S33">
        <v>8.9969499999999994E-2</v>
      </c>
      <c r="T33">
        <v>1.0870200000000001</v>
      </c>
      <c r="U33">
        <v>28.364699999999999</v>
      </c>
      <c r="V33">
        <v>2.1489199999999999</v>
      </c>
      <c r="W33">
        <v>2395.3000000000002</v>
      </c>
      <c r="X33">
        <v>3.0072700000000001E-2</v>
      </c>
      <c r="Y33">
        <v>2.2757300000000001E-4</v>
      </c>
      <c r="Z33">
        <v>-5.9865600000000004E-4</v>
      </c>
      <c r="AA33">
        <v>1.4796500000000001E-2</v>
      </c>
      <c r="AB33">
        <v>7.0364399999999998</v>
      </c>
      <c r="AD33">
        <v>1</v>
      </c>
      <c r="AE33">
        <f t="shared" si="0"/>
        <v>9.6555710382300965</v>
      </c>
      <c r="AF33">
        <f t="shared" si="1"/>
        <v>13.377318809318377</v>
      </c>
    </row>
    <row r="34" spans="1:32">
      <c r="A34" t="s">
        <v>58</v>
      </c>
      <c r="C34">
        <v>53.146500000000003</v>
      </c>
      <c r="D34">
        <v>217372</v>
      </c>
      <c r="E34">
        <v>-2168.41</v>
      </c>
      <c r="F34">
        <v>-68.610900000000001</v>
      </c>
      <c r="G34">
        <v>56.520800000000001</v>
      </c>
      <c r="H34">
        <v>3302.33</v>
      </c>
      <c r="I34">
        <v>302.721</v>
      </c>
      <c r="J34">
        <v>155.529</v>
      </c>
      <c r="K34">
        <v>150.25899999999999</v>
      </c>
      <c r="L34">
        <v>2.1333600000000001</v>
      </c>
      <c r="M34">
        <v>44.825699999999998</v>
      </c>
      <c r="N34">
        <v>48.204300000000003</v>
      </c>
      <c r="O34">
        <v>66.917900000000003</v>
      </c>
      <c r="P34">
        <v>287.50400000000002</v>
      </c>
      <c r="Q34">
        <v>17.093900000000001</v>
      </c>
      <c r="R34">
        <v>29.424800000000001</v>
      </c>
      <c r="S34">
        <v>0.10052</v>
      </c>
      <c r="T34">
        <v>2.73427</v>
      </c>
      <c r="U34">
        <v>36.089100000000002</v>
      </c>
      <c r="V34">
        <v>2.8308900000000001</v>
      </c>
      <c r="W34">
        <v>2528.13</v>
      </c>
      <c r="X34" s="1">
        <v>9.2565599999999993E-5</v>
      </c>
      <c r="Y34">
        <v>-1.5295E-3</v>
      </c>
      <c r="Z34">
        <v>1.99972E-3</v>
      </c>
      <c r="AA34">
        <v>5.1016300000000001E-2</v>
      </c>
      <c r="AB34">
        <v>8.3098799999999997</v>
      </c>
      <c r="AD34">
        <v>1</v>
      </c>
      <c r="AE34">
        <f t="shared" si="0"/>
        <v>9.7708055789674013</v>
      </c>
      <c r="AF34">
        <f t="shared" si="1"/>
        <v>16.819099210829595</v>
      </c>
    </row>
    <row r="35" spans="1:32">
      <c r="A35" t="s">
        <v>59</v>
      </c>
      <c r="C35">
        <v>50.301600000000001</v>
      </c>
      <c r="D35">
        <v>230766</v>
      </c>
      <c r="E35">
        <v>1537.2</v>
      </c>
      <c r="F35">
        <v>-195.25700000000001</v>
      </c>
      <c r="G35">
        <v>51.700200000000002</v>
      </c>
      <c r="H35">
        <v>3006.95</v>
      </c>
      <c r="I35">
        <v>288.827</v>
      </c>
      <c r="J35">
        <v>161.29900000000001</v>
      </c>
      <c r="K35">
        <v>129.91</v>
      </c>
      <c r="L35">
        <v>1.85541</v>
      </c>
      <c r="M35">
        <v>36.251800000000003</v>
      </c>
      <c r="N35">
        <v>66.531400000000005</v>
      </c>
      <c r="O35">
        <v>65.206599999999995</v>
      </c>
      <c r="P35">
        <v>285.39800000000002</v>
      </c>
      <c r="Q35">
        <v>29.4191</v>
      </c>
      <c r="R35">
        <v>33.2639</v>
      </c>
      <c r="S35">
        <v>-5.7101699999999997E-3</v>
      </c>
      <c r="T35">
        <v>1.3185199999999999</v>
      </c>
      <c r="U35">
        <v>27.071100000000001</v>
      </c>
      <c r="V35">
        <v>2.5255899999999998</v>
      </c>
      <c r="W35">
        <v>1908.58</v>
      </c>
      <c r="X35">
        <v>8.0834800000000005E-3</v>
      </c>
      <c r="Y35">
        <v>-8.3532300000000001E-4</v>
      </c>
      <c r="Z35">
        <v>-1.01241E-2</v>
      </c>
      <c r="AA35">
        <v>0.10047399999999999</v>
      </c>
      <c r="AB35">
        <v>8.8037600000000005</v>
      </c>
      <c r="AD35">
        <v>1</v>
      </c>
      <c r="AE35">
        <f t="shared" si="0"/>
        <v>8.5798117478708154</v>
      </c>
      <c r="AF35">
        <f t="shared" si="1"/>
        <v>9.7011125425318934</v>
      </c>
    </row>
    <row r="36" spans="1:32">
      <c r="A36" t="s">
        <v>60</v>
      </c>
      <c r="C36">
        <v>45.171700000000001</v>
      </c>
      <c r="D36">
        <v>188323</v>
      </c>
      <c r="E36">
        <v>852.09</v>
      </c>
      <c r="F36">
        <v>-43.079900000000002</v>
      </c>
      <c r="G36">
        <v>96.086399999999998</v>
      </c>
      <c r="H36">
        <v>5492.95</v>
      </c>
      <c r="I36">
        <v>519.88499999999999</v>
      </c>
      <c r="J36">
        <v>260.90600000000001</v>
      </c>
      <c r="K36">
        <v>144.774</v>
      </c>
      <c r="L36">
        <v>2.5145499999999998</v>
      </c>
      <c r="M36">
        <v>33.906100000000002</v>
      </c>
      <c r="N36">
        <v>103.65</v>
      </c>
      <c r="O36">
        <v>71.815899999999999</v>
      </c>
      <c r="P36">
        <v>262.24799999999999</v>
      </c>
      <c r="Q36">
        <v>17.141300000000001</v>
      </c>
      <c r="R36">
        <v>23.369499999999999</v>
      </c>
      <c r="S36">
        <v>4.8323199999999997E-2</v>
      </c>
      <c r="T36">
        <v>0.62378400000000001</v>
      </c>
      <c r="U36">
        <v>34.621000000000002</v>
      </c>
      <c r="V36">
        <v>2.1676600000000001</v>
      </c>
      <c r="W36">
        <v>2285.8200000000002</v>
      </c>
      <c r="X36">
        <v>1.16247E-2</v>
      </c>
      <c r="Y36" s="1">
        <v>4.3960800000000001E-5</v>
      </c>
      <c r="Z36">
        <v>-1.2631099999999999E-2</v>
      </c>
      <c r="AA36">
        <v>-6.0565000000000003E-3</v>
      </c>
      <c r="AB36">
        <v>5.0876799999999998</v>
      </c>
      <c r="AD36">
        <v>1</v>
      </c>
      <c r="AE36">
        <f t="shared" si="0"/>
        <v>11.221806200389397</v>
      </c>
      <c r="AF36">
        <f t="shared" si="1"/>
        <v>15.299189676395605</v>
      </c>
    </row>
    <row r="37" spans="1:32">
      <c r="A37" t="s">
        <v>61</v>
      </c>
      <c r="C37">
        <v>50.363599999999998</v>
      </c>
      <c r="D37">
        <v>238781</v>
      </c>
      <c r="E37">
        <v>1840.21</v>
      </c>
      <c r="F37">
        <v>433.94499999999999</v>
      </c>
      <c r="G37">
        <v>87.808300000000003</v>
      </c>
      <c r="H37">
        <v>2905.37</v>
      </c>
      <c r="I37">
        <v>394.62400000000002</v>
      </c>
      <c r="J37">
        <v>137.773</v>
      </c>
      <c r="K37">
        <v>135.91800000000001</v>
      </c>
      <c r="L37">
        <v>2.5918299999999999</v>
      </c>
      <c r="M37">
        <v>46.739600000000003</v>
      </c>
      <c r="N37">
        <v>87.066000000000003</v>
      </c>
      <c r="O37">
        <v>66.085499999999996</v>
      </c>
      <c r="P37">
        <v>255.517</v>
      </c>
      <c r="Q37">
        <v>43.722900000000003</v>
      </c>
      <c r="R37">
        <v>48.262</v>
      </c>
      <c r="S37">
        <v>4.3321400000000003E-2</v>
      </c>
      <c r="T37">
        <v>1.60483</v>
      </c>
      <c r="U37">
        <v>23.259799999999998</v>
      </c>
      <c r="V37">
        <v>3.16995</v>
      </c>
      <c r="W37">
        <v>2857.37</v>
      </c>
      <c r="X37">
        <v>1.26366E-2</v>
      </c>
      <c r="Y37" s="1">
        <v>-1.16428E-5</v>
      </c>
      <c r="Z37">
        <v>-2.7218899999999998E-3</v>
      </c>
      <c r="AA37">
        <v>3.8648000000000002E-2</v>
      </c>
      <c r="AB37">
        <v>7.1120400000000004</v>
      </c>
      <c r="AD37">
        <v>1</v>
      </c>
      <c r="AE37">
        <f t="shared" si="0"/>
        <v>5.2943723840702832</v>
      </c>
      <c r="AF37">
        <f t="shared" si="1"/>
        <v>5.8440085172758431</v>
      </c>
    </row>
    <row r="38" spans="1:32">
      <c r="A38" t="s">
        <v>62</v>
      </c>
      <c r="C38">
        <v>50.4908</v>
      </c>
      <c r="D38">
        <v>197591</v>
      </c>
      <c r="E38">
        <v>1323.88</v>
      </c>
      <c r="F38">
        <v>196.244</v>
      </c>
      <c r="G38">
        <v>55.3964</v>
      </c>
      <c r="H38">
        <v>3240.69</v>
      </c>
      <c r="I38">
        <v>301.471</v>
      </c>
      <c r="J38">
        <v>145.80500000000001</v>
      </c>
      <c r="K38">
        <v>132.797</v>
      </c>
      <c r="L38">
        <v>2.4257499999999999</v>
      </c>
      <c r="M38">
        <v>36.942100000000003</v>
      </c>
      <c r="N38">
        <v>85.400700000000001</v>
      </c>
      <c r="O38">
        <v>62.0884</v>
      </c>
      <c r="P38">
        <v>253.62299999999999</v>
      </c>
      <c r="Q38">
        <v>23.351099999999999</v>
      </c>
      <c r="R38">
        <v>28.562999999999999</v>
      </c>
      <c r="S38">
        <v>7.2421299999999994E-2</v>
      </c>
      <c r="T38">
        <v>1.9399900000000001</v>
      </c>
      <c r="U38">
        <v>28.8841</v>
      </c>
      <c r="V38">
        <v>2.32735</v>
      </c>
      <c r="W38">
        <v>2334.4</v>
      </c>
      <c r="X38">
        <v>-1.4187900000000001E-3</v>
      </c>
      <c r="Y38">
        <v>2.6165500000000001E-4</v>
      </c>
      <c r="Z38">
        <v>2.1075E-3</v>
      </c>
      <c r="AA38">
        <v>1.67098E-2</v>
      </c>
      <c r="AB38">
        <v>8.3032199999999996</v>
      </c>
      <c r="AD38">
        <v>1</v>
      </c>
      <c r="AE38">
        <f t="shared" si="0"/>
        <v>8.8794244302069103</v>
      </c>
      <c r="AF38">
        <f t="shared" si="1"/>
        <v>10.861287048575869</v>
      </c>
    </row>
    <row r="39" spans="1:32">
      <c r="A39" t="s">
        <v>63</v>
      </c>
      <c r="C39">
        <v>51.421100000000003</v>
      </c>
      <c r="D39">
        <v>208029</v>
      </c>
      <c r="E39">
        <v>165.577</v>
      </c>
      <c r="F39">
        <v>38.8446</v>
      </c>
      <c r="G39">
        <v>58.417400000000001</v>
      </c>
      <c r="H39">
        <v>3436.59</v>
      </c>
      <c r="I39">
        <v>326.3</v>
      </c>
      <c r="J39">
        <v>190.77799999999999</v>
      </c>
      <c r="K39">
        <v>192.678</v>
      </c>
      <c r="L39">
        <v>4.0008299999999997</v>
      </c>
      <c r="M39">
        <v>57.969499999999996</v>
      </c>
      <c r="N39">
        <v>134.07900000000001</v>
      </c>
      <c r="O39">
        <v>64.012500000000003</v>
      </c>
      <c r="P39">
        <v>289.34399999999999</v>
      </c>
      <c r="Q39">
        <v>19.1601</v>
      </c>
      <c r="R39">
        <v>19.796900000000001</v>
      </c>
      <c r="S39">
        <v>-6.3369499999999998E-4</v>
      </c>
      <c r="T39">
        <v>0.68100099999999997</v>
      </c>
      <c r="U39">
        <v>40.308599999999998</v>
      </c>
      <c r="V39">
        <v>3.4162699999999999</v>
      </c>
      <c r="W39">
        <v>3340.54</v>
      </c>
      <c r="X39">
        <v>2.0212399999999998E-2</v>
      </c>
      <c r="Y39">
        <v>-1.45458E-3</v>
      </c>
      <c r="Z39">
        <v>-5.2612199999999996E-4</v>
      </c>
      <c r="AA39">
        <v>2.5558299999999999E-2</v>
      </c>
      <c r="AB39">
        <v>5.1706300000000001</v>
      </c>
      <c r="AD39">
        <v>1</v>
      </c>
      <c r="AE39">
        <f t="shared" si="0"/>
        <v>14.615621637731159</v>
      </c>
      <c r="AF39">
        <f t="shared" si="1"/>
        <v>15.101382560633818</v>
      </c>
    </row>
    <row r="40" spans="1:32">
      <c r="A40" t="s">
        <v>64</v>
      </c>
      <c r="C40">
        <v>45.295999999999999</v>
      </c>
      <c r="D40">
        <v>209579</v>
      </c>
      <c r="E40">
        <v>693.58600000000001</v>
      </c>
      <c r="F40">
        <v>169.429</v>
      </c>
      <c r="G40">
        <v>59.204999999999998</v>
      </c>
      <c r="H40">
        <v>2931.06</v>
      </c>
      <c r="I40">
        <v>293.57499999999999</v>
      </c>
      <c r="J40">
        <v>179.91900000000001</v>
      </c>
      <c r="K40">
        <v>134.053</v>
      </c>
      <c r="L40">
        <v>2.26416</v>
      </c>
      <c r="M40">
        <v>22.3294</v>
      </c>
      <c r="N40">
        <v>135.49799999999999</v>
      </c>
      <c r="O40">
        <v>61.784399999999998</v>
      </c>
      <c r="P40">
        <v>238.78399999999999</v>
      </c>
      <c r="Q40">
        <v>23.450800000000001</v>
      </c>
      <c r="R40">
        <v>23.8887</v>
      </c>
      <c r="S40">
        <v>5.6138399999999998E-2</v>
      </c>
      <c r="T40">
        <v>0.85827699999999996</v>
      </c>
      <c r="U40">
        <v>36.228000000000002</v>
      </c>
      <c r="V40">
        <v>2.1769699999999998</v>
      </c>
      <c r="W40">
        <v>2854.99</v>
      </c>
      <c r="X40">
        <v>8.1305000000000006E-3</v>
      </c>
      <c r="Y40">
        <v>-7.5633600000000003E-4</v>
      </c>
      <c r="Z40" s="1">
        <v>-5.4551800000000002E-5</v>
      </c>
      <c r="AA40">
        <v>-3.9358099999999997E-3</v>
      </c>
      <c r="AB40">
        <v>7.7695299999999996</v>
      </c>
      <c r="AD40">
        <v>1</v>
      </c>
      <c r="AE40">
        <f t="shared" si="0"/>
        <v>9.9956883380008126</v>
      </c>
      <c r="AF40">
        <f t="shared" si="1"/>
        <v>10.182339195251334</v>
      </c>
    </row>
    <row r="41" spans="1:32">
      <c r="A41" t="s">
        <v>65</v>
      </c>
      <c r="C41">
        <v>42.192599999999999</v>
      </c>
      <c r="D41">
        <v>209616</v>
      </c>
      <c r="E41">
        <v>1029.8399999999999</v>
      </c>
      <c r="F41">
        <v>354.55399999999997</v>
      </c>
      <c r="G41">
        <v>51.197800000000001</v>
      </c>
      <c r="H41">
        <v>3756.93</v>
      </c>
      <c r="I41">
        <v>270.78899999999999</v>
      </c>
      <c r="J41">
        <v>167.608</v>
      </c>
      <c r="K41">
        <v>113.524</v>
      </c>
      <c r="L41">
        <v>2.0190199999999998</v>
      </c>
      <c r="M41">
        <v>20.227</v>
      </c>
      <c r="N41">
        <v>91.692300000000003</v>
      </c>
      <c r="O41">
        <v>60.747599999999998</v>
      </c>
      <c r="P41">
        <v>250.709</v>
      </c>
      <c r="Q41">
        <v>20.2517</v>
      </c>
      <c r="R41">
        <v>30.183499999999999</v>
      </c>
      <c r="S41">
        <v>0.10536</v>
      </c>
      <c r="T41">
        <v>1.5548599999999999</v>
      </c>
      <c r="U41">
        <v>49.919600000000003</v>
      </c>
      <c r="V41">
        <v>3.0425800000000001</v>
      </c>
      <c r="W41">
        <v>2681.85</v>
      </c>
      <c r="X41">
        <v>1.3811E-2</v>
      </c>
      <c r="Y41">
        <v>4.9047700000000001E-3</v>
      </c>
      <c r="Z41">
        <v>7.7597799999999998E-4</v>
      </c>
      <c r="AA41">
        <v>6.3856999999999997E-2</v>
      </c>
      <c r="AB41">
        <v>7.2824200000000001</v>
      </c>
      <c r="AD41">
        <v>1</v>
      </c>
      <c r="AE41">
        <f t="shared" si="0"/>
        <v>8.3061606506866337</v>
      </c>
      <c r="AF41">
        <f t="shared" si="1"/>
        <v>12.379652078590933</v>
      </c>
    </row>
    <row r="42" spans="1:32">
      <c r="A42" t="s">
        <v>66</v>
      </c>
      <c r="C42">
        <v>45.502499999999998</v>
      </c>
      <c r="D42">
        <v>245154</v>
      </c>
      <c r="E42">
        <v>-356.82499999999999</v>
      </c>
      <c r="F42">
        <v>99.075199999999995</v>
      </c>
      <c r="G42">
        <v>51.850700000000003</v>
      </c>
      <c r="H42">
        <v>4922.3</v>
      </c>
      <c r="I42">
        <v>315.74900000000002</v>
      </c>
      <c r="J42">
        <v>188.92099999999999</v>
      </c>
      <c r="K42">
        <v>134.828</v>
      </c>
      <c r="L42">
        <v>2.9890300000000001</v>
      </c>
      <c r="M42">
        <v>42.487000000000002</v>
      </c>
      <c r="N42">
        <v>78.072100000000006</v>
      </c>
      <c r="O42">
        <v>69.398499999999999</v>
      </c>
      <c r="P42">
        <v>288.30599999999998</v>
      </c>
      <c r="Q42">
        <v>31.963100000000001</v>
      </c>
      <c r="R42">
        <v>27.672699999999999</v>
      </c>
      <c r="S42">
        <v>0.26895400000000003</v>
      </c>
      <c r="T42">
        <v>2.1284200000000002</v>
      </c>
      <c r="U42">
        <v>61.331400000000002</v>
      </c>
      <c r="V42">
        <v>3.4960800000000001</v>
      </c>
      <c r="W42">
        <v>2859.62</v>
      </c>
      <c r="X42">
        <v>2.67219E-2</v>
      </c>
      <c r="Y42">
        <v>-2.99271E-3</v>
      </c>
      <c r="Z42">
        <v>-5.5054199999999996E-3</v>
      </c>
      <c r="AA42">
        <v>6.50038E-2</v>
      </c>
      <c r="AB42">
        <v>7.0906399999999996</v>
      </c>
      <c r="AD42">
        <v>1</v>
      </c>
      <c r="AE42">
        <f t="shared" si="0"/>
        <v>10.418426824993585</v>
      </c>
      <c r="AF42">
        <f t="shared" si="1"/>
        <v>9.019963645578807</v>
      </c>
    </row>
    <row r="43" spans="1:32">
      <c r="A43" t="s">
        <v>67</v>
      </c>
      <c r="C43">
        <v>57.115099999999998</v>
      </c>
      <c r="D43">
        <v>211689</v>
      </c>
      <c r="E43">
        <v>1880.38</v>
      </c>
      <c r="F43">
        <v>68.012799999999999</v>
      </c>
      <c r="G43">
        <v>54.166499999999999</v>
      </c>
      <c r="H43">
        <v>2908.59</v>
      </c>
      <c r="I43">
        <v>299.83</v>
      </c>
      <c r="J43">
        <v>158.80000000000001</v>
      </c>
      <c r="K43">
        <v>147.351</v>
      </c>
      <c r="L43">
        <v>2.9101599999999999</v>
      </c>
      <c r="M43">
        <v>50.588200000000001</v>
      </c>
      <c r="N43">
        <v>68.113600000000005</v>
      </c>
      <c r="O43">
        <v>66.997900000000001</v>
      </c>
      <c r="P43">
        <v>249.791</v>
      </c>
      <c r="Q43">
        <v>22.069400000000002</v>
      </c>
      <c r="R43">
        <v>27.7758</v>
      </c>
      <c r="S43">
        <v>3.3782800000000002E-2</v>
      </c>
      <c r="T43">
        <v>0.85289499999999996</v>
      </c>
      <c r="U43">
        <v>37.681899999999999</v>
      </c>
      <c r="V43">
        <v>3.0587200000000001</v>
      </c>
      <c r="W43">
        <v>3083.33</v>
      </c>
      <c r="X43">
        <v>1.9958500000000001E-2</v>
      </c>
      <c r="Y43">
        <v>-8.3582800000000005E-4</v>
      </c>
      <c r="Z43">
        <v>-1.1382400000000001E-2</v>
      </c>
      <c r="AA43">
        <v>4.1006899999999999E-2</v>
      </c>
      <c r="AB43">
        <v>8.0094700000000003</v>
      </c>
      <c r="AD43">
        <v>1</v>
      </c>
      <c r="AE43">
        <f t="shared" si="0"/>
        <v>8.9931163098812625</v>
      </c>
      <c r="AF43">
        <f t="shared" si="1"/>
        <v>11.318431855872836</v>
      </c>
    </row>
    <row r="44" spans="1:32">
      <c r="A44" t="s">
        <v>68</v>
      </c>
      <c r="C44">
        <v>52.729500000000002</v>
      </c>
      <c r="D44">
        <v>222597</v>
      </c>
      <c r="E44">
        <v>2141.3000000000002</v>
      </c>
      <c r="F44">
        <v>264.87400000000002</v>
      </c>
      <c r="G44">
        <v>56.565399999999997</v>
      </c>
      <c r="H44">
        <v>3629.28</v>
      </c>
      <c r="I44">
        <v>285.23099999999999</v>
      </c>
      <c r="J44">
        <v>135.62</v>
      </c>
      <c r="K44">
        <v>130.04300000000001</v>
      </c>
      <c r="L44">
        <v>2.7851300000000001</v>
      </c>
      <c r="M44">
        <v>39.645000000000003</v>
      </c>
      <c r="N44">
        <v>63.829000000000001</v>
      </c>
      <c r="O44">
        <v>65.606300000000005</v>
      </c>
      <c r="P44">
        <v>251.333</v>
      </c>
      <c r="Q44">
        <v>19.220199999999998</v>
      </c>
      <c r="R44">
        <v>30.838799999999999</v>
      </c>
      <c r="S44">
        <v>4.0851600000000002E-2</v>
      </c>
      <c r="T44">
        <v>2.82822</v>
      </c>
      <c r="U44">
        <v>50.9574</v>
      </c>
      <c r="V44">
        <v>2.7154500000000001</v>
      </c>
      <c r="W44">
        <v>2748.19</v>
      </c>
      <c r="X44">
        <v>2.2327900000000001E-2</v>
      </c>
      <c r="Y44">
        <v>4.3198599999999998E-4</v>
      </c>
      <c r="Z44">
        <v>-3.7656999999999999E-3</v>
      </c>
      <c r="AA44">
        <v>4.1017999999999999E-2</v>
      </c>
      <c r="AB44">
        <v>7.75488</v>
      </c>
      <c r="AD44">
        <v>1</v>
      </c>
      <c r="AE44">
        <f t="shared" si="0"/>
        <v>8.1498955860798734</v>
      </c>
      <c r="AF44">
        <f t="shared" si="1"/>
        <v>13.076502845964143</v>
      </c>
    </row>
    <row r="45" spans="1:32">
      <c r="A45" t="s">
        <v>69</v>
      </c>
      <c r="C45">
        <v>45.497399999999999</v>
      </c>
      <c r="D45">
        <v>219180</v>
      </c>
      <c r="E45">
        <v>1300.78</v>
      </c>
      <c r="F45">
        <v>81.493700000000004</v>
      </c>
      <c r="G45">
        <v>52.920499999999997</v>
      </c>
      <c r="H45">
        <v>2844.5</v>
      </c>
      <c r="I45">
        <v>281.59300000000002</v>
      </c>
      <c r="J45">
        <v>170.85400000000001</v>
      </c>
      <c r="K45">
        <v>123.79600000000001</v>
      </c>
      <c r="L45">
        <v>2.3093300000000001</v>
      </c>
      <c r="M45">
        <v>21.4268</v>
      </c>
      <c r="N45">
        <v>76.189400000000006</v>
      </c>
      <c r="O45">
        <v>63.862499999999997</v>
      </c>
      <c r="P45">
        <v>276.738</v>
      </c>
      <c r="Q45">
        <v>29.6508</v>
      </c>
      <c r="R45">
        <v>30.444700000000001</v>
      </c>
      <c r="S45">
        <v>5.7056999999999997E-2</v>
      </c>
      <c r="T45">
        <v>2.1233300000000002</v>
      </c>
      <c r="U45">
        <v>29.569600000000001</v>
      </c>
      <c r="V45">
        <v>3.3026800000000001</v>
      </c>
      <c r="W45">
        <v>2074.04</v>
      </c>
      <c r="X45">
        <v>2.1695699999999998E-2</v>
      </c>
      <c r="Y45">
        <v>-1.4487199999999999E-3</v>
      </c>
      <c r="Z45">
        <v>8.5201500000000002E-4</v>
      </c>
      <c r="AA45">
        <v>0.102899</v>
      </c>
      <c r="AB45">
        <v>6.0835100000000004</v>
      </c>
      <c r="AD45">
        <v>1</v>
      </c>
      <c r="AE45">
        <f t="shared" si="0"/>
        <v>9.0898580048415649</v>
      </c>
      <c r="AF45">
        <f t="shared" si="1"/>
        <v>9.3332389008053749</v>
      </c>
    </row>
    <row r="46" spans="1:32">
      <c r="A46" t="s">
        <v>70</v>
      </c>
      <c r="C46">
        <v>45.9803</v>
      </c>
      <c r="D46">
        <v>220470</v>
      </c>
      <c r="E46">
        <v>-243.46600000000001</v>
      </c>
      <c r="F46">
        <v>-121.95699999999999</v>
      </c>
      <c r="G46">
        <v>48.767699999999998</v>
      </c>
      <c r="H46">
        <v>2917.12</v>
      </c>
      <c r="I46">
        <v>293.935</v>
      </c>
      <c r="J46">
        <v>123.21899999999999</v>
      </c>
      <c r="K46">
        <v>89.810100000000006</v>
      </c>
      <c r="L46">
        <v>1.7456700000000001</v>
      </c>
      <c r="M46">
        <v>40.193899999999999</v>
      </c>
      <c r="N46">
        <v>99.465599999999995</v>
      </c>
      <c r="O46">
        <v>66.929500000000004</v>
      </c>
      <c r="P46">
        <v>240.34299999999999</v>
      </c>
      <c r="Q46">
        <v>26.3811</v>
      </c>
      <c r="R46">
        <v>35.700699999999998</v>
      </c>
      <c r="S46">
        <v>4.0517499999999998E-2</v>
      </c>
      <c r="T46">
        <v>1.8429500000000001</v>
      </c>
      <c r="U46">
        <v>26.779699999999998</v>
      </c>
      <c r="V46">
        <v>2.6040899999999998</v>
      </c>
      <c r="W46">
        <v>2327.46</v>
      </c>
      <c r="X46">
        <v>1.3894500000000001E-2</v>
      </c>
      <c r="Y46">
        <v>4.04736E-4</v>
      </c>
      <c r="Z46">
        <v>1.26099E-3</v>
      </c>
      <c r="AA46">
        <v>6.6857200000000006E-2</v>
      </c>
      <c r="AB46">
        <v>7.2088599999999996</v>
      </c>
      <c r="AD46">
        <v>1</v>
      </c>
      <c r="AE46">
        <f t="shared" si="0"/>
        <v>6.7321649155338692</v>
      </c>
      <c r="AF46">
        <f t="shared" si="1"/>
        <v>9.1104237503364143</v>
      </c>
    </row>
    <row r="47" spans="1:32">
      <c r="A47" s="2"/>
      <c r="B47" s="2"/>
      <c r="C47" s="2" t="s">
        <v>25</v>
      </c>
      <c r="D47" s="2" t="s">
        <v>26</v>
      </c>
      <c r="E47" s="2" t="s">
        <v>27</v>
      </c>
      <c r="F47" s="2" t="s">
        <v>28</v>
      </c>
      <c r="G47" s="2" t="s">
        <v>29</v>
      </c>
      <c r="H47" s="2" t="s">
        <v>30</v>
      </c>
      <c r="I47" s="2" t="s">
        <v>31</v>
      </c>
      <c r="J47" s="2" t="s">
        <v>32</v>
      </c>
      <c r="K47" s="2" t="s">
        <v>33</v>
      </c>
      <c r="L47" s="2" t="s">
        <v>34</v>
      </c>
      <c r="M47" s="2" t="s">
        <v>35</v>
      </c>
      <c r="N47" s="2" t="s">
        <v>36</v>
      </c>
      <c r="O47" s="2" t="s">
        <v>37</v>
      </c>
      <c r="P47" s="2" t="s">
        <v>38</v>
      </c>
      <c r="Q47" s="2" t="s">
        <v>39</v>
      </c>
      <c r="R47" s="2" t="s">
        <v>40</v>
      </c>
      <c r="S47" s="2" t="s">
        <v>41</v>
      </c>
      <c r="T47" s="2" t="s">
        <v>42</v>
      </c>
      <c r="U47" s="2" t="s">
        <v>43</v>
      </c>
      <c r="V47" s="2" t="s">
        <v>44</v>
      </c>
      <c r="W47" s="2" t="s">
        <v>45</v>
      </c>
      <c r="X47" s="2" t="s">
        <v>46</v>
      </c>
      <c r="Y47" s="2" t="s">
        <v>47</v>
      </c>
      <c r="Z47" s="2" t="s">
        <v>48</v>
      </c>
      <c r="AA47" s="2" t="s">
        <v>49</v>
      </c>
      <c r="AB47" s="2" t="s">
        <v>50</v>
      </c>
    </row>
    <row r="48" spans="1:32">
      <c r="A48" t="s">
        <v>71</v>
      </c>
      <c r="C48">
        <v>34.088999999999999</v>
      </c>
      <c r="D48">
        <v>213542</v>
      </c>
      <c r="E48">
        <v>1205.32</v>
      </c>
      <c r="F48">
        <v>437.67500000000001</v>
      </c>
      <c r="G48">
        <v>49.944600000000001</v>
      </c>
      <c r="H48">
        <v>1211.92</v>
      </c>
      <c r="I48">
        <v>0.64314099999999996</v>
      </c>
      <c r="J48">
        <v>0.156331</v>
      </c>
      <c r="K48">
        <v>105.732</v>
      </c>
      <c r="L48">
        <v>0.83107799999999998</v>
      </c>
      <c r="M48">
        <v>38.328099999999999</v>
      </c>
      <c r="N48">
        <v>82.421300000000002</v>
      </c>
      <c r="O48">
        <v>74.239500000000007</v>
      </c>
      <c r="P48">
        <v>246.88900000000001</v>
      </c>
      <c r="Q48">
        <v>23.223099999999999</v>
      </c>
      <c r="R48">
        <v>26.452000000000002</v>
      </c>
      <c r="S48">
        <v>0.11290799999999999</v>
      </c>
      <c r="T48">
        <v>1.8968100000000001</v>
      </c>
      <c r="U48">
        <v>28.7409</v>
      </c>
      <c r="V48">
        <v>0.84642499999999998</v>
      </c>
      <c r="W48">
        <v>2691.7</v>
      </c>
      <c r="X48">
        <v>3.66132E-3</v>
      </c>
      <c r="Y48">
        <v>-4.2540399999999999E-4</v>
      </c>
      <c r="Z48" s="1">
        <v>-1.75966E-5</v>
      </c>
      <c r="AA48">
        <v>4.0512199999999998E-2</v>
      </c>
      <c r="AB48">
        <v>3.44415</v>
      </c>
      <c r="AD48">
        <v>2</v>
      </c>
      <c r="AE48">
        <f t="shared" si="0"/>
        <v>9.3334719491909865</v>
      </c>
      <c r="AF48">
        <f t="shared" si="1"/>
        <v>10.631181883555598</v>
      </c>
    </row>
    <row r="49" spans="1:58">
      <c r="A49" t="s">
        <v>72</v>
      </c>
      <c r="C49">
        <v>35.832000000000001</v>
      </c>
      <c r="D49">
        <v>225199</v>
      </c>
      <c r="E49">
        <v>2347.1</v>
      </c>
      <c r="F49">
        <v>-185.15600000000001</v>
      </c>
      <c r="G49">
        <v>48.827199999999998</v>
      </c>
      <c r="H49">
        <v>1000.61</v>
      </c>
      <c r="I49">
        <v>0.58243500000000004</v>
      </c>
      <c r="J49">
        <v>1.57064</v>
      </c>
      <c r="K49">
        <v>100.43</v>
      </c>
      <c r="L49">
        <v>1.4075500000000001</v>
      </c>
      <c r="M49">
        <v>38.134999999999998</v>
      </c>
      <c r="N49">
        <v>77.236999999999995</v>
      </c>
      <c r="O49">
        <v>69.947900000000004</v>
      </c>
      <c r="P49">
        <v>234.81200000000001</v>
      </c>
      <c r="Q49">
        <v>28.107399999999998</v>
      </c>
      <c r="R49">
        <v>29.242599999999999</v>
      </c>
      <c r="S49">
        <v>6.6684599999999997E-2</v>
      </c>
      <c r="T49">
        <v>1.10005</v>
      </c>
      <c r="U49">
        <v>24.696300000000001</v>
      </c>
      <c r="V49">
        <v>0.89473800000000003</v>
      </c>
      <c r="W49">
        <v>2612.58</v>
      </c>
      <c r="X49">
        <v>1.6872999999999999E-2</v>
      </c>
      <c r="Y49">
        <v>-1.00029E-3</v>
      </c>
      <c r="Z49" s="1">
        <v>6.6654400000000003E-5</v>
      </c>
      <c r="AA49">
        <v>3.4691300000000001E-2</v>
      </c>
      <c r="AB49">
        <v>3.7402600000000001</v>
      </c>
      <c r="AD49">
        <v>2</v>
      </c>
      <c r="AE49">
        <f t="shared" si="0"/>
        <v>8.0297921525445766</v>
      </c>
      <c r="AF49">
        <f t="shared" si="1"/>
        <v>8.354098920568962</v>
      </c>
    </row>
    <row r="50" spans="1:58">
      <c r="A50" t="s">
        <v>73</v>
      </c>
      <c r="C50">
        <v>41.066800000000001</v>
      </c>
      <c r="D50">
        <v>205874</v>
      </c>
      <c r="E50">
        <v>2949.18</v>
      </c>
      <c r="F50">
        <v>262.42599999999999</v>
      </c>
      <c r="G50">
        <v>36.429400000000001</v>
      </c>
      <c r="H50">
        <v>567.529</v>
      </c>
      <c r="I50">
        <v>0.17027400000000001</v>
      </c>
      <c r="J50">
        <v>0.67018500000000003</v>
      </c>
      <c r="K50">
        <v>88.142200000000003</v>
      </c>
      <c r="L50">
        <v>0.90302099999999996</v>
      </c>
      <c r="M50">
        <v>27.485800000000001</v>
      </c>
      <c r="N50">
        <v>64.239000000000004</v>
      </c>
      <c r="O50">
        <v>71.660799999999995</v>
      </c>
      <c r="P50">
        <v>249.61799999999999</v>
      </c>
      <c r="Q50">
        <v>27.683800000000002</v>
      </c>
      <c r="R50">
        <v>25.605799999999999</v>
      </c>
      <c r="S50">
        <v>-5.45309E-2</v>
      </c>
      <c r="T50">
        <v>3.01152</v>
      </c>
      <c r="U50">
        <v>37.781700000000001</v>
      </c>
      <c r="V50">
        <v>0.63961000000000001</v>
      </c>
      <c r="W50">
        <v>1803.16</v>
      </c>
      <c r="X50" s="1">
        <v>9.9954500000000007E-5</v>
      </c>
      <c r="Y50">
        <v>4.9282500000000001E-4</v>
      </c>
      <c r="Z50">
        <v>-2.4510500000000002E-4</v>
      </c>
      <c r="AA50">
        <v>-2.2316100000000002E-3</v>
      </c>
      <c r="AB50">
        <v>4.4102199999999998</v>
      </c>
      <c r="AD50">
        <v>2</v>
      </c>
      <c r="AE50">
        <f t="shared" si="0"/>
        <v>9.7484944817189856</v>
      </c>
      <c r="AF50">
        <f t="shared" si="1"/>
        <v>9.0167534803748026</v>
      </c>
    </row>
    <row r="51" spans="1:58">
      <c r="A51" t="s">
        <v>74</v>
      </c>
      <c r="C51">
        <v>42.691299999999998</v>
      </c>
      <c r="D51">
        <v>217392</v>
      </c>
      <c r="E51">
        <v>881.43700000000001</v>
      </c>
      <c r="F51">
        <v>-69.506100000000004</v>
      </c>
      <c r="G51">
        <v>56.448599999999999</v>
      </c>
      <c r="H51">
        <v>1179.33</v>
      </c>
      <c r="I51">
        <v>1.55227</v>
      </c>
      <c r="J51">
        <v>1.72007</v>
      </c>
      <c r="K51">
        <v>140.107</v>
      </c>
      <c r="L51">
        <v>1.1291500000000001</v>
      </c>
      <c r="M51">
        <v>51.460900000000002</v>
      </c>
      <c r="N51">
        <v>94.321299999999994</v>
      </c>
      <c r="O51">
        <v>72.257199999999997</v>
      </c>
      <c r="P51">
        <v>243.93700000000001</v>
      </c>
      <c r="Q51">
        <v>34.822400000000002</v>
      </c>
      <c r="R51">
        <v>27.142299999999999</v>
      </c>
      <c r="S51">
        <v>0.117882</v>
      </c>
      <c r="T51">
        <v>0.60138599999999998</v>
      </c>
      <c r="U51">
        <v>29.600100000000001</v>
      </c>
      <c r="V51">
        <v>1.9680500000000001</v>
      </c>
      <c r="W51">
        <v>2901.26</v>
      </c>
      <c r="X51">
        <v>1.3413100000000001E-2</v>
      </c>
      <c r="Y51">
        <v>-1.39488E-3</v>
      </c>
      <c r="Z51">
        <v>9.1570300000000002E-4</v>
      </c>
      <c r="AA51">
        <v>1.4713199999999999E-2</v>
      </c>
      <c r="AB51">
        <v>3.73061</v>
      </c>
      <c r="AD51">
        <v>2</v>
      </c>
      <c r="AE51">
        <f t="shared" si="0"/>
        <v>8.9873371084985436</v>
      </c>
      <c r="AF51">
        <f t="shared" si="1"/>
        <v>7.0051748299944867</v>
      </c>
    </row>
    <row r="52" spans="1:58">
      <c r="A52" t="s">
        <v>75</v>
      </c>
      <c r="C52">
        <v>35.543399999999998</v>
      </c>
      <c r="D52">
        <v>212363</v>
      </c>
      <c r="E52">
        <v>2330.0100000000002</v>
      </c>
      <c r="F52">
        <v>5.5682700000000001</v>
      </c>
      <c r="G52">
        <v>49.1511</v>
      </c>
      <c r="H52">
        <v>1031.99</v>
      </c>
      <c r="I52">
        <v>0.45790900000000001</v>
      </c>
      <c r="J52">
        <v>0.42552000000000001</v>
      </c>
      <c r="K52">
        <v>113.381</v>
      </c>
      <c r="L52">
        <v>0.85931400000000002</v>
      </c>
      <c r="M52">
        <v>45.645600000000002</v>
      </c>
      <c r="N52">
        <v>51.2712</v>
      </c>
      <c r="O52">
        <v>71.980699999999999</v>
      </c>
      <c r="P52">
        <v>272.29899999999998</v>
      </c>
      <c r="Q52">
        <v>24.594999999999999</v>
      </c>
      <c r="R52">
        <v>26.6374</v>
      </c>
      <c r="S52">
        <v>6.8299899999999997E-2</v>
      </c>
      <c r="T52">
        <v>1.3000499999999999</v>
      </c>
      <c r="U52">
        <v>32.3919</v>
      </c>
      <c r="V52">
        <v>1.1655199999999999</v>
      </c>
      <c r="W52">
        <v>2363.3200000000002</v>
      </c>
      <c r="X52">
        <v>6.3435499999999999E-3</v>
      </c>
      <c r="Y52">
        <v>-3.5989600000000001E-4</v>
      </c>
      <c r="Z52">
        <v>-5.0347200000000003E-3</v>
      </c>
      <c r="AA52">
        <v>1.22749E-2</v>
      </c>
      <c r="AB52">
        <v>3.2177500000000001</v>
      </c>
      <c r="AD52">
        <v>2</v>
      </c>
      <c r="AE52">
        <f t="shared" si="0"/>
        <v>10.222431618701524</v>
      </c>
      <c r="AF52">
        <f t="shared" si="1"/>
        <v>11.071315307989428</v>
      </c>
    </row>
    <row r="53" spans="1:58">
      <c r="A53" t="s">
        <v>76</v>
      </c>
      <c r="C53">
        <v>31.5305</v>
      </c>
      <c r="D53">
        <v>208177</v>
      </c>
      <c r="E53">
        <v>1015.59</v>
      </c>
      <c r="F53">
        <v>-129.38499999999999</v>
      </c>
      <c r="G53">
        <v>43.918100000000003</v>
      </c>
      <c r="H53">
        <v>1008.51</v>
      </c>
      <c r="I53">
        <v>0.29829800000000001</v>
      </c>
      <c r="J53">
        <v>-0.16298399999999999</v>
      </c>
      <c r="K53">
        <v>101.75</v>
      </c>
      <c r="L53">
        <v>0.79207799999999995</v>
      </c>
      <c r="M53">
        <v>33.1051</v>
      </c>
      <c r="N53">
        <v>82.062600000000003</v>
      </c>
      <c r="O53">
        <v>66.310500000000005</v>
      </c>
      <c r="P53">
        <v>214.44</v>
      </c>
      <c r="Q53">
        <v>22.102</v>
      </c>
      <c r="R53">
        <v>28.348800000000001</v>
      </c>
      <c r="S53">
        <v>-1.1727E-2</v>
      </c>
      <c r="T53">
        <v>0.492425</v>
      </c>
      <c r="U53">
        <v>27.855499999999999</v>
      </c>
      <c r="V53">
        <v>0.67861199999999999</v>
      </c>
      <c r="W53">
        <v>3056.94</v>
      </c>
      <c r="X53">
        <v>5.3209399999999997E-3</v>
      </c>
      <c r="Y53">
        <v>-2.27517E-3</v>
      </c>
      <c r="Z53">
        <v>-3.1085399999999999E-3</v>
      </c>
      <c r="AA53">
        <v>-2.92808E-3</v>
      </c>
      <c r="AB53">
        <v>3.5422500000000001</v>
      </c>
      <c r="AD53">
        <v>2</v>
      </c>
      <c r="AE53">
        <f t="shared" si="0"/>
        <v>7.5643413477819168</v>
      </c>
      <c r="AF53">
        <f t="shared" si="1"/>
        <v>9.7022893855759662</v>
      </c>
    </row>
    <row r="54" spans="1:58">
      <c r="A54" t="s">
        <v>77</v>
      </c>
      <c r="C54">
        <v>30.461500000000001</v>
      </c>
      <c r="D54">
        <v>221200</v>
      </c>
      <c r="E54">
        <v>609</v>
      </c>
      <c r="F54">
        <v>164.441</v>
      </c>
      <c r="G54">
        <v>50.218899999999998</v>
      </c>
      <c r="H54">
        <v>1391.89</v>
      </c>
      <c r="I54">
        <v>0.40922399999999998</v>
      </c>
      <c r="J54">
        <v>1.3426499999999999</v>
      </c>
      <c r="K54">
        <v>114.767</v>
      </c>
      <c r="L54">
        <v>0.49928299999999998</v>
      </c>
      <c r="M54">
        <v>32.5946</v>
      </c>
      <c r="N54">
        <v>60.857500000000002</v>
      </c>
      <c r="O54">
        <v>73.714600000000004</v>
      </c>
      <c r="P54">
        <v>242.322</v>
      </c>
      <c r="Q54">
        <v>32.438200000000002</v>
      </c>
      <c r="R54">
        <v>29.374400000000001</v>
      </c>
      <c r="S54">
        <v>0.13331000000000001</v>
      </c>
      <c r="T54">
        <v>0.67019499999999999</v>
      </c>
      <c r="U54">
        <v>32.328499999999998</v>
      </c>
      <c r="V54">
        <v>1.4597500000000001</v>
      </c>
      <c r="W54">
        <v>2713.72</v>
      </c>
      <c r="X54">
        <v>1.1402000000000001E-2</v>
      </c>
      <c r="Y54">
        <v>-1.83351E-3</v>
      </c>
      <c r="Z54">
        <v>8.0444299999999995E-4</v>
      </c>
      <c r="AA54">
        <v>-8.0918699999999993E-3</v>
      </c>
      <c r="AB54">
        <v>4.5894700000000004</v>
      </c>
      <c r="AD54">
        <v>2</v>
      </c>
      <c r="AE54">
        <f t="shared" si="0"/>
        <v>8.2494280734244789</v>
      </c>
      <c r="AF54">
        <f t="shared" si="1"/>
        <v>7.4702665376007298</v>
      </c>
    </row>
    <row r="55" spans="1:58">
      <c r="A55" t="s">
        <v>78</v>
      </c>
      <c r="C55">
        <v>39.433700000000002</v>
      </c>
      <c r="D55">
        <v>226831</v>
      </c>
      <c r="E55">
        <v>800.14599999999996</v>
      </c>
      <c r="F55">
        <v>-514.46100000000001</v>
      </c>
      <c r="G55">
        <v>51.987000000000002</v>
      </c>
      <c r="H55">
        <v>1246.95</v>
      </c>
      <c r="I55">
        <v>0.63022500000000004</v>
      </c>
      <c r="J55">
        <v>0.79063799999999995</v>
      </c>
      <c r="K55">
        <v>111.032</v>
      </c>
      <c r="L55">
        <v>0.963669</v>
      </c>
      <c r="M55">
        <v>43.855499999999999</v>
      </c>
      <c r="N55">
        <v>64.716700000000003</v>
      </c>
      <c r="O55">
        <v>77.750100000000003</v>
      </c>
      <c r="P55">
        <v>261.60000000000002</v>
      </c>
      <c r="Q55">
        <v>18.715199999999999</v>
      </c>
      <c r="R55">
        <v>30.348700000000001</v>
      </c>
      <c r="S55">
        <v>-1.3635400000000001E-2</v>
      </c>
      <c r="T55">
        <v>1.11622</v>
      </c>
      <c r="U55">
        <v>29.031300000000002</v>
      </c>
      <c r="V55">
        <v>1.1554899999999999</v>
      </c>
      <c r="W55">
        <v>2177.8000000000002</v>
      </c>
      <c r="X55">
        <v>1.1660200000000001E-2</v>
      </c>
      <c r="Y55">
        <v>4.00777E-4</v>
      </c>
      <c r="Z55">
        <v>-1.9993499999999999E-4</v>
      </c>
      <c r="AA55">
        <v>-2.0943400000000001E-3</v>
      </c>
      <c r="AB55">
        <v>4.2357699999999996</v>
      </c>
      <c r="AD55">
        <v>2</v>
      </c>
      <c r="AE55">
        <f t="shared" si="0"/>
        <v>8.6198090857269012</v>
      </c>
      <c r="AF55">
        <f t="shared" si="1"/>
        <v>13.977943062323675</v>
      </c>
    </row>
    <row r="56" spans="1:58">
      <c r="A56" t="s">
        <v>79</v>
      </c>
      <c r="C56">
        <v>42.585599999999999</v>
      </c>
      <c r="D56">
        <v>227519</v>
      </c>
      <c r="E56">
        <v>798.14200000000005</v>
      </c>
      <c r="F56">
        <v>396.33</v>
      </c>
      <c r="G56">
        <v>55.405099999999997</v>
      </c>
      <c r="H56">
        <v>1750.77</v>
      </c>
      <c r="I56">
        <v>1.0928100000000001</v>
      </c>
      <c r="J56">
        <v>-0.241428</v>
      </c>
      <c r="K56">
        <v>156.726</v>
      </c>
      <c r="L56">
        <v>1.70434</v>
      </c>
      <c r="M56">
        <v>58.879300000000001</v>
      </c>
      <c r="N56">
        <v>86.524600000000007</v>
      </c>
      <c r="O56">
        <v>75.034499999999994</v>
      </c>
      <c r="P56">
        <v>246.88300000000001</v>
      </c>
      <c r="Q56">
        <v>15.273099999999999</v>
      </c>
      <c r="R56">
        <v>21.877099999999999</v>
      </c>
      <c r="S56">
        <v>9.5471500000000001E-2</v>
      </c>
      <c r="T56">
        <v>1.0757399999999999</v>
      </c>
      <c r="U56">
        <v>42.453099999999999</v>
      </c>
      <c r="V56">
        <v>1.09799</v>
      </c>
      <c r="W56">
        <v>2698.44</v>
      </c>
      <c r="X56">
        <v>1.5725699999999999E-2</v>
      </c>
      <c r="Y56">
        <v>-1.6642600000000001E-4</v>
      </c>
      <c r="Z56" s="1">
        <v>5.3644099999999997E-5</v>
      </c>
      <c r="AA56" s="1">
        <v>2.1466400000000002E-5</v>
      </c>
      <c r="AB56">
        <v>2.24329</v>
      </c>
      <c r="AD56">
        <v>2</v>
      </c>
      <c r="AE56">
        <f t="shared" si="0"/>
        <v>11.284996640322531</v>
      </c>
      <c r="AF56">
        <f t="shared" si="1"/>
        <v>16.164563841001499</v>
      </c>
    </row>
    <row r="57" spans="1:58">
      <c r="A57" t="s">
        <v>80</v>
      </c>
      <c r="C57">
        <v>42.493200000000002</v>
      </c>
      <c r="D57">
        <v>212237</v>
      </c>
      <c r="E57">
        <v>1097.6600000000001</v>
      </c>
      <c r="F57">
        <v>82.418499999999995</v>
      </c>
      <c r="G57">
        <v>33.861800000000002</v>
      </c>
      <c r="H57">
        <v>762.57500000000005</v>
      </c>
      <c r="I57">
        <v>0.37246299999999999</v>
      </c>
      <c r="J57">
        <v>-0.76455499999999998</v>
      </c>
      <c r="K57">
        <v>126.075</v>
      </c>
      <c r="L57">
        <v>1.72624</v>
      </c>
      <c r="M57">
        <v>51.662300000000002</v>
      </c>
      <c r="N57">
        <v>85.102900000000005</v>
      </c>
      <c r="O57">
        <v>71.298299999999998</v>
      </c>
      <c r="P57">
        <v>212.42</v>
      </c>
      <c r="Q57">
        <v>18.566800000000001</v>
      </c>
      <c r="R57">
        <v>30.616</v>
      </c>
      <c r="S57">
        <v>0.11385099999999999</v>
      </c>
      <c r="T57">
        <v>-4.3112699999999997E-2</v>
      </c>
      <c r="U57">
        <v>20.594899999999999</v>
      </c>
      <c r="V57">
        <v>1.5187299999999999</v>
      </c>
      <c r="W57">
        <v>4389.04</v>
      </c>
      <c r="X57">
        <v>7.3312400000000002E-3</v>
      </c>
      <c r="Y57">
        <v>3.1320099999999999E-4</v>
      </c>
      <c r="Z57" s="1">
        <v>-1.8859300000000001E-5</v>
      </c>
      <c r="AA57">
        <v>1.87576E-3</v>
      </c>
      <c r="AB57">
        <v>5.8992199999999997</v>
      </c>
      <c r="AD57">
        <v>2</v>
      </c>
      <c r="AE57">
        <f t="shared" si="0"/>
        <v>6.9382022471910112</v>
      </c>
      <c r="AF57">
        <f t="shared" si="1"/>
        <v>11.440851412198116</v>
      </c>
    </row>
    <row r="58" spans="1:58">
      <c r="A58" t="s">
        <v>81</v>
      </c>
      <c r="C58">
        <v>37.845700000000001</v>
      </c>
      <c r="D58">
        <v>208585</v>
      </c>
      <c r="E58">
        <v>-143.18299999999999</v>
      </c>
      <c r="F58">
        <v>666.40099999999995</v>
      </c>
      <c r="G58">
        <v>41.0182</v>
      </c>
      <c r="H58">
        <v>900.524</v>
      </c>
      <c r="I58">
        <v>0.27137099999999997</v>
      </c>
      <c r="J58">
        <v>-0.289827</v>
      </c>
      <c r="K58">
        <v>96.868099999999998</v>
      </c>
      <c r="L58">
        <v>0.96605799999999997</v>
      </c>
      <c r="M58">
        <v>25.134899999999998</v>
      </c>
      <c r="N58">
        <v>71.134399999999999</v>
      </c>
      <c r="O58">
        <v>71.843199999999996</v>
      </c>
      <c r="P58">
        <v>218.23099999999999</v>
      </c>
      <c r="Q58">
        <v>30.614699999999999</v>
      </c>
      <c r="R58">
        <v>29.1724</v>
      </c>
      <c r="S58">
        <v>-2.7046899999999999E-2</v>
      </c>
      <c r="T58">
        <v>0.95673900000000001</v>
      </c>
      <c r="U58">
        <v>32.602899999999998</v>
      </c>
      <c r="V58">
        <v>0.68195899999999998</v>
      </c>
      <c r="W58">
        <v>2041.37</v>
      </c>
      <c r="X58">
        <v>1.0823899999999999E-2</v>
      </c>
      <c r="Y58" s="1">
        <v>-5.77836E-5</v>
      </c>
      <c r="Z58" s="1">
        <v>-2.47215E-5</v>
      </c>
      <c r="AA58">
        <v>-2.5364900000000002E-3</v>
      </c>
      <c r="AB58">
        <v>3.5108799999999998</v>
      </c>
      <c r="AD58">
        <v>2</v>
      </c>
      <c r="AE58">
        <f t="shared" si="0"/>
        <v>7.480735215477643</v>
      </c>
      <c r="AF58">
        <f t="shared" si="1"/>
        <v>7.12830764306036</v>
      </c>
    </row>
    <row r="59" spans="1:58">
      <c r="A59" t="s">
        <v>82</v>
      </c>
      <c r="C59">
        <v>28.618099999999998</v>
      </c>
      <c r="D59">
        <v>204392</v>
      </c>
      <c r="E59">
        <v>-1123.6600000000001</v>
      </c>
      <c r="F59">
        <v>62.479799999999997</v>
      </c>
      <c r="G59">
        <v>49.407899999999998</v>
      </c>
      <c r="H59">
        <v>998.40300000000002</v>
      </c>
      <c r="I59">
        <v>0.35314000000000001</v>
      </c>
      <c r="J59">
        <v>0.62622</v>
      </c>
      <c r="K59">
        <v>116.744</v>
      </c>
      <c r="L59">
        <v>0.89360799999999996</v>
      </c>
      <c r="M59">
        <v>42.330500000000001</v>
      </c>
      <c r="N59">
        <v>67.492599999999996</v>
      </c>
      <c r="O59">
        <v>72.632199999999997</v>
      </c>
      <c r="P59">
        <v>230.49600000000001</v>
      </c>
      <c r="Q59">
        <v>34.273000000000003</v>
      </c>
      <c r="R59">
        <v>25.503699999999998</v>
      </c>
      <c r="S59">
        <v>1.58488E-2</v>
      </c>
      <c r="T59">
        <v>1.34724</v>
      </c>
      <c r="U59">
        <v>31.9937</v>
      </c>
      <c r="V59">
        <v>1.25119</v>
      </c>
      <c r="W59">
        <v>2579.4899999999998</v>
      </c>
      <c r="X59">
        <v>1.9828399999999999E-2</v>
      </c>
      <c r="Y59">
        <v>1.7710600000000001E-4</v>
      </c>
      <c r="Z59" s="1">
        <v>8.1421299999999999E-5</v>
      </c>
      <c r="AA59">
        <v>5.8206700000000002E-4</v>
      </c>
      <c r="AB59">
        <v>2.8392900000000001</v>
      </c>
      <c r="AD59">
        <v>2</v>
      </c>
      <c r="AE59">
        <f t="shared" si="0"/>
        <v>9.0377474640934459</v>
      </c>
      <c r="AF59">
        <f t="shared" si="1"/>
        <v>6.7252939631780118</v>
      </c>
    </row>
    <row r="60" spans="1:58">
      <c r="A60" t="s">
        <v>83</v>
      </c>
      <c r="C60">
        <v>43.297199999999997</v>
      </c>
      <c r="D60">
        <v>203888</v>
      </c>
      <c r="E60">
        <v>2695.99</v>
      </c>
      <c r="F60">
        <v>165.48699999999999</v>
      </c>
      <c r="G60">
        <v>49.833799999999997</v>
      </c>
      <c r="H60">
        <v>1028.67</v>
      </c>
      <c r="I60">
        <v>0.67112099999999997</v>
      </c>
      <c r="J60">
        <v>0.88719700000000001</v>
      </c>
      <c r="K60">
        <v>111.283</v>
      </c>
      <c r="L60">
        <v>1.08118</v>
      </c>
      <c r="M60">
        <v>26.624199999999998</v>
      </c>
      <c r="N60">
        <v>57.222700000000003</v>
      </c>
      <c r="O60">
        <v>76.397599999999997</v>
      </c>
      <c r="P60">
        <v>221.941</v>
      </c>
      <c r="Q60">
        <v>40.508299999999998</v>
      </c>
      <c r="R60">
        <v>37.959699999999998</v>
      </c>
      <c r="S60">
        <v>8.9899999999999994E-2</v>
      </c>
      <c r="T60">
        <v>0.70696400000000004</v>
      </c>
      <c r="U60">
        <v>34.036000000000001</v>
      </c>
      <c r="V60">
        <v>0.97689899999999996</v>
      </c>
      <c r="W60">
        <v>2380.48</v>
      </c>
      <c r="X60">
        <v>1.2712599999999999E-2</v>
      </c>
      <c r="Y60">
        <v>-1.2002200000000001E-3</v>
      </c>
      <c r="Z60">
        <v>-3.3902500000000001E-4</v>
      </c>
      <c r="AA60">
        <v>2.14979E-2</v>
      </c>
      <c r="AB60">
        <v>4.6890099999999997</v>
      </c>
      <c r="AD60">
        <v>2</v>
      </c>
      <c r="AE60">
        <f t="shared" si="0"/>
        <v>5.8467532672808273</v>
      </c>
      <c r="AF60">
        <f t="shared" si="1"/>
        <v>5.4789018546816335</v>
      </c>
      <c r="BF60" t="s">
        <v>197</v>
      </c>
    </row>
    <row r="61" spans="1:58">
      <c r="A61" t="s">
        <v>84</v>
      </c>
      <c r="C61">
        <v>40.203699999999998</v>
      </c>
      <c r="D61">
        <v>196912</v>
      </c>
      <c r="E61">
        <v>956.02</v>
      </c>
      <c r="F61">
        <v>210.75299999999999</v>
      </c>
      <c r="G61">
        <v>24.514299999999999</v>
      </c>
      <c r="H61">
        <v>926.62699999999995</v>
      </c>
      <c r="I61">
        <v>0.239205</v>
      </c>
      <c r="J61">
        <v>-0.92689900000000003</v>
      </c>
      <c r="K61">
        <v>92.569599999999994</v>
      </c>
      <c r="L61">
        <v>1.0046299999999999</v>
      </c>
      <c r="M61">
        <v>36.746299999999998</v>
      </c>
      <c r="N61">
        <v>62.323099999999997</v>
      </c>
      <c r="O61">
        <v>61.1511</v>
      </c>
      <c r="P61">
        <v>195.26900000000001</v>
      </c>
      <c r="Q61">
        <v>38.988799999999998</v>
      </c>
      <c r="R61">
        <v>30.6266</v>
      </c>
      <c r="S61">
        <v>-1.2524499999999999E-2</v>
      </c>
      <c r="T61">
        <v>1.1833800000000001</v>
      </c>
      <c r="U61">
        <v>24.564399999999999</v>
      </c>
      <c r="V61">
        <v>0.21235799999999999</v>
      </c>
      <c r="W61">
        <v>3039.46</v>
      </c>
      <c r="X61">
        <v>8.3154400000000003E-3</v>
      </c>
      <c r="Y61">
        <v>-1.92479E-3</v>
      </c>
      <c r="Z61">
        <v>9.4862600000000005E-4</v>
      </c>
      <c r="AA61">
        <v>4.0461499999999997E-2</v>
      </c>
      <c r="AB61">
        <v>2.7631399999999999</v>
      </c>
      <c r="AD61">
        <v>2</v>
      </c>
      <c r="AE61">
        <f t="shared" si="0"/>
        <v>6.3757975093546131</v>
      </c>
      <c r="AF61">
        <f t="shared" si="1"/>
        <v>5.0083357271831916</v>
      </c>
    </row>
    <row r="62" spans="1:58">
      <c r="A62" t="s">
        <v>85</v>
      </c>
      <c r="C62">
        <v>43.762300000000003</v>
      </c>
      <c r="D62">
        <v>237782</v>
      </c>
      <c r="E62">
        <v>710.005</v>
      </c>
      <c r="F62">
        <v>109.913</v>
      </c>
      <c r="G62">
        <v>23.0642</v>
      </c>
      <c r="H62">
        <v>628.97500000000002</v>
      </c>
      <c r="I62">
        <v>0.28806399999999999</v>
      </c>
      <c r="J62">
        <v>2.3814700000000002</v>
      </c>
      <c r="K62">
        <v>152.80199999999999</v>
      </c>
      <c r="L62">
        <v>1.0849500000000001</v>
      </c>
      <c r="M62">
        <v>40.506999999999998</v>
      </c>
      <c r="N62">
        <v>89.549000000000007</v>
      </c>
      <c r="O62">
        <v>64.017200000000003</v>
      </c>
      <c r="P62">
        <v>213.63499999999999</v>
      </c>
      <c r="Q62">
        <v>39.634300000000003</v>
      </c>
      <c r="R62">
        <v>33.823599999999999</v>
      </c>
      <c r="S62">
        <v>2.7567899999999999E-2</v>
      </c>
      <c r="T62">
        <v>0.23689099999999999</v>
      </c>
      <c r="U62">
        <v>14.1861</v>
      </c>
      <c r="V62">
        <v>1.7627200000000001</v>
      </c>
      <c r="W62">
        <v>4657.41</v>
      </c>
      <c r="X62">
        <v>2.2280899999999999E-2</v>
      </c>
      <c r="Y62">
        <v>-7.3710599999999996E-4</v>
      </c>
      <c r="Z62">
        <v>-6.2703300000000002E-3</v>
      </c>
      <c r="AA62">
        <v>1.9793399999999999E-2</v>
      </c>
      <c r="AB62">
        <v>6.86571</v>
      </c>
      <c r="AD62">
        <v>2</v>
      </c>
      <c r="AE62">
        <f t="shared" si="0"/>
        <v>6.3161520358566206</v>
      </c>
      <c r="AF62">
        <f t="shared" si="1"/>
        <v>5.3901544874010634</v>
      </c>
    </row>
    <row r="63" spans="1:58">
      <c r="A63" t="s">
        <v>86</v>
      </c>
      <c r="C63">
        <v>39.972700000000003</v>
      </c>
      <c r="D63">
        <v>205893</v>
      </c>
      <c r="E63">
        <v>3725.73</v>
      </c>
      <c r="F63">
        <v>36.2943</v>
      </c>
      <c r="G63">
        <v>34.758499999999998</v>
      </c>
      <c r="H63">
        <v>1152.53</v>
      </c>
      <c r="I63">
        <v>0.26880999999999999</v>
      </c>
      <c r="J63">
        <v>0.26997399999999999</v>
      </c>
      <c r="K63">
        <v>108.907</v>
      </c>
      <c r="L63">
        <v>1.40673</v>
      </c>
      <c r="M63">
        <v>33.851700000000001</v>
      </c>
      <c r="N63">
        <v>108.15</v>
      </c>
      <c r="O63">
        <v>66.471900000000005</v>
      </c>
      <c r="P63">
        <v>204.542</v>
      </c>
      <c r="Q63">
        <v>33.721200000000003</v>
      </c>
      <c r="R63">
        <v>33.261800000000001</v>
      </c>
      <c r="S63">
        <v>0.105791</v>
      </c>
      <c r="T63">
        <v>1.0056700000000001</v>
      </c>
      <c r="U63">
        <v>27.911899999999999</v>
      </c>
      <c r="V63">
        <v>0.45008500000000001</v>
      </c>
      <c r="W63">
        <v>3158.96</v>
      </c>
      <c r="X63">
        <v>1.49932E-2</v>
      </c>
      <c r="Y63" s="1">
        <v>9.2319099999999995E-6</v>
      </c>
      <c r="Z63">
        <v>-2.3388300000000001E-3</v>
      </c>
      <c r="AA63">
        <v>-5.8167499999999999E-3</v>
      </c>
      <c r="AB63">
        <v>3.8082600000000002</v>
      </c>
      <c r="AD63">
        <v>2</v>
      </c>
      <c r="AE63">
        <f t="shared" si="0"/>
        <v>6.1494567341514887</v>
      </c>
      <c r="AF63">
        <f t="shared" si="1"/>
        <v>6.0656797504240654</v>
      </c>
    </row>
    <row r="64" spans="1:58">
      <c r="A64" t="s">
        <v>87</v>
      </c>
      <c r="C64">
        <v>42.315199999999997</v>
      </c>
      <c r="D64">
        <v>243591</v>
      </c>
      <c r="E64">
        <v>288.15699999999998</v>
      </c>
      <c r="F64">
        <v>379.99200000000002</v>
      </c>
      <c r="G64">
        <v>38.182099999999998</v>
      </c>
      <c r="H64">
        <v>1527.92</v>
      </c>
      <c r="I64">
        <v>0.36630800000000002</v>
      </c>
      <c r="J64">
        <v>1.2038</v>
      </c>
      <c r="K64">
        <v>118.48699999999999</v>
      </c>
      <c r="L64">
        <v>0.65921600000000002</v>
      </c>
      <c r="M64">
        <v>45.828499999999998</v>
      </c>
      <c r="N64">
        <v>87.873199999999997</v>
      </c>
      <c r="O64">
        <v>78.828299999999999</v>
      </c>
      <c r="P64">
        <v>277.32900000000001</v>
      </c>
      <c r="Q64">
        <v>29.234200000000001</v>
      </c>
      <c r="R64">
        <v>29.2652</v>
      </c>
      <c r="S64">
        <v>0.10579</v>
      </c>
      <c r="T64">
        <v>0.95854499999999998</v>
      </c>
      <c r="U64">
        <v>34.025199999999998</v>
      </c>
      <c r="V64">
        <v>1.46041</v>
      </c>
      <c r="W64">
        <v>2954.72</v>
      </c>
      <c r="X64">
        <v>2.0654700000000002E-2</v>
      </c>
      <c r="Y64">
        <v>4.1591300000000001E-4</v>
      </c>
      <c r="Z64">
        <v>-4.0147300000000002E-3</v>
      </c>
      <c r="AA64">
        <v>-1.01945E-2</v>
      </c>
      <c r="AB64">
        <v>3.00102</v>
      </c>
      <c r="AD64">
        <v>2</v>
      </c>
      <c r="AE64">
        <f t="shared" si="0"/>
        <v>9.47640884053415</v>
      </c>
      <c r="AF64">
        <f t="shared" si="1"/>
        <v>9.4864576420767452</v>
      </c>
    </row>
    <row r="65" spans="1:32">
      <c r="A65" t="s">
        <v>88</v>
      </c>
      <c r="C65">
        <v>47.645000000000003</v>
      </c>
      <c r="D65">
        <v>217135</v>
      </c>
      <c r="E65">
        <v>-126.622</v>
      </c>
      <c r="F65">
        <v>8.7803400000000007</v>
      </c>
      <c r="G65">
        <v>23.6081</v>
      </c>
      <c r="H65">
        <v>1051.3499999999999</v>
      </c>
      <c r="I65">
        <v>0.306029</v>
      </c>
      <c r="J65">
        <v>0.53209899999999999</v>
      </c>
      <c r="K65">
        <v>94.724699999999999</v>
      </c>
      <c r="L65">
        <v>1.1645000000000001</v>
      </c>
      <c r="M65">
        <v>53.6952</v>
      </c>
      <c r="N65">
        <v>66.383099999999999</v>
      </c>
      <c r="O65">
        <v>72.191999999999993</v>
      </c>
      <c r="P65">
        <v>237.804</v>
      </c>
      <c r="Q65">
        <v>44.899000000000001</v>
      </c>
      <c r="R65">
        <v>29.728899999999999</v>
      </c>
      <c r="S65">
        <v>8.8441600000000002E-3</v>
      </c>
      <c r="T65">
        <v>1.8076300000000001</v>
      </c>
      <c r="U65">
        <v>34.706400000000002</v>
      </c>
      <c r="V65">
        <v>0.37289600000000001</v>
      </c>
      <c r="W65">
        <v>3656.91</v>
      </c>
      <c r="X65">
        <v>1.07365E-2</v>
      </c>
      <c r="Y65">
        <v>-2.1961300000000001E-3</v>
      </c>
      <c r="Z65">
        <v>-3.2801100000000001E-3</v>
      </c>
      <c r="AA65">
        <v>1.1863500000000001E-2</v>
      </c>
      <c r="AB65">
        <v>3.3274499999999998</v>
      </c>
      <c r="AD65">
        <v>2</v>
      </c>
      <c r="AE65">
        <f t="shared" si="0"/>
        <v>7.9990850653740972</v>
      </c>
      <c r="AF65">
        <f t="shared" si="1"/>
        <v>5.2964208556983454</v>
      </c>
    </row>
    <row r="66" spans="1:32">
      <c r="A66" t="s">
        <v>89</v>
      </c>
      <c r="C66">
        <v>42.195399999999999</v>
      </c>
      <c r="D66">
        <v>219470</v>
      </c>
      <c r="E66">
        <v>988.52200000000005</v>
      </c>
      <c r="F66">
        <v>67.925399999999996</v>
      </c>
      <c r="G66">
        <v>18.654199999999999</v>
      </c>
      <c r="H66">
        <v>1015.22</v>
      </c>
      <c r="I66">
        <v>0.31531999999999999</v>
      </c>
      <c r="J66">
        <v>-0.88029500000000005</v>
      </c>
      <c r="K66">
        <v>103.874</v>
      </c>
      <c r="L66">
        <v>1.49851</v>
      </c>
      <c r="M66">
        <v>50.630099999999999</v>
      </c>
      <c r="N66">
        <v>100.98</v>
      </c>
      <c r="O66">
        <v>63.913499999999999</v>
      </c>
      <c r="P66">
        <v>190.381</v>
      </c>
      <c r="Q66">
        <v>37.661700000000003</v>
      </c>
      <c r="R66">
        <v>30.976099999999999</v>
      </c>
      <c r="S66">
        <v>3.2809400000000002E-2</v>
      </c>
      <c r="T66">
        <v>1.6526000000000001</v>
      </c>
      <c r="U66">
        <v>27.593699999999998</v>
      </c>
      <c r="V66">
        <v>0.235046</v>
      </c>
      <c r="W66">
        <v>3127.34</v>
      </c>
      <c r="X66">
        <v>1.7158699999999999E-2</v>
      </c>
      <c r="Y66">
        <v>-1.62086E-3</v>
      </c>
      <c r="Z66">
        <v>5.22E-4</v>
      </c>
      <c r="AA66">
        <v>1.03816E-3</v>
      </c>
      <c r="AB66">
        <v>3.6956099999999998</v>
      </c>
      <c r="AD66">
        <v>2</v>
      </c>
      <c r="AE66">
        <f t="shared" si="0"/>
        <v>6.1460609954125927</v>
      </c>
      <c r="AF66">
        <f t="shared" si="1"/>
        <v>5.0550293799801915</v>
      </c>
    </row>
    <row r="67" spans="1:32">
      <c r="A67" t="s">
        <v>90</v>
      </c>
      <c r="C67">
        <v>38.314399999999999</v>
      </c>
      <c r="D67">
        <v>207350</v>
      </c>
      <c r="E67">
        <v>161.54300000000001</v>
      </c>
      <c r="F67">
        <v>52.384099999999997</v>
      </c>
      <c r="G67">
        <v>21.651499999999999</v>
      </c>
      <c r="H67">
        <v>1118.99</v>
      </c>
      <c r="I67">
        <v>7.7285099999999995E-2</v>
      </c>
      <c r="J67">
        <v>2.60358</v>
      </c>
      <c r="K67">
        <v>106.682</v>
      </c>
      <c r="L67">
        <v>1.32484</v>
      </c>
      <c r="M67">
        <v>37.2699</v>
      </c>
      <c r="N67">
        <v>82.126900000000006</v>
      </c>
      <c r="O67">
        <v>64.673000000000002</v>
      </c>
      <c r="P67">
        <v>211.977</v>
      </c>
      <c r="Q67">
        <v>29.353300000000001</v>
      </c>
      <c r="R67">
        <v>30.682200000000002</v>
      </c>
      <c r="S67">
        <v>7.1471300000000001E-2</v>
      </c>
      <c r="T67">
        <v>1.4547000000000001</v>
      </c>
      <c r="U67">
        <v>26.926400000000001</v>
      </c>
      <c r="V67">
        <v>0.35149399999999997</v>
      </c>
      <c r="W67">
        <v>2840.77</v>
      </c>
      <c r="X67">
        <v>3.26913E-2</v>
      </c>
      <c r="Y67">
        <v>5.0631799999999996E-4</v>
      </c>
      <c r="Z67">
        <v>7.2343199999999998E-4</v>
      </c>
      <c r="AA67">
        <v>2.7823899999999999E-2</v>
      </c>
      <c r="AB67">
        <v>3.39811</v>
      </c>
      <c r="AD67">
        <v>2</v>
      </c>
      <c r="AE67">
        <f t="shared" ref="AE67:AE93" si="2">P67/R67</f>
        <v>6.9087940238965917</v>
      </c>
      <c r="AF67">
        <f t="shared" ref="AF67:AF93" si="3">P67/Q67</f>
        <v>7.2215730428946658</v>
      </c>
    </row>
    <row r="68" spans="1:32">
      <c r="A68" t="s">
        <v>91</v>
      </c>
      <c r="C68">
        <v>56.845199999999998</v>
      </c>
      <c r="D68">
        <v>249504</v>
      </c>
      <c r="E68">
        <v>2812</v>
      </c>
      <c r="F68">
        <v>405.72500000000002</v>
      </c>
      <c r="G68">
        <v>39.834200000000003</v>
      </c>
      <c r="H68">
        <v>1782.81</v>
      </c>
      <c r="I68">
        <v>0.50617900000000005</v>
      </c>
      <c r="J68">
        <v>1.4338299999999999</v>
      </c>
      <c r="K68">
        <v>147.15199999999999</v>
      </c>
      <c r="L68">
        <v>1.7366699999999999</v>
      </c>
      <c r="M68">
        <v>54.3279</v>
      </c>
      <c r="N68">
        <v>119.056</v>
      </c>
      <c r="O68">
        <v>78.608699999999999</v>
      </c>
      <c r="P68">
        <v>299.53399999999999</v>
      </c>
      <c r="Q68">
        <v>42.006399999999999</v>
      </c>
      <c r="R68">
        <v>31.002199999999998</v>
      </c>
      <c r="S68">
        <v>4.7975400000000001E-2</v>
      </c>
      <c r="T68">
        <v>1.8052999999999999</v>
      </c>
      <c r="U68">
        <v>33.620899999999999</v>
      </c>
      <c r="V68">
        <v>1.4982</v>
      </c>
      <c r="W68">
        <v>2704.31</v>
      </c>
      <c r="X68">
        <v>-1.78138</v>
      </c>
      <c r="Y68">
        <v>-2.6798299999999998E-3</v>
      </c>
      <c r="Z68">
        <v>-3.2561700000000001E-3</v>
      </c>
      <c r="AA68">
        <v>9.1824699999999997E-4</v>
      </c>
      <c r="AB68">
        <v>4.1200999999999999</v>
      </c>
      <c r="AD68">
        <v>2</v>
      </c>
      <c r="AE68">
        <f t="shared" si="2"/>
        <v>9.6617014276406188</v>
      </c>
      <c r="AF68">
        <f t="shared" si="3"/>
        <v>7.1306753256646607</v>
      </c>
    </row>
    <row r="69" spans="1:32">
      <c r="A69" t="s">
        <v>92</v>
      </c>
      <c r="C69">
        <v>46.1935</v>
      </c>
      <c r="D69">
        <v>206445</v>
      </c>
      <c r="E69">
        <v>-566.30999999999995</v>
      </c>
      <c r="F69">
        <v>240.45400000000001</v>
      </c>
      <c r="G69">
        <v>20.6191</v>
      </c>
      <c r="H69">
        <v>1064.8699999999999</v>
      </c>
      <c r="I69">
        <v>0.39814100000000002</v>
      </c>
      <c r="J69">
        <v>-0.50883500000000004</v>
      </c>
      <c r="K69">
        <v>124.97799999999999</v>
      </c>
      <c r="L69">
        <v>1.0946</v>
      </c>
      <c r="M69">
        <v>46.099600000000002</v>
      </c>
      <c r="N69">
        <v>87.066800000000001</v>
      </c>
      <c r="O69">
        <v>65.181799999999996</v>
      </c>
      <c r="P69">
        <v>216.922</v>
      </c>
      <c r="Q69">
        <v>47.019799999999996</v>
      </c>
      <c r="R69">
        <v>36.0627</v>
      </c>
      <c r="S69">
        <v>6.0731899999999998E-2</v>
      </c>
      <c r="T69">
        <v>1.3635299999999999</v>
      </c>
      <c r="U69">
        <v>28.689499999999999</v>
      </c>
      <c r="V69">
        <v>0.48427999999999999</v>
      </c>
      <c r="W69">
        <v>3507.68</v>
      </c>
      <c r="X69">
        <v>0.39807399999999998</v>
      </c>
      <c r="Y69">
        <v>-2.8189600000000001E-3</v>
      </c>
      <c r="Z69">
        <v>1.5785899999999999E-3</v>
      </c>
      <c r="AA69">
        <v>6.4427099999999999E-3</v>
      </c>
      <c r="AB69">
        <v>3.4080400000000002</v>
      </c>
      <c r="AD69">
        <v>2</v>
      </c>
      <c r="AE69">
        <f t="shared" si="2"/>
        <v>6.0151347514190565</v>
      </c>
      <c r="AF69">
        <f t="shared" si="3"/>
        <v>4.6134181770232967</v>
      </c>
    </row>
    <row r="70" spans="1:32">
      <c r="A70" t="s">
        <v>93</v>
      </c>
      <c r="C70">
        <v>41.959299999999999</v>
      </c>
      <c r="D70">
        <v>223770</v>
      </c>
      <c r="E70">
        <v>591.64700000000005</v>
      </c>
      <c r="F70">
        <v>63.955399999999997</v>
      </c>
      <c r="G70">
        <v>28.13</v>
      </c>
      <c r="H70">
        <v>1109.02</v>
      </c>
      <c r="I70">
        <v>0.37470199999999998</v>
      </c>
      <c r="J70">
        <v>0.99460499999999996</v>
      </c>
      <c r="K70">
        <v>123.505</v>
      </c>
      <c r="L70">
        <v>0.94731299999999996</v>
      </c>
      <c r="M70">
        <v>45.429000000000002</v>
      </c>
      <c r="N70">
        <v>76.007900000000006</v>
      </c>
      <c r="O70">
        <v>75.034400000000005</v>
      </c>
      <c r="P70">
        <v>234.04499999999999</v>
      </c>
      <c r="Q70">
        <v>25.794499999999999</v>
      </c>
      <c r="R70">
        <v>28.332599999999999</v>
      </c>
      <c r="S70">
        <v>-7.1779799999999996E-3</v>
      </c>
      <c r="T70">
        <v>1.40276</v>
      </c>
      <c r="U70">
        <v>37.649299999999997</v>
      </c>
      <c r="V70">
        <v>0.53592099999999998</v>
      </c>
      <c r="W70">
        <v>3374.9</v>
      </c>
      <c r="X70">
        <v>-9.6622799999999995E-2</v>
      </c>
      <c r="Y70">
        <v>-1.7823800000000001E-3</v>
      </c>
      <c r="Z70">
        <v>-5.5624200000000002E-3</v>
      </c>
      <c r="AA70">
        <v>2.0459399999999999E-2</v>
      </c>
      <c r="AB70">
        <v>3.0814599999999999</v>
      </c>
      <c r="AD70">
        <v>2</v>
      </c>
      <c r="AE70">
        <f t="shared" si="2"/>
        <v>8.2606255691323778</v>
      </c>
      <c r="AF70">
        <f t="shared" si="3"/>
        <v>9.0734458896276333</v>
      </c>
    </row>
    <row r="71" spans="1:32">
      <c r="A71" t="s">
        <v>94</v>
      </c>
      <c r="C71">
        <v>38.379899999999999</v>
      </c>
      <c r="D71">
        <v>224552</v>
      </c>
      <c r="E71">
        <v>1788.73</v>
      </c>
      <c r="F71">
        <v>489.09300000000002</v>
      </c>
      <c r="G71">
        <v>30.341799999999999</v>
      </c>
      <c r="H71">
        <v>1049.2</v>
      </c>
      <c r="I71">
        <v>0.385932</v>
      </c>
      <c r="J71">
        <v>2.1551300000000002</v>
      </c>
      <c r="K71">
        <v>110.19799999999999</v>
      </c>
      <c r="L71">
        <v>0.76902499999999996</v>
      </c>
      <c r="M71">
        <v>41.912500000000001</v>
      </c>
      <c r="N71">
        <v>45.055599999999998</v>
      </c>
      <c r="O71">
        <v>72.238399999999999</v>
      </c>
      <c r="P71">
        <v>214.679</v>
      </c>
      <c r="Q71">
        <v>35.335900000000002</v>
      </c>
      <c r="R71">
        <v>27.657299999999999</v>
      </c>
      <c r="S71">
        <v>0.10022200000000001</v>
      </c>
      <c r="T71">
        <v>1.4715800000000001</v>
      </c>
      <c r="U71">
        <v>30.1295</v>
      </c>
      <c r="V71">
        <v>0.86416000000000004</v>
      </c>
      <c r="W71">
        <v>3844.18</v>
      </c>
      <c r="X71">
        <v>5.4614099999999999E-2</v>
      </c>
      <c r="Y71">
        <v>-7.9985099999999997E-4</v>
      </c>
      <c r="Z71">
        <v>-3.6302000000000001E-3</v>
      </c>
      <c r="AA71">
        <v>1.77953E-2</v>
      </c>
      <c r="AB71">
        <v>4.3323</v>
      </c>
      <c r="AD71">
        <v>2</v>
      </c>
      <c r="AE71">
        <f t="shared" si="2"/>
        <v>7.7621098227231151</v>
      </c>
      <c r="AF71">
        <f t="shared" si="3"/>
        <v>6.0753794299848023</v>
      </c>
    </row>
    <row r="72" spans="1:32">
      <c r="A72" t="s">
        <v>95</v>
      </c>
      <c r="C72">
        <v>46.028799999999997</v>
      </c>
      <c r="D72">
        <v>249070</v>
      </c>
      <c r="E72">
        <v>1027.44</v>
      </c>
      <c r="F72">
        <v>134.881</v>
      </c>
      <c r="G72">
        <v>52.797800000000002</v>
      </c>
      <c r="H72">
        <v>1239.24</v>
      </c>
      <c r="I72">
        <v>0.86103099999999999</v>
      </c>
      <c r="J72">
        <v>0.43053000000000002</v>
      </c>
      <c r="K72">
        <v>113.128</v>
      </c>
      <c r="L72">
        <v>1.0381800000000001</v>
      </c>
      <c r="M72">
        <v>65.110299999999995</v>
      </c>
      <c r="N72">
        <v>102.938</v>
      </c>
      <c r="O72">
        <v>78.149799999999999</v>
      </c>
      <c r="P72">
        <v>228.91900000000001</v>
      </c>
      <c r="Q72">
        <v>31.593599999999999</v>
      </c>
      <c r="R72">
        <v>32.236400000000003</v>
      </c>
      <c r="S72">
        <v>0.14696899999999999</v>
      </c>
      <c r="T72">
        <v>2.34673</v>
      </c>
      <c r="U72">
        <v>25.3249</v>
      </c>
      <c r="V72">
        <v>0.62747799999999998</v>
      </c>
      <c r="W72">
        <v>3958.79</v>
      </c>
      <c r="X72">
        <v>-4.1357599999999996E-3</v>
      </c>
      <c r="Y72">
        <v>1.20747E-4</v>
      </c>
      <c r="Z72">
        <v>9.0921999999999997E-4</v>
      </c>
      <c r="AA72">
        <v>-5.1257799999999997E-4</v>
      </c>
      <c r="AB72">
        <v>2.9908800000000002</v>
      </c>
      <c r="AD72">
        <v>2</v>
      </c>
      <c r="AE72">
        <f t="shared" si="2"/>
        <v>7.1012582050104847</v>
      </c>
      <c r="AF72">
        <f t="shared" si="3"/>
        <v>7.2457396434720964</v>
      </c>
    </row>
    <row r="73" spans="1:32">
      <c r="A73" t="s">
        <v>96</v>
      </c>
      <c r="C73">
        <v>47.553899999999999</v>
      </c>
      <c r="D73">
        <v>238140</v>
      </c>
      <c r="E73">
        <v>2210.4899999999998</v>
      </c>
      <c r="F73">
        <v>90.836299999999994</v>
      </c>
      <c r="G73">
        <v>39.665300000000002</v>
      </c>
      <c r="H73">
        <v>999.36800000000005</v>
      </c>
      <c r="I73">
        <v>-0.165072</v>
      </c>
      <c r="J73">
        <v>0.42980299999999999</v>
      </c>
      <c r="K73">
        <v>127.547</v>
      </c>
      <c r="L73">
        <v>1.46776</v>
      </c>
      <c r="M73">
        <v>52.207900000000002</v>
      </c>
      <c r="N73">
        <v>108.515</v>
      </c>
      <c r="O73">
        <v>67.255099999999999</v>
      </c>
      <c r="P73">
        <v>219.76</v>
      </c>
      <c r="Q73">
        <v>29.2927</v>
      </c>
      <c r="R73">
        <v>29.451699999999999</v>
      </c>
      <c r="S73">
        <v>5.7716400000000001E-2</v>
      </c>
      <c r="T73">
        <v>1.63514</v>
      </c>
      <c r="U73">
        <v>19.242699999999999</v>
      </c>
      <c r="V73">
        <v>6.9243399999999997E-2</v>
      </c>
      <c r="W73">
        <v>3469.31</v>
      </c>
      <c r="X73">
        <v>7.6585200000000003E-3</v>
      </c>
      <c r="Y73">
        <v>2.1330500000000001E-4</v>
      </c>
      <c r="Z73">
        <v>-2.1234800000000001E-4</v>
      </c>
      <c r="AA73">
        <v>2.1943399999999998E-2</v>
      </c>
      <c r="AB73">
        <v>3.95221</v>
      </c>
      <c r="AD73">
        <v>2</v>
      </c>
      <c r="AE73">
        <f t="shared" si="2"/>
        <v>7.4617084922092785</v>
      </c>
      <c r="AF73">
        <f t="shared" si="3"/>
        <v>7.5022104483369576</v>
      </c>
    </row>
    <row r="74" spans="1:32">
      <c r="A74" t="s">
        <v>97</v>
      </c>
      <c r="C74">
        <v>43.607199999999999</v>
      </c>
      <c r="D74">
        <v>221091</v>
      </c>
      <c r="E74">
        <v>2838.83</v>
      </c>
      <c r="F74">
        <v>185.92599999999999</v>
      </c>
      <c r="G74">
        <v>43.643000000000001</v>
      </c>
      <c r="H74">
        <v>1196.24</v>
      </c>
      <c r="I74">
        <v>2.0250499999999998</v>
      </c>
      <c r="J74">
        <v>0.62598100000000001</v>
      </c>
      <c r="K74">
        <v>115.858</v>
      </c>
      <c r="L74">
        <v>1.04572</v>
      </c>
      <c r="M74">
        <v>37.599600000000002</v>
      </c>
      <c r="N74">
        <v>88.152699999999996</v>
      </c>
      <c r="O74">
        <v>72.621499999999997</v>
      </c>
      <c r="P74">
        <v>199.07599999999999</v>
      </c>
      <c r="Q74">
        <v>39.432699999999997</v>
      </c>
      <c r="R74">
        <v>39.426499999999997</v>
      </c>
      <c r="S74">
        <v>7.1698700000000004E-2</v>
      </c>
      <c r="T74">
        <v>1.53756</v>
      </c>
      <c r="U74">
        <v>27.401399999999999</v>
      </c>
      <c r="V74">
        <v>0.61755199999999999</v>
      </c>
      <c r="W74">
        <v>3448</v>
      </c>
      <c r="X74">
        <v>1.0777999999999999E-2</v>
      </c>
      <c r="Y74">
        <v>-1.4098299999999999E-3</v>
      </c>
      <c r="Z74" s="1">
        <v>6.1642299999999998E-5</v>
      </c>
      <c r="AA74">
        <v>-5.3360600000000001E-3</v>
      </c>
      <c r="AB74">
        <v>5.0700799999999999</v>
      </c>
      <c r="AD74">
        <v>2</v>
      </c>
      <c r="AE74">
        <f t="shared" si="2"/>
        <v>5.0492942564011516</v>
      </c>
      <c r="AF74">
        <f t="shared" si="3"/>
        <v>5.0485003563032711</v>
      </c>
    </row>
    <row r="75" spans="1:32">
      <c r="A75" t="s">
        <v>98</v>
      </c>
      <c r="C75">
        <v>43.9878</v>
      </c>
      <c r="D75">
        <v>218367</v>
      </c>
      <c r="E75">
        <v>1104.73</v>
      </c>
      <c r="F75">
        <v>-9.6317799999999991</v>
      </c>
      <c r="G75">
        <v>50.997500000000002</v>
      </c>
      <c r="H75">
        <v>1297.5899999999999</v>
      </c>
      <c r="I75">
        <v>-9.17971</v>
      </c>
      <c r="J75">
        <v>7.3494900000000002E-2</v>
      </c>
      <c r="K75">
        <v>118.19499999999999</v>
      </c>
      <c r="L75">
        <v>1.19598</v>
      </c>
      <c r="M75">
        <v>54.722700000000003</v>
      </c>
      <c r="N75">
        <v>68.6113</v>
      </c>
      <c r="O75">
        <v>80.110699999999994</v>
      </c>
      <c r="P75">
        <v>234.92699999999999</v>
      </c>
      <c r="Q75">
        <v>21.8127</v>
      </c>
      <c r="R75">
        <v>33.235500000000002</v>
      </c>
      <c r="S75">
        <v>9.5592700000000003E-2</v>
      </c>
      <c r="T75">
        <v>1.85168</v>
      </c>
      <c r="U75">
        <v>31.433299999999999</v>
      </c>
      <c r="V75">
        <v>0.90013399999999999</v>
      </c>
      <c r="W75">
        <v>4252.71</v>
      </c>
      <c r="X75">
        <v>1.8649200000000001E-2</v>
      </c>
      <c r="Y75">
        <v>8.8466499999999993E-3</v>
      </c>
      <c r="Z75" s="1">
        <v>-2.07458E-5</v>
      </c>
      <c r="AA75">
        <v>5.0520799999999998E-2</v>
      </c>
      <c r="AB75">
        <v>3.6846299999999998</v>
      </c>
      <c r="AD75">
        <v>2</v>
      </c>
      <c r="AE75">
        <f t="shared" si="2"/>
        <v>7.0685562124836387</v>
      </c>
      <c r="AF75">
        <f t="shared" si="3"/>
        <v>10.770193511119668</v>
      </c>
    </row>
    <row r="76" spans="1:32">
      <c r="A76" t="s">
        <v>99</v>
      </c>
      <c r="C76">
        <v>36.694200000000002</v>
      </c>
      <c r="D76">
        <v>215439</v>
      </c>
      <c r="E76">
        <v>757.98800000000006</v>
      </c>
      <c r="F76">
        <v>-128.809</v>
      </c>
      <c r="G76">
        <v>45.898699999999998</v>
      </c>
      <c r="H76">
        <v>1037.22</v>
      </c>
      <c r="I76">
        <v>-5.7161299999999997</v>
      </c>
      <c r="J76">
        <v>0.124255</v>
      </c>
      <c r="K76">
        <v>84.810900000000004</v>
      </c>
      <c r="L76">
        <v>1.01424</v>
      </c>
      <c r="M76">
        <v>32.434800000000003</v>
      </c>
      <c r="N76">
        <v>46.929099999999998</v>
      </c>
      <c r="O76">
        <v>69.5441</v>
      </c>
      <c r="P76">
        <v>249.411</v>
      </c>
      <c r="Q76">
        <v>22.75</v>
      </c>
      <c r="R76">
        <v>31.106000000000002</v>
      </c>
      <c r="S76">
        <v>-7.0692300000000001E-3</v>
      </c>
      <c r="T76">
        <v>0.72291000000000005</v>
      </c>
      <c r="U76">
        <v>36.353900000000003</v>
      </c>
      <c r="V76">
        <v>1.3895900000000001</v>
      </c>
      <c r="W76">
        <v>1699.14</v>
      </c>
      <c r="X76" s="1">
        <v>-4.0933999999999998E-5</v>
      </c>
      <c r="Y76">
        <v>4.2172899999999997E-4</v>
      </c>
      <c r="Z76" s="1">
        <v>1.35033E-5</v>
      </c>
      <c r="AA76">
        <v>-7.78504E-3</v>
      </c>
      <c r="AB76">
        <v>4.2117599999999999</v>
      </c>
      <c r="AD76">
        <v>2</v>
      </c>
      <c r="AE76">
        <f t="shared" si="2"/>
        <v>8.018099402044621</v>
      </c>
      <c r="AF76">
        <f t="shared" si="3"/>
        <v>10.963120879120879</v>
      </c>
    </row>
    <row r="77" spans="1:32">
      <c r="A77" t="s">
        <v>100</v>
      </c>
      <c r="C77">
        <v>36.461500000000001</v>
      </c>
      <c r="D77">
        <v>204731</v>
      </c>
      <c r="E77">
        <v>-124.535</v>
      </c>
      <c r="F77">
        <v>66.715299999999999</v>
      </c>
      <c r="G77">
        <v>33.868899999999996</v>
      </c>
      <c r="H77">
        <v>912.18200000000002</v>
      </c>
      <c r="I77">
        <v>1.85205</v>
      </c>
      <c r="J77">
        <v>1.2177500000000001</v>
      </c>
      <c r="K77">
        <v>129.137</v>
      </c>
      <c r="L77">
        <v>1.13168</v>
      </c>
      <c r="M77">
        <v>51.027000000000001</v>
      </c>
      <c r="N77">
        <v>102.812</v>
      </c>
      <c r="O77">
        <v>80.102500000000006</v>
      </c>
      <c r="P77">
        <v>220.01300000000001</v>
      </c>
      <c r="Q77">
        <v>28.455500000000001</v>
      </c>
      <c r="R77">
        <v>33.926299999999998</v>
      </c>
      <c r="S77">
        <v>-1.5247800000000001E-2</v>
      </c>
      <c r="T77">
        <v>1.2807999999999999</v>
      </c>
      <c r="U77">
        <v>37.7729</v>
      </c>
      <c r="V77">
        <v>0.84073799999999999</v>
      </c>
      <c r="W77">
        <v>3642.01</v>
      </c>
      <c r="X77">
        <v>1.6808300000000002E-2</v>
      </c>
      <c r="Y77">
        <v>-1.24391E-3</v>
      </c>
      <c r="Z77" s="1">
        <v>-4.2033400000000003E-5</v>
      </c>
      <c r="AA77">
        <v>9.7895599999999992E-3</v>
      </c>
      <c r="AB77">
        <v>3.4705599999999999</v>
      </c>
      <c r="AD77">
        <v>2</v>
      </c>
      <c r="AE77">
        <f t="shared" si="2"/>
        <v>6.4850278397585361</v>
      </c>
      <c r="AF77">
        <f t="shared" si="3"/>
        <v>7.7318268875964229</v>
      </c>
    </row>
    <row r="78" spans="1:32">
      <c r="A78" s="2"/>
      <c r="B78" s="2"/>
      <c r="C78" s="2" t="s">
        <v>25</v>
      </c>
      <c r="D78" s="2" t="s">
        <v>26</v>
      </c>
      <c r="E78" s="2" t="s">
        <v>27</v>
      </c>
      <c r="F78" s="2" t="s">
        <v>28</v>
      </c>
      <c r="G78" s="2" t="s">
        <v>29</v>
      </c>
      <c r="H78" s="2" t="s">
        <v>30</v>
      </c>
      <c r="I78" s="2" t="s">
        <v>31</v>
      </c>
      <c r="J78" s="2" t="s">
        <v>32</v>
      </c>
      <c r="K78" s="2" t="s">
        <v>33</v>
      </c>
      <c r="L78" s="2" t="s">
        <v>34</v>
      </c>
      <c r="M78" s="2" t="s">
        <v>35</v>
      </c>
      <c r="N78" s="2" t="s">
        <v>36</v>
      </c>
      <c r="O78" s="2" t="s">
        <v>37</v>
      </c>
      <c r="P78" s="2" t="s">
        <v>38</v>
      </c>
      <c r="Q78" s="2" t="s">
        <v>39</v>
      </c>
      <c r="R78" s="2" t="s">
        <v>40</v>
      </c>
      <c r="S78" s="2" t="s">
        <v>41</v>
      </c>
      <c r="T78" s="2" t="s">
        <v>42</v>
      </c>
      <c r="U78" s="2" t="s">
        <v>43</v>
      </c>
      <c r="V78" s="2" t="s">
        <v>44</v>
      </c>
      <c r="W78" s="2" t="s">
        <v>45</v>
      </c>
      <c r="X78" s="2" t="s">
        <v>46</v>
      </c>
      <c r="Y78" s="2" t="s">
        <v>47</v>
      </c>
      <c r="Z78" s="2" t="s">
        <v>48</v>
      </c>
      <c r="AA78" s="2" t="s">
        <v>49</v>
      </c>
      <c r="AB78" s="2" t="s">
        <v>50</v>
      </c>
      <c r="AD78">
        <v>2</v>
      </c>
    </row>
    <row r="79" spans="1:32">
      <c r="A79" t="s">
        <v>101</v>
      </c>
      <c r="C79">
        <v>44.344000000000001</v>
      </c>
      <c r="D79">
        <v>195160</v>
      </c>
      <c r="E79">
        <v>332.98099999999999</v>
      </c>
      <c r="F79">
        <v>269.44600000000003</v>
      </c>
      <c r="G79">
        <v>45.399000000000001</v>
      </c>
      <c r="H79">
        <v>1006.14</v>
      </c>
      <c r="I79">
        <v>0.50245700000000004</v>
      </c>
      <c r="J79">
        <v>-0.10574600000000001</v>
      </c>
      <c r="K79">
        <v>118.31</v>
      </c>
      <c r="L79">
        <v>1.22454</v>
      </c>
      <c r="M79">
        <v>30.8627</v>
      </c>
      <c r="N79">
        <v>55.823500000000003</v>
      </c>
      <c r="O79">
        <v>70.7911</v>
      </c>
      <c r="P79">
        <v>202.98599999999999</v>
      </c>
      <c r="Q79">
        <v>43.105800000000002</v>
      </c>
      <c r="R79">
        <v>33.797499999999999</v>
      </c>
      <c r="S79">
        <v>4.9241300000000002E-2</v>
      </c>
      <c r="T79">
        <v>1.2532399999999999</v>
      </c>
      <c r="U79">
        <v>26.235299999999999</v>
      </c>
      <c r="V79">
        <v>0.70628800000000003</v>
      </c>
      <c r="W79">
        <v>2855.62</v>
      </c>
      <c r="X79">
        <v>2.1660200000000001E-2</v>
      </c>
      <c r="Y79">
        <v>-1.0478600000000001E-3</v>
      </c>
      <c r="Z79">
        <v>-5.7031199999999999E-3</v>
      </c>
      <c r="AA79">
        <v>3.7437699999999997E-2</v>
      </c>
      <c r="AB79">
        <v>4.66113</v>
      </c>
      <c r="AD79">
        <v>2</v>
      </c>
      <c r="AE79">
        <f t="shared" si="2"/>
        <v>6.00594718544271</v>
      </c>
      <c r="AF79">
        <f t="shared" si="3"/>
        <v>4.7090182759628627</v>
      </c>
    </row>
    <row r="80" spans="1:32">
      <c r="A80" t="s">
        <v>102</v>
      </c>
      <c r="C80">
        <v>33.119700000000002</v>
      </c>
      <c r="D80">
        <v>187239</v>
      </c>
      <c r="E80">
        <v>1576.38</v>
      </c>
      <c r="F80">
        <v>305.48399999999998</v>
      </c>
      <c r="G80">
        <v>55.883699999999997</v>
      </c>
      <c r="H80">
        <v>1143.54</v>
      </c>
      <c r="I80">
        <v>0.47631699999999999</v>
      </c>
      <c r="J80">
        <v>1.40821</v>
      </c>
      <c r="K80">
        <v>95.329700000000003</v>
      </c>
      <c r="L80">
        <v>0.65285400000000005</v>
      </c>
      <c r="M80">
        <v>31.726900000000001</v>
      </c>
      <c r="N80">
        <v>58.550699999999999</v>
      </c>
      <c r="O80">
        <v>64.5642</v>
      </c>
      <c r="P80">
        <v>254.21700000000001</v>
      </c>
      <c r="Q80">
        <v>33.195900000000002</v>
      </c>
      <c r="R80">
        <v>24.849799999999998</v>
      </c>
      <c r="S80">
        <v>5.0621899999999997E-2</v>
      </c>
      <c r="T80">
        <v>1.2896300000000001</v>
      </c>
      <c r="U80">
        <v>32.637700000000002</v>
      </c>
      <c r="V80">
        <v>1.10067</v>
      </c>
      <c r="W80">
        <v>1979.02</v>
      </c>
      <c r="X80">
        <v>1.28004E-2</v>
      </c>
      <c r="Y80">
        <v>-1.0765099999999999E-3</v>
      </c>
      <c r="Z80">
        <v>-4.2855599999999999E-3</v>
      </c>
      <c r="AA80">
        <v>3.5331099999999997E-2</v>
      </c>
      <c r="AB80">
        <v>2.84233</v>
      </c>
      <c r="AD80">
        <v>2</v>
      </c>
      <c r="AE80">
        <f t="shared" si="2"/>
        <v>10.230142697325533</v>
      </c>
      <c r="AF80">
        <f t="shared" si="3"/>
        <v>7.6580842814925942</v>
      </c>
    </row>
    <row r="81" spans="1:32">
      <c r="A81" t="s">
        <v>103</v>
      </c>
      <c r="C81">
        <v>39.446399999999997</v>
      </c>
      <c r="D81">
        <v>208041</v>
      </c>
      <c r="E81">
        <v>-132.119</v>
      </c>
      <c r="F81">
        <v>211.71600000000001</v>
      </c>
      <c r="G81">
        <v>45.137500000000003</v>
      </c>
      <c r="H81">
        <v>1107.25</v>
      </c>
      <c r="I81">
        <v>0.56758399999999998</v>
      </c>
      <c r="J81">
        <v>3.7197300000000003E-2</v>
      </c>
      <c r="K81">
        <v>91.714799999999997</v>
      </c>
      <c r="L81">
        <v>0.61092100000000005</v>
      </c>
      <c r="M81">
        <v>42.286299999999997</v>
      </c>
      <c r="N81">
        <v>76.974000000000004</v>
      </c>
      <c r="O81">
        <v>65.523300000000006</v>
      </c>
      <c r="P81">
        <v>238.27500000000001</v>
      </c>
      <c r="Q81">
        <v>32.1815</v>
      </c>
      <c r="R81">
        <v>33.393700000000003</v>
      </c>
      <c r="S81">
        <v>8.0137899999999998E-2</v>
      </c>
      <c r="T81">
        <v>1.34768</v>
      </c>
      <c r="U81">
        <v>25.807700000000001</v>
      </c>
      <c r="V81">
        <v>0.31801800000000002</v>
      </c>
      <c r="W81">
        <v>3491.04</v>
      </c>
      <c r="X81">
        <v>6.4670500000000002E-3</v>
      </c>
      <c r="Y81">
        <v>1.90342E-4</v>
      </c>
      <c r="Z81">
        <v>9.3008999999999995E-4</v>
      </c>
      <c r="AA81">
        <v>1.7205399999999999E-2</v>
      </c>
      <c r="AB81">
        <v>3.5315300000000001</v>
      </c>
      <c r="AD81">
        <v>2</v>
      </c>
      <c r="AE81">
        <f t="shared" si="2"/>
        <v>7.1353279211348246</v>
      </c>
      <c r="AF81">
        <f t="shared" si="3"/>
        <v>7.4040986280937808</v>
      </c>
    </row>
    <row r="82" spans="1:32">
      <c r="A82" t="s">
        <v>104</v>
      </c>
      <c r="C82">
        <v>43.114199999999997</v>
      </c>
      <c r="D82">
        <v>225460</v>
      </c>
      <c r="E82">
        <v>-1703.17</v>
      </c>
      <c r="F82">
        <v>505.53199999999998</v>
      </c>
      <c r="G82">
        <v>59.785200000000003</v>
      </c>
      <c r="H82">
        <v>1287.6199999999999</v>
      </c>
      <c r="I82">
        <v>0.63644199999999995</v>
      </c>
      <c r="J82">
        <v>1.29616</v>
      </c>
      <c r="K82">
        <v>102.123</v>
      </c>
      <c r="L82">
        <v>0.57667199999999996</v>
      </c>
      <c r="M82">
        <v>34.208100000000002</v>
      </c>
      <c r="N82">
        <v>95.826300000000003</v>
      </c>
      <c r="O82">
        <v>75.188299999999998</v>
      </c>
      <c r="P82">
        <v>250.44900000000001</v>
      </c>
      <c r="Q82">
        <v>39.686</v>
      </c>
      <c r="R82">
        <v>38.204000000000001</v>
      </c>
      <c r="S82">
        <v>0.13808500000000001</v>
      </c>
      <c r="T82">
        <v>2.1539999999999999</v>
      </c>
      <c r="U82">
        <v>30.654499999999999</v>
      </c>
      <c r="V82">
        <v>0.24986700000000001</v>
      </c>
      <c r="W82">
        <v>3625.99</v>
      </c>
      <c r="X82">
        <v>1.15827E-2</v>
      </c>
      <c r="Y82">
        <v>1.4834000000000001E-4</v>
      </c>
      <c r="Z82">
        <v>-2.6252300000000002E-4</v>
      </c>
      <c r="AA82">
        <v>9.2333099999999998E-3</v>
      </c>
      <c r="AB82">
        <v>4.1407499999999997</v>
      </c>
      <c r="AD82">
        <v>2</v>
      </c>
      <c r="AE82">
        <f t="shared" si="2"/>
        <v>6.5555700973720032</v>
      </c>
      <c r="AF82">
        <f t="shared" si="3"/>
        <v>6.3107645013354841</v>
      </c>
    </row>
    <row r="83" spans="1:32">
      <c r="A83" t="s">
        <v>105</v>
      </c>
      <c r="C83">
        <v>37.498800000000003</v>
      </c>
      <c r="D83">
        <v>224497</v>
      </c>
      <c r="E83">
        <v>-27.811399999999999</v>
      </c>
      <c r="F83">
        <v>346.2</v>
      </c>
      <c r="G83">
        <v>54.978299999999997</v>
      </c>
      <c r="H83">
        <v>1175.25</v>
      </c>
      <c r="I83">
        <v>0.37507200000000002</v>
      </c>
      <c r="J83">
        <v>-1.02623</v>
      </c>
      <c r="K83">
        <v>109.11199999999999</v>
      </c>
      <c r="L83">
        <v>1.24156</v>
      </c>
      <c r="M83">
        <v>41.900199999999998</v>
      </c>
      <c r="N83">
        <v>69.261200000000002</v>
      </c>
      <c r="O83">
        <v>75.359399999999994</v>
      </c>
      <c r="P83">
        <v>254.006</v>
      </c>
      <c r="Q83">
        <v>40.413800000000002</v>
      </c>
      <c r="R83">
        <v>32.520099999999999</v>
      </c>
      <c r="S83">
        <v>5.26255E-4</v>
      </c>
      <c r="T83">
        <v>1.9987699999999999</v>
      </c>
      <c r="U83">
        <v>30.7302</v>
      </c>
      <c r="V83">
        <v>0.233958</v>
      </c>
      <c r="W83">
        <v>3553.48</v>
      </c>
      <c r="X83">
        <v>1.10466E-2</v>
      </c>
      <c r="Y83">
        <v>-1.15653E-3</v>
      </c>
      <c r="Z83" s="1">
        <v>3.1680999999999997E-5</v>
      </c>
      <c r="AA83">
        <v>-3.2982699999999998E-3</v>
      </c>
      <c r="AB83">
        <v>3.6141800000000002</v>
      </c>
      <c r="AD83">
        <v>2</v>
      </c>
      <c r="AE83">
        <f t="shared" si="2"/>
        <v>7.8107385893647319</v>
      </c>
      <c r="AF83">
        <f t="shared" si="3"/>
        <v>6.2851303267695684</v>
      </c>
    </row>
    <row r="84" spans="1:32">
      <c r="A84" t="s">
        <v>106</v>
      </c>
      <c r="C84">
        <v>45.324300000000001</v>
      </c>
      <c r="D84">
        <v>216570</v>
      </c>
      <c r="E84">
        <v>2325.56</v>
      </c>
      <c r="F84">
        <v>252.30099999999999</v>
      </c>
      <c r="G84">
        <v>52.032200000000003</v>
      </c>
      <c r="H84">
        <v>1189.5</v>
      </c>
      <c r="I84">
        <v>0.87790599999999996</v>
      </c>
      <c r="J84">
        <v>-9.4535900000000006E-2</v>
      </c>
      <c r="K84">
        <v>97.834400000000002</v>
      </c>
      <c r="L84">
        <v>1.1010800000000001</v>
      </c>
      <c r="M84">
        <v>50.538699999999999</v>
      </c>
      <c r="N84">
        <v>72.675600000000003</v>
      </c>
      <c r="O84">
        <v>70.489699999999999</v>
      </c>
      <c r="P84">
        <v>230.41399999999999</v>
      </c>
      <c r="Q84">
        <v>46.727800000000002</v>
      </c>
      <c r="R84">
        <v>29.019100000000002</v>
      </c>
      <c r="S84">
        <v>7.2934700000000005E-2</v>
      </c>
      <c r="T84">
        <v>1.95004</v>
      </c>
      <c r="U84">
        <v>26.873699999999999</v>
      </c>
      <c r="V84">
        <v>0.659555</v>
      </c>
      <c r="W84">
        <v>3395.04</v>
      </c>
      <c r="X84">
        <v>1.1167699999999999E-2</v>
      </c>
      <c r="Y84">
        <v>-2.0781599999999999E-3</v>
      </c>
      <c r="Z84">
        <v>1.19799E-4</v>
      </c>
      <c r="AA84">
        <v>1.35304E-3</v>
      </c>
      <c r="AB84">
        <v>2.1808700000000001</v>
      </c>
      <c r="AD84">
        <v>2</v>
      </c>
      <c r="AE84">
        <f t="shared" si="2"/>
        <v>7.9400808433066485</v>
      </c>
      <c r="AF84">
        <f t="shared" si="3"/>
        <v>4.9309832690603876</v>
      </c>
    </row>
    <row r="85" spans="1:32">
      <c r="A85" t="s">
        <v>107</v>
      </c>
      <c r="C85">
        <v>38.434699999999999</v>
      </c>
      <c r="D85">
        <v>211522</v>
      </c>
      <c r="E85">
        <v>1659.73</v>
      </c>
      <c r="F85">
        <v>-84.786100000000005</v>
      </c>
      <c r="G85">
        <v>49.052700000000002</v>
      </c>
      <c r="H85">
        <v>1104.06</v>
      </c>
      <c r="I85">
        <v>0.17230899999999999</v>
      </c>
      <c r="J85">
        <v>1.04708</v>
      </c>
      <c r="K85">
        <v>98.132099999999994</v>
      </c>
      <c r="L85">
        <v>0.86253199999999997</v>
      </c>
      <c r="M85">
        <v>31.000900000000001</v>
      </c>
      <c r="N85">
        <v>79.025000000000006</v>
      </c>
      <c r="O85">
        <v>66.580799999999996</v>
      </c>
      <c r="P85">
        <v>229.75299999999999</v>
      </c>
      <c r="Q85">
        <v>36.168599999999998</v>
      </c>
      <c r="R85">
        <v>28.651900000000001</v>
      </c>
      <c r="S85">
        <v>0.140269</v>
      </c>
      <c r="T85">
        <v>1.69615</v>
      </c>
      <c r="U85">
        <v>28.157800000000002</v>
      </c>
      <c r="V85">
        <v>0.65296299999999996</v>
      </c>
      <c r="W85">
        <v>3325.42</v>
      </c>
      <c r="X85">
        <v>1.4850800000000001E-2</v>
      </c>
      <c r="Y85">
        <v>-2.3191000000000002E-3</v>
      </c>
      <c r="Z85">
        <v>-5.1538799999999998E-4</v>
      </c>
      <c r="AA85">
        <v>2.8344999999999999E-2</v>
      </c>
      <c r="AB85">
        <v>3.2904300000000002</v>
      </c>
      <c r="AD85">
        <v>2</v>
      </c>
      <c r="AE85">
        <f t="shared" si="2"/>
        <v>8.018770133917819</v>
      </c>
      <c r="AF85">
        <f t="shared" si="3"/>
        <v>6.3522779427459177</v>
      </c>
    </row>
    <row r="86" spans="1:32">
      <c r="A86" t="s">
        <v>108</v>
      </c>
      <c r="C86">
        <v>43.6006</v>
      </c>
      <c r="D86">
        <v>214304</v>
      </c>
      <c r="E86">
        <v>552.95699999999999</v>
      </c>
      <c r="F86">
        <v>20.122699999999998</v>
      </c>
      <c r="G86">
        <v>46.858400000000003</v>
      </c>
      <c r="H86">
        <v>1273.07</v>
      </c>
      <c r="I86">
        <v>0.48220800000000003</v>
      </c>
      <c r="J86">
        <v>1.4698500000000001</v>
      </c>
      <c r="K86">
        <v>124.744</v>
      </c>
      <c r="L86">
        <v>1.21288</v>
      </c>
      <c r="M86">
        <v>48.299500000000002</v>
      </c>
      <c r="N86">
        <v>52.823099999999997</v>
      </c>
      <c r="O86">
        <v>64.270899999999997</v>
      </c>
      <c r="P86">
        <v>224.84800000000001</v>
      </c>
      <c r="Q86">
        <v>23.881399999999999</v>
      </c>
      <c r="R86">
        <v>22.656300000000002</v>
      </c>
      <c r="S86">
        <v>0.13362499999999999</v>
      </c>
      <c r="T86">
        <v>0.46399899999999999</v>
      </c>
      <c r="U86">
        <v>32.006</v>
      </c>
      <c r="V86">
        <v>1.06609</v>
      </c>
      <c r="W86">
        <v>2724.71</v>
      </c>
      <c r="X86">
        <v>8.2852800000000008E-3</v>
      </c>
      <c r="Y86">
        <v>-1.48539E-4</v>
      </c>
      <c r="Z86">
        <v>1.8439299999999999E-3</v>
      </c>
      <c r="AA86">
        <v>-9.0657399999999992E-3</v>
      </c>
      <c r="AB86">
        <v>2.52983</v>
      </c>
      <c r="AD86">
        <v>2</v>
      </c>
      <c r="AE86">
        <f t="shared" si="2"/>
        <v>9.9243036153299524</v>
      </c>
      <c r="AF86">
        <f t="shared" si="3"/>
        <v>9.4151934141214504</v>
      </c>
    </row>
    <row r="87" spans="1:32">
      <c r="A87" t="s">
        <v>109</v>
      </c>
      <c r="C87">
        <v>39.494799999999998</v>
      </c>
      <c r="D87">
        <v>222885</v>
      </c>
      <c r="E87">
        <v>1779.24</v>
      </c>
      <c r="F87">
        <v>1932.09</v>
      </c>
      <c r="G87">
        <v>13.3284</v>
      </c>
      <c r="H87">
        <v>205.25</v>
      </c>
      <c r="I87">
        <v>0.39274999999999999</v>
      </c>
      <c r="J87">
        <v>0.66314600000000001</v>
      </c>
      <c r="K87">
        <v>93.267300000000006</v>
      </c>
      <c r="L87">
        <v>1.0858399999999999</v>
      </c>
      <c r="M87">
        <v>36.400799999999997</v>
      </c>
      <c r="N87">
        <v>65.806799999999996</v>
      </c>
      <c r="O87">
        <v>51.7136</v>
      </c>
      <c r="P87">
        <v>172.30799999999999</v>
      </c>
      <c r="Q87">
        <v>64.072000000000003</v>
      </c>
      <c r="R87">
        <v>45.077300000000001</v>
      </c>
      <c r="S87">
        <v>0.183667</v>
      </c>
      <c r="T87">
        <v>3.63985E-2</v>
      </c>
      <c r="U87">
        <v>7.5032500000000004</v>
      </c>
      <c r="V87">
        <v>0.70276899999999998</v>
      </c>
      <c r="W87">
        <v>3553.47</v>
      </c>
      <c r="X87">
        <v>6.8355100000000002E-2</v>
      </c>
      <c r="Y87">
        <v>5.9086899999999998E-2</v>
      </c>
      <c r="Z87">
        <v>-1.1583700000000001E-2</v>
      </c>
      <c r="AA87">
        <v>-5.4090800000000001E-3</v>
      </c>
      <c r="AB87">
        <v>7.6507899999999998</v>
      </c>
      <c r="AD87">
        <v>2</v>
      </c>
      <c r="AE87">
        <f t="shared" si="2"/>
        <v>3.8225004603203829</v>
      </c>
      <c r="AF87">
        <f t="shared" si="3"/>
        <v>2.6892870520664252</v>
      </c>
    </row>
    <row r="88" spans="1:32">
      <c r="A88" t="s">
        <v>110</v>
      </c>
      <c r="C88">
        <v>46.992600000000003</v>
      </c>
      <c r="D88">
        <v>220106</v>
      </c>
      <c r="E88">
        <v>-1383.59</v>
      </c>
      <c r="F88">
        <v>273.14299999999997</v>
      </c>
      <c r="G88">
        <v>10.245900000000001</v>
      </c>
      <c r="H88">
        <v>220.50399999999999</v>
      </c>
      <c r="I88">
        <v>0.32085799999999998</v>
      </c>
      <c r="J88">
        <v>-0.46391399999999999</v>
      </c>
      <c r="K88">
        <v>108.13200000000001</v>
      </c>
      <c r="L88">
        <v>1.65062</v>
      </c>
      <c r="M88">
        <v>31.456299999999999</v>
      </c>
      <c r="N88">
        <v>94.280299999999997</v>
      </c>
      <c r="O88">
        <v>55.582900000000002</v>
      </c>
      <c r="P88">
        <v>190.667</v>
      </c>
      <c r="Q88">
        <v>43.779299999999999</v>
      </c>
      <c r="R88">
        <v>35.238</v>
      </c>
      <c r="S88">
        <v>7.2613800000000006E-2</v>
      </c>
      <c r="T88">
        <v>0.12083199999999999</v>
      </c>
      <c r="U88">
        <v>8.3208500000000001</v>
      </c>
      <c r="V88">
        <v>0.99935399999999996</v>
      </c>
      <c r="W88">
        <v>3827.45</v>
      </c>
      <c r="X88">
        <v>3.9792399999999999E-2</v>
      </c>
      <c r="Y88">
        <v>9.2629300000000008E-3</v>
      </c>
      <c r="Z88">
        <v>6.7719900000000003E-3</v>
      </c>
      <c r="AA88">
        <v>2.1368499999999999E-2</v>
      </c>
      <c r="AB88">
        <v>8.4309200000000004</v>
      </c>
      <c r="AD88">
        <v>2</v>
      </c>
      <c r="AE88">
        <f t="shared" si="2"/>
        <v>5.4108348941483628</v>
      </c>
      <c r="AF88">
        <f t="shared" si="3"/>
        <v>4.3551861267768102</v>
      </c>
    </row>
    <row r="89" spans="1:32">
      <c r="A89" t="s">
        <v>111</v>
      </c>
      <c r="C89">
        <v>37.853200000000001</v>
      </c>
      <c r="D89">
        <v>219152</v>
      </c>
      <c r="E89">
        <v>1632.8</v>
      </c>
      <c r="F89">
        <v>95.596999999999994</v>
      </c>
      <c r="G89">
        <v>13.683999999999999</v>
      </c>
      <c r="H89">
        <v>448.47500000000002</v>
      </c>
      <c r="I89">
        <v>0.44696200000000003</v>
      </c>
      <c r="J89">
        <v>-0.27961799999999998</v>
      </c>
      <c r="K89">
        <v>122.172</v>
      </c>
      <c r="L89">
        <v>1.04271</v>
      </c>
      <c r="M89">
        <v>36.435400000000001</v>
      </c>
      <c r="N89">
        <v>62.414900000000003</v>
      </c>
      <c r="O89">
        <v>56.414200000000001</v>
      </c>
      <c r="P89">
        <v>193.821</v>
      </c>
      <c r="Q89">
        <v>19.476700000000001</v>
      </c>
      <c r="R89">
        <v>29.453900000000001</v>
      </c>
      <c r="S89">
        <v>4.9512300000000002E-2</v>
      </c>
      <c r="T89">
        <v>5.7156100000000001E-2</v>
      </c>
      <c r="U89">
        <v>10.2752</v>
      </c>
      <c r="V89">
        <v>1.0835900000000001</v>
      </c>
      <c r="W89">
        <v>4070.39</v>
      </c>
      <c r="X89">
        <v>9.2755300000000006E-3</v>
      </c>
      <c r="Y89">
        <v>7.0735900000000003E-3</v>
      </c>
      <c r="Z89">
        <v>4.3382300000000001E-4</v>
      </c>
      <c r="AA89">
        <v>-3.2132800000000001E-4</v>
      </c>
      <c r="AB89">
        <v>6.5302800000000003</v>
      </c>
      <c r="AD89">
        <v>2</v>
      </c>
      <c r="AE89">
        <f t="shared" si="2"/>
        <v>6.5804867946180297</v>
      </c>
      <c r="AF89">
        <f t="shared" si="3"/>
        <v>9.9514291435407429</v>
      </c>
    </row>
    <row r="90" spans="1:32">
      <c r="A90" t="s">
        <v>112</v>
      </c>
      <c r="C90">
        <v>48.610799999999998</v>
      </c>
      <c r="D90">
        <v>219527</v>
      </c>
      <c r="E90">
        <v>780.17200000000003</v>
      </c>
      <c r="F90">
        <v>264.35199999999998</v>
      </c>
      <c r="G90">
        <v>60.015099999999997</v>
      </c>
      <c r="H90">
        <v>1316.93</v>
      </c>
      <c r="I90">
        <v>0.92291299999999998</v>
      </c>
      <c r="J90">
        <v>0.42634</v>
      </c>
      <c r="K90">
        <v>88.997900000000001</v>
      </c>
      <c r="L90">
        <v>1.2033</v>
      </c>
      <c r="M90">
        <v>39.505600000000001</v>
      </c>
      <c r="N90">
        <v>89.632499999999993</v>
      </c>
      <c r="O90">
        <v>73.557000000000002</v>
      </c>
      <c r="P90">
        <v>225.42699999999999</v>
      </c>
      <c r="Q90">
        <v>32.317100000000003</v>
      </c>
      <c r="R90">
        <v>30.273800000000001</v>
      </c>
      <c r="S90">
        <v>0.13600799999999999</v>
      </c>
      <c r="T90">
        <v>2.1758000000000002</v>
      </c>
      <c r="U90">
        <v>20.590299999999999</v>
      </c>
      <c r="V90">
        <v>0.48893900000000001</v>
      </c>
      <c r="W90">
        <v>3410.89</v>
      </c>
      <c r="X90">
        <v>2.1017500000000001E-2</v>
      </c>
      <c r="Y90" s="1">
        <v>1.6985399999999998E-5</v>
      </c>
      <c r="Z90">
        <v>-1.14836E-4</v>
      </c>
      <c r="AA90" s="1">
        <v>4.8795899999999998E-5</v>
      </c>
      <c r="AB90">
        <v>3.1927699999999999</v>
      </c>
      <c r="AD90">
        <v>2</v>
      </c>
      <c r="AE90">
        <f t="shared" si="2"/>
        <v>7.446273675587471</v>
      </c>
      <c r="AF90">
        <f t="shared" si="3"/>
        <v>6.9754711901748596</v>
      </c>
    </row>
    <row r="91" spans="1:32">
      <c r="A91" t="s">
        <v>113</v>
      </c>
      <c r="C91">
        <v>37.443300000000001</v>
      </c>
      <c r="D91">
        <v>216480</v>
      </c>
      <c r="E91">
        <v>-989.77</v>
      </c>
      <c r="F91">
        <v>277.07299999999998</v>
      </c>
      <c r="G91">
        <v>58.7423</v>
      </c>
      <c r="H91">
        <v>1380.69</v>
      </c>
      <c r="I91">
        <v>1.3042</v>
      </c>
      <c r="J91">
        <v>0.57162900000000005</v>
      </c>
      <c r="K91">
        <v>97.395600000000002</v>
      </c>
      <c r="L91">
        <v>0.669076</v>
      </c>
      <c r="M91">
        <v>32.623399999999997</v>
      </c>
      <c r="N91">
        <v>66.403400000000005</v>
      </c>
      <c r="O91">
        <v>75.6648</v>
      </c>
      <c r="P91">
        <v>232.089</v>
      </c>
      <c r="Q91">
        <v>34.327199999999998</v>
      </c>
      <c r="R91">
        <v>30.166799999999999</v>
      </c>
      <c r="S91">
        <v>-4.5763600000000001E-2</v>
      </c>
      <c r="T91">
        <v>1.38534</v>
      </c>
      <c r="U91">
        <v>22.507999999999999</v>
      </c>
      <c r="V91">
        <v>0.47251500000000002</v>
      </c>
      <c r="W91">
        <v>3475.49</v>
      </c>
      <c r="X91">
        <v>1.1220600000000001E-2</v>
      </c>
      <c r="Y91" s="1">
        <v>-6.3468100000000003E-5</v>
      </c>
      <c r="Z91" s="1">
        <v>3.1142600000000002E-5</v>
      </c>
      <c r="AA91">
        <v>1.75371E-2</v>
      </c>
      <c r="AB91">
        <v>3.4554200000000002</v>
      </c>
      <c r="AD91">
        <v>2</v>
      </c>
      <c r="AE91">
        <f t="shared" si="2"/>
        <v>7.6935240065237283</v>
      </c>
      <c r="AF91">
        <f t="shared" si="3"/>
        <v>6.7610815912745581</v>
      </c>
    </row>
    <row r="92" spans="1:32">
      <c r="A92" t="s">
        <v>114</v>
      </c>
      <c r="C92">
        <v>40.824300000000001</v>
      </c>
      <c r="D92">
        <v>215296</v>
      </c>
      <c r="E92">
        <v>1255.6400000000001</v>
      </c>
      <c r="F92">
        <v>11.768800000000001</v>
      </c>
      <c r="G92">
        <v>3.9845000000000002</v>
      </c>
      <c r="H92">
        <v>141.83699999999999</v>
      </c>
      <c r="I92">
        <v>0.148171</v>
      </c>
      <c r="J92">
        <v>-0.61404400000000003</v>
      </c>
      <c r="K92">
        <v>121.682</v>
      </c>
      <c r="L92">
        <v>0.87653999999999999</v>
      </c>
      <c r="M92">
        <v>29.643999999999998</v>
      </c>
      <c r="N92">
        <v>114.733</v>
      </c>
      <c r="O92">
        <v>53.632100000000001</v>
      </c>
      <c r="P92">
        <v>226.00899999999999</v>
      </c>
      <c r="Q92">
        <v>31.745999999999999</v>
      </c>
      <c r="R92">
        <v>31.256</v>
      </c>
      <c r="S92">
        <v>1.3877499999999999E-2</v>
      </c>
      <c r="T92">
        <v>8.9893000000000004E-3</v>
      </c>
      <c r="U92">
        <v>3.1580499999999998</v>
      </c>
      <c r="V92">
        <v>2.0742400000000001</v>
      </c>
      <c r="W92">
        <v>3889.69</v>
      </c>
      <c r="X92">
        <v>2.1777999999999999E-2</v>
      </c>
      <c r="Y92">
        <v>2.72747E-4</v>
      </c>
      <c r="Z92" s="1">
        <v>-9.4099900000000007E-6</v>
      </c>
      <c r="AA92">
        <v>8.7797900000000009E-3</v>
      </c>
      <c r="AB92">
        <v>8.3456100000000006</v>
      </c>
      <c r="AD92">
        <v>2</v>
      </c>
      <c r="AE92">
        <f t="shared" si="2"/>
        <v>7.230899667263885</v>
      </c>
      <c r="AF92">
        <f t="shared" si="3"/>
        <v>7.1192906192906191</v>
      </c>
    </row>
    <row r="93" spans="1:32">
      <c r="A93" t="s">
        <v>115</v>
      </c>
      <c r="C93">
        <v>34.804699999999997</v>
      </c>
      <c r="D93">
        <v>201359</v>
      </c>
      <c r="E93">
        <v>1047.17</v>
      </c>
      <c r="F93">
        <v>129.58199999999999</v>
      </c>
      <c r="G93">
        <v>5.8488899999999999</v>
      </c>
      <c r="H93">
        <v>157.58000000000001</v>
      </c>
      <c r="I93">
        <v>5.6208500000000002E-2</v>
      </c>
      <c r="J93">
        <v>-0.19514000000000001</v>
      </c>
      <c r="K93">
        <v>79.815200000000004</v>
      </c>
      <c r="L93">
        <v>0.76744299999999999</v>
      </c>
      <c r="M93">
        <v>31.479299999999999</v>
      </c>
      <c r="N93">
        <v>73.908600000000007</v>
      </c>
      <c r="O93">
        <v>50.6006</v>
      </c>
      <c r="P93">
        <v>171.04499999999999</v>
      </c>
      <c r="Q93">
        <v>30.8965</v>
      </c>
      <c r="R93">
        <v>39.775300000000001</v>
      </c>
      <c r="S93">
        <v>5.5443399999999997E-2</v>
      </c>
      <c r="T93">
        <v>0.123403</v>
      </c>
      <c r="U93">
        <v>4.0076599999999996</v>
      </c>
      <c r="V93">
        <v>1.1939500000000001</v>
      </c>
      <c r="W93">
        <v>3461.3</v>
      </c>
      <c r="X93">
        <v>2.58964E-2</v>
      </c>
      <c r="Y93">
        <v>-1.28886E-3</v>
      </c>
      <c r="Z93" s="1">
        <v>2.4177199999999999E-6</v>
      </c>
      <c r="AA93">
        <v>2.1368400000000001E-3</v>
      </c>
      <c r="AB93">
        <v>7.55741</v>
      </c>
      <c r="AD93">
        <v>2</v>
      </c>
      <c r="AE93">
        <f t="shared" si="2"/>
        <v>4.3002818331979888</v>
      </c>
      <c r="AF93">
        <f t="shared" si="3"/>
        <v>5.5360639554642113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02108-11BA-43FB-8008-3B0F038C5B35}">
  <dimension ref="A1:BR99"/>
  <sheetViews>
    <sheetView topLeftCell="O1" zoomScale="33" workbookViewId="0">
      <selection activeCell="W41" sqref="W41"/>
    </sheetView>
  </sheetViews>
  <sheetFormatPr defaultRowHeight="14.4"/>
  <sheetData>
    <row r="1" spans="1:70">
      <c r="A1" s="2"/>
      <c r="B1" s="2" t="s">
        <v>24</v>
      </c>
      <c r="C1" s="2" t="s">
        <v>25</v>
      </c>
      <c r="D1" s="2" t="s">
        <v>26</v>
      </c>
      <c r="E1" s="2" t="s">
        <v>27</v>
      </c>
      <c r="F1" s="2" t="s">
        <v>28</v>
      </c>
      <c r="G1" s="2" t="s">
        <v>29</v>
      </c>
      <c r="H1" s="2" t="s">
        <v>30</v>
      </c>
      <c r="I1" s="2" t="s">
        <v>31</v>
      </c>
      <c r="J1" s="2" t="s">
        <v>32</v>
      </c>
      <c r="K1" s="2" t="s">
        <v>33</v>
      </c>
      <c r="L1" s="2" t="s">
        <v>34</v>
      </c>
      <c r="M1" s="2" t="s">
        <v>35</v>
      </c>
      <c r="N1" s="2" t="s">
        <v>36</v>
      </c>
      <c r="O1" s="2" t="s">
        <v>37</v>
      </c>
      <c r="P1" s="2" t="s">
        <v>38</v>
      </c>
      <c r="Q1" s="2" t="s">
        <v>39</v>
      </c>
      <c r="R1" s="2" t="s">
        <v>40</v>
      </c>
      <c r="S1" s="2" t="s">
        <v>41</v>
      </c>
      <c r="T1" s="2" t="s">
        <v>42</v>
      </c>
      <c r="U1" s="2" t="s">
        <v>43</v>
      </c>
      <c r="V1" s="2" t="s">
        <v>44</v>
      </c>
      <c r="W1" s="2" t="s">
        <v>45</v>
      </c>
      <c r="X1" s="2" t="s">
        <v>46</v>
      </c>
      <c r="Y1" s="2" t="s">
        <v>47</v>
      </c>
      <c r="Z1" s="2" t="s">
        <v>48</v>
      </c>
      <c r="AA1" s="2" t="s">
        <v>49</v>
      </c>
      <c r="AB1" s="2" t="s">
        <v>50</v>
      </c>
      <c r="AC1" s="20" t="s">
        <v>229</v>
      </c>
      <c r="AD1" s="20" t="s">
        <v>231</v>
      </c>
      <c r="AE1" s="20" t="s">
        <v>232</v>
      </c>
      <c r="AF1" s="20" t="s">
        <v>233</v>
      </c>
      <c r="AG1" s="20" t="s">
        <v>234</v>
      </c>
      <c r="AH1" s="20" t="s">
        <v>238</v>
      </c>
      <c r="AI1" s="20" t="s">
        <v>239</v>
      </c>
      <c r="AJ1" s="20" t="s">
        <v>241</v>
      </c>
      <c r="AK1" s="20" t="s">
        <v>244</v>
      </c>
      <c r="AL1" s="20" t="s">
        <v>256</v>
      </c>
      <c r="AM1" s="20" t="s">
        <v>369</v>
      </c>
      <c r="AQ1" t="s">
        <v>24</v>
      </c>
      <c r="AR1" t="s">
        <v>262</v>
      </c>
      <c r="AS1" t="s">
        <v>263</v>
      </c>
      <c r="AT1" t="s">
        <v>264</v>
      </c>
      <c r="AU1" t="s">
        <v>265</v>
      </c>
      <c r="AV1" t="s">
        <v>266</v>
      </c>
      <c r="AW1" t="s">
        <v>267</v>
      </c>
      <c r="AX1" t="s">
        <v>268</v>
      </c>
      <c r="AY1" t="s">
        <v>269</v>
      </c>
      <c r="AZ1" t="s">
        <v>270</v>
      </c>
      <c r="BA1" t="s">
        <v>271</v>
      </c>
      <c r="BB1" t="s">
        <v>272</v>
      </c>
      <c r="BC1" t="s">
        <v>273</v>
      </c>
      <c r="BD1" t="s">
        <v>274</v>
      </c>
      <c r="BE1" t="s">
        <v>275</v>
      </c>
      <c r="BF1" t="s">
        <v>276</v>
      </c>
      <c r="BG1" t="s">
        <v>277</v>
      </c>
      <c r="BH1" t="s">
        <v>278</v>
      </c>
      <c r="BI1" t="s">
        <v>279</v>
      </c>
      <c r="BJ1" t="s">
        <v>280</v>
      </c>
      <c r="BK1" t="s">
        <v>281</v>
      </c>
      <c r="BL1" t="s">
        <v>282</v>
      </c>
      <c r="BM1" t="s">
        <v>283</v>
      </c>
      <c r="BN1" t="s">
        <v>284</v>
      </c>
      <c r="BO1" t="s">
        <v>285</v>
      </c>
      <c r="BP1" t="s">
        <v>286</v>
      </c>
      <c r="BQ1" t="s">
        <v>287</v>
      </c>
      <c r="BR1" t="s">
        <v>288</v>
      </c>
    </row>
    <row r="2" spans="1:70">
      <c r="A2" t="s">
        <v>0</v>
      </c>
      <c r="C2">
        <v>38.521999999999998</v>
      </c>
      <c r="D2">
        <v>215194</v>
      </c>
      <c r="E2" t="s">
        <v>222</v>
      </c>
      <c r="F2" t="s">
        <v>222</v>
      </c>
      <c r="G2">
        <v>16.616499999999998</v>
      </c>
      <c r="H2">
        <v>911.01</v>
      </c>
      <c r="I2">
        <v>157.922</v>
      </c>
      <c r="J2">
        <v>21.869800000000001</v>
      </c>
      <c r="K2">
        <v>100.27800000000001</v>
      </c>
      <c r="L2">
        <v>4.8952</v>
      </c>
      <c r="M2">
        <v>39.259500000000003</v>
      </c>
      <c r="N2">
        <v>90.622799999999998</v>
      </c>
      <c r="O2">
        <v>53.0139</v>
      </c>
      <c r="P2">
        <v>199.256</v>
      </c>
      <c r="Q2">
        <v>38.933100000000003</v>
      </c>
      <c r="R2">
        <v>35.229799999999997</v>
      </c>
      <c r="S2">
        <v>0.17594199999999999</v>
      </c>
      <c r="T2">
        <v>8.5876500000000005E-3</v>
      </c>
      <c r="U2">
        <v>5.1735300000000004</v>
      </c>
      <c r="V2">
        <v>1.2665299999999999</v>
      </c>
      <c r="W2">
        <v>3698.06</v>
      </c>
      <c r="X2">
        <v>4.8086400000000001E-2</v>
      </c>
      <c r="Y2">
        <v>1.29975E-2</v>
      </c>
      <c r="Z2" s="1">
        <v>2.6760700000000002E-7</v>
      </c>
      <c r="AA2">
        <v>1.2595900000000001E-3</v>
      </c>
      <c r="AB2">
        <v>6.9626099999999997</v>
      </c>
      <c r="AC2">
        <v>463400.00000000006</v>
      </c>
      <c r="AD2">
        <v>3600</v>
      </c>
      <c r="AE2">
        <v>8400</v>
      </c>
      <c r="AF2">
        <v>189500</v>
      </c>
      <c r="AG2">
        <v>232100</v>
      </c>
      <c r="AH2">
        <v>85200</v>
      </c>
      <c r="AI2">
        <v>0</v>
      </c>
      <c r="AJ2">
        <v>2700</v>
      </c>
      <c r="AK2">
        <v>14800</v>
      </c>
      <c r="AL2">
        <f>AH2/P2</f>
        <v>427.5906371702734</v>
      </c>
      <c r="AM2">
        <f>I2+J2</f>
        <v>179.79179999999999</v>
      </c>
      <c r="AP2" t="s">
        <v>0</v>
      </c>
      <c r="AR2">
        <v>6.8178000000000001</v>
      </c>
      <c r="AS2">
        <v>25.6828</v>
      </c>
      <c r="AT2">
        <v>4639.41</v>
      </c>
      <c r="AU2">
        <v>2994.74</v>
      </c>
      <c r="AV2">
        <v>667.7</v>
      </c>
      <c r="AW2">
        <v>2.9827300000000001</v>
      </c>
      <c r="AX2">
        <v>0.468028</v>
      </c>
      <c r="AY2">
        <v>0.329652</v>
      </c>
      <c r="AZ2">
        <v>2.3456600000000001</v>
      </c>
      <c r="BA2">
        <v>2.56412</v>
      </c>
      <c r="BB2">
        <v>0.38616600000000001</v>
      </c>
      <c r="BC2">
        <v>4.28254</v>
      </c>
      <c r="BD2">
        <v>16.157299999999999</v>
      </c>
      <c r="BE2">
        <v>0.252002</v>
      </c>
      <c r="BF2">
        <v>1.2058899999999999</v>
      </c>
      <c r="BG2">
        <v>13.0044</v>
      </c>
      <c r="BH2">
        <v>6.05529E-2</v>
      </c>
      <c r="BI2">
        <v>6.2325400000000003E-2</v>
      </c>
      <c r="BJ2">
        <v>0</v>
      </c>
      <c r="BK2">
        <v>4.4675399999999997E-2</v>
      </c>
      <c r="BL2">
        <v>0.55437700000000001</v>
      </c>
      <c r="BM2">
        <v>0</v>
      </c>
      <c r="BN2">
        <v>0</v>
      </c>
      <c r="BO2">
        <v>0</v>
      </c>
      <c r="BP2">
        <v>0</v>
      </c>
      <c r="BQ2">
        <v>0</v>
      </c>
      <c r="BR2">
        <v>0.66959400000000002</v>
      </c>
    </row>
    <row r="3" spans="1:70">
      <c r="A3" t="s">
        <v>1</v>
      </c>
      <c r="C3">
        <v>46.811700000000002</v>
      </c>
      <c r="D3">
        <v>233613</v>
      </c>
      <c r="E3" t="s">
        <v>352</v>
      </c>
      <c r="F3" t="s">
        <v>352</v>
      </c>
      <c r="G3">
        <v>13.8996</v>
      </c>
      <c r="H3">
        <v>1715.19</v>
      </c>
      <c r="I3">
        <v>379.50099999999998</v>
      </c>
      <c r="J3">
        <v>180.6</v>
      </c>
      <c r="K3">
        <v>128.33199999999999</v>
      </c>
      <c r="L3">
        <v>4.3220099999999997</v>
      </c>
      <c r="M3">
        <v>47.738900000000001</v>
      </c>
      <c r="N3">
        <v>117.121</v>
      </c>
      <c r="O3">
        <v>56.692</v>
      </c>
      <c r="P3">
        <v>210.95</v>
      </c>
      <c r="Q3">
        <v>44.676400000000001</v>
      </c>
      <c r="R3">
        <v>34.005000000000003</v>
      </c>
      <c r="S3">
        <v>1.7552399999999999E-2</v>
      </c>
      <c r="T3">
        <v>0.15915199999999999</v>
      </c>
      <c r="U3">
        <v>4.86022</v>
      </c>
      <c r="V3">
        <v>2.2708699999999999</v>
      </c>
      <c r="W3">
        <v>4513.25</v>
      </c>
      <c r="X3">
        <v>4.4789900000000001E-2</v>
      </c>
      <c r="Y3" t="s">
        <v>352</v>
      </c>
      <c r="Z3" t="s">
        <v>352</v>
      </c>
      <c r="AA3" t="s">
        <v>352</v>
      </c>
      <c r="AB3">
        <v>6.2948599999999999</v>
      </c>
      <c r="AC3">
        <v>462400</v>
      </c>
      <c r="AD3">
        <v>3600</v>
      </c>
      <c r="AE3">
        <v>10900</v>
      </c>
      <c r="AF3">
        <v>183000</v>
      </c>
      <c r="AG3">
        <v>233700</v>
      </c>
      <c r="AH3">
        <v>85399.999999999985</v>
      </c>
      <c r="AI3">
        <v>0</v>
      </c>
      <c r="AJ3">
        <v>4100</v>
      </c>
      <c r="AK3">
        <v>16900</v>
      </c>
      <c r="AL3">
        <f t="shared" ref="AL3:AL44" si="0">AH3/P3</f>
        <v>404.83526902109497</v>
      </c>
      <c r="AM3">
        <f t="shared" ref="AM3:AM70" si="1">I3+J3</f>
        <v>560.101</v>
      </c>
      <c r="AP3" t="s">
        <v>1</v>
      </c>
      <c r="AR3">
        <v>5.1185299999999998</v>
      </c>
      <c r="AS3">
        <v>63.2986</v>
      </c>
      <c r="AT3">
        <v>8131.51</v>
      </c>
      <c r="AU3">
        <v>1984.51</v>
      </c>
      <c r="AV3">
        <v>685.78</v>
      </c>
      <c r="AW3">
        <v>2.6363699999999999</v>
      </c>
      <c r="AX3">
        <v>0.40353099999999997</v>
      </c>
      <c r="AY3">
        <v>0.302755</v>
      </c>
      <c r="AZ3">
        <v>3.5598000000000001</v>
      </c>
      <c r="BA3">
        <v>2.2450299999999999</v>
      </c>
      <c r="BB3">
        <v>0.363568</v>
      </c>
      <c r="BC3">
        <v>4.0138299999999996</v>
      </c>
      <c r="BD3">
        <v>20.377099999999999</v>
      </c>
      <c r="BE3">
        <v>0.17544699999999999</v>
      </c>
      <c r="BF3">
        <v>1.42411</v>
      </c>
      <c r="BG3">
        <v>12.4138</v>
      </c>
      <c r="BH3">
        <v>5.5988299999999998E-2</v>
      </c>
      <c r="BI3">
        <v>0</v>
      </c>
      <c r="BJ3">
        <v>0.12645400000000001</v>
      </c>
      <c r="BK3">
        <v>5.5812500000000001E-2</v>
      </c>
      <c r="BL3">
        <v>0.53957500000000003</v>
      </c>
      <c r="BM3">
        <v>0</v>
      </c>
      <c r="BN3">
        <v>0</v>
      </c>
      <c r="BO3">
        <v>0</v>
      </c>
      <c r="BP3">
        <v>0</v>
      </c>
      <c r="BQ3">
        <v>2.38616E-2</v>
      </c>
      <c r="BR3">
        <v>0.57598300000000002</v>
      </c>
    </row>
    <row r="4" spans="1:70">
      <c r="A4" t="s">
        <v>2</v>
      </c>
      <c r="C4">
        <v>36.603700000000003</v>
      </c>
      <c r="D4">
        <v>215258</v>
      </c>
      <c r="E4" t="s">
        <v>352</v>
      </c>
      <c r="F4" t="s">
        <v>352</v>
      </c>
      <c r="G4">
        <v>47.9069</v>
      </c>
      <c r="H4">
        <v>2883.73</v>
      </c>
      <c r="I4">
        <v>285.935</v>
      </c>
      <c r="J4">
        <v>128.04400000000001</v>
      </c>
      <c r="K4">
        <v>109.27500000000001</v>
      </c>
      <c r="L4">
        <v>2.31982</v>
      </c>
      <c r="M4">
        <v>27.578700000000001</v>
      </c>
      <c r="N4">
        <v>61.253399999999999</v>
      </c>
      <c r="O4">
        <v>61.548299999999998</v>
      </c>
      <c r="P4">
        <v>244.65600000000001</v>
      </c>
      <c r="Q4">
        <v>25.729500000000002</v>
      </c>
      <c r="R4">
        <v>28.8536</v>
      </c>
      <c r="S4" t="s">
        <v>352</v>
      </c>
      <c r="T4">
        <v>1.7094100000000001</v>
      </c>
      <c r="U4">
        <v>24.2485</v>
      </c>
      <c r="V4">
        <v>2.7129400000000001</v>
      </c>
      <c r="W4">
        <v>1365</v>
      </c>
      <c r="X4">
        <v>2.6498600000000001E-2</v>
      </c>
      <c r="Y4" s="1">
        <v>5.3141099999999998E-5</v>
      </c>
      <c r="Z4" s="1">
        <v>3.4089699999999999E-6</v>
      </c>
      <c r="AA4">
        <v>6.4846899999999999E-2</v>
      </c>
      <c r="AB4">
        <v>10.3934</v>
      </c>
      <c r="AC4">
        <v>459200</v>
      </c>
      <c r="AD4">
        <v>2900</v>
      </c>
      <c r="AE4">
        <v>7100</v>
      </c>
      <c r="AF4">
        <v>189000</v>
      </c>
      <c r="AG4">
        <v>229000</v>
      </c>
      <c r="AH4">
        <v>95300</v>
      </c>
      <c r="AI4">
        <v>0</v>
      </c>
      <c r="AJ4">
        <v>0</v>
      </c>
      <c r="AK4">
        <v>17400</v>
      </c>
      <c r="AL4">
        <f t="shared" si="0"/>
        <v>389.52651886730757</v>
      </c>
      <c r="AM4">
        <f t="shared" si="1"/>
        <v>413.97900000000004</v>
      </c>
      <c r="AP4" t="s">
        <v>2</v>
      </c>
      <c r="AR4">
        <v>5.2009400000000001</v>
      </c>
      <c r="AS4">
        <v>37.730400000000003</v>
      </c>
      <c r="AT4">
        <v>4606.63</v>
      </c>
      <c r="AU4">
        <v>3301.92</v>
      </c>
      <c r="AV4">
        <v>503.13799999999998</v>
      </c>
      <c r="AW4">
        <v>3.1471300000000002</v>
      </c>
      <c r="AX4">
        <v>0.459009</v>
      </c>
      <c r="AY4">
        <v>0.30051099999999997</v>
      </c>
      <c r="AZ4">
        <v>2.5511599999999999</v>
      </c>
      <c r="BA4">
        <v>1.8424400000000001</v>
      </c>
      <c r="BB4">
        <v>0.363755</v>
      </c>
      <c r="BC4">
        <v>3.44163</v>
      </c>
      <c r="BD4">
        <v>20.899100000000001</v>
      </c>
      <c r="BE4">
        <v>0.24290900000000001</v>
      </c>
      <c r="BF4">
        <v>1.2566600000000001</v>
      </c>
      <c r="BG4">
        <v>14.400499999999999</v>
      </c>
      <c r="BH4">
        <v>7.8629000000000004E-2</v>
      </c>
      <c r="BI4">
        <v>0.13803599999999999</v>
      </c>
      <c r="BJ4">
        <v>0.12839800000000001</v>
      </c>
      <c r="BK4">
        <v>3.5386899999999999E-2</v>
      </c>
      <c r="BL4">
        <v>0.67786900000000005</v>
      </c>
      <c r="BM4">
        <v>0.58953</v>
      </c>
      <c r="BN4">
        <v>8.1682100000000004E-3</v>
      </c>
      <c r="BO4">
        <v>0</v>
      </c>
      <c r="BP4">
        <v>0</v>
      </c>
      <c r="BQ4">
        <v>0</v>
      </c>
      <c r="BR4">
        <v>0.39735799999999999</v>
      </c>
    </row>
    <row r="5" spans="1:70">
      <c r="A5" t="s">
        <v>3</v>
      </c>
      <c r="C5">
        <v>40.7729</v>
      </c>
      <c r="D5">
        <v>199733</v>
      </c>
      <c r="E5" t="s">
        <v>222</v>
      </c>
      <c r="F5" t="s">
        <v>222</v>
      </c>
      <c r="G5">
        <v>48.338000000000001</v>
      </c>
      <c r="H5">
        <v>3157.49</v>
      </c>
      <c r="I5">
        <v>290.41699999999997</v>
      </c>
      <c r="J5">
        <v>148.267</v>
      </c>
      <c r="K5">
        <v>137.37899999999999</v>
      </c>
      <c r="L5">
        <v>2.5191400000000002</v>
      </c>
      <c r="M5">
        <v>33.674199999999999</v>
      </c>
      <c r="N5">
        <v>43.306100000000001</v>
      </c>
      <c r="O5">
        <v>64.113799999999998</v>
      </c>
      <c r="P5">
        <v>235.15</v>
      </c>
      <c r="Q5">
        <v>30.267800000000001</v>
      </c>
      <c r="R5">
        <v>23.0046</v>
      </c>
      <c r="S5">
        <v>0.17004900000000001</v>
      </c>
      <c r="T5">
        <v>0.54271899999999995</v>
      </c>
      <c r="U5">
        <v>26.8201</v>
      </c>
      <c r="V5">
        <v>2.3996300000000002</v>
      </c>
      <c r="W5">
        <v>1819.56</v>
      </c>
      <c r="X5">
        <v>1.06141E-2</v>
      </c>
      <c r="Y5" s="1">
        <v>3.3514400000000001E-6</v>
      </c>
      <c r="Z5" t="s">
        <v>352</v>
      </c>
      <c r="AA5">
        <v>5.6988200000000003E-2</v>
      </c>
      <c r="AB5">
        <v>8.04847</v>
      </c>
      <c r="AC5">
        <v>458700</v>
      </c>
      <c r="AD5">
        <v>2800.0000000000005</v>
      </c>
      <c r="AE5">
        <v>8400</v>
      </c>
      <c r="AF5">
        <v>185600</v>
      </c>
      <c r="AG5">
        <v>230100.00000000003</v>
      </c>
      <c r="AH5">
        <v>95300</v>
      </c>
      <c r="AI5">
        <v>0</v>
      </c>
      <c r="AJ5">
        <v>0</v>
      </c>
      <c r="AK5">
        <v>19200</v>
      </c>
      <c r="AL5">
        <f t="shared" si="0"/>
        <v>405.2732298532851</v>
      </c>
      <c r="AM5">
        <f t="shared" si="1"/>
        <v>438.68399999999997</v>
      </c>
      <c r="AP5" t="s">
        <v>3</v>
      </c>
      <c r="AR5">
        <v>2.7450199999999998</v>
      </c>
      <c r="AS5">
        <v>43.8977</v>
      </c>
      <c r="AT5">
        <v>2802.82</v>
      </c>
      <c r="AU5">
        <v>2732.65</v>
      </c>
      <c r="AV5">
        <v>522.20399999999995</v>
      </c>
      <c r="AW5">
        <v>3.5159600000000002</v>
      </c>
      <c r="AX5">
        <v>0.468802</v>
      </c>
      <c r="AY5">
        <v>0.40154699999999999</v>
      </c>
      <c r="AZ5">
        <v>2.8960300000000001</v>
      </c>
      <c r="BA5">
        <v>1.6068199999999999</v>
      </c>
      <c r="BB5">
        <v>0.45751500000000001</v>
      </c>
      <c r="BC5">
        <v>5.3029700000000002</v>
      </c>
      <c r="BD5">
        <v>16.630600000000001</v>
      </c>
      <c r="BE5">
        <v>0.123958</v>
      </c>
      <c r="BF5">
        <v>1.5580400000000001</v>
      </c>
      <c r="BG5">
        <v>11.3933</v>
      </c>
      <c r="BH5">
        <v>0.17687700000000001</v>
      </c>
      <c r="BI5">
        <v>0</v>
      </c>
      <c r="BJ5">
        <v>0</v>
      </c>
      <c r="BK5">
        <v>4.5636500000000003E-2</v>
      </c>
      <c r="BL5">
        <v>0.56928900000000004</v>
      </c>
      <c r="BM5">
        <v>0</v>
      </c>
      <c r="BN5">
        <v>0</v>
      </c>
      <c r="BO5">
        <v>0</v>
      </c>
      <c r="BP5">
        <v>0</v>
      </c>
      <c r="BQ5">
        <v>0</v>
      </c>
      <c r="BR5">
        <v>0.57587600000000005</v>
      </c>
    </row>
    <row r="6" spans="1:70">
      <c r="A6" t="s">
        <v>4</v>
      </c>
      <c r="C6">
        <v>44.405900000000003</v>
      </c>
      <c r="D6">
        <v>216101</v>
      </c>
      <c r="E6" t="s">
        <v>352</v>
      </c>
      <c r="F6" t="s">
        <v>352</v>
      </c>
      <c r="G6">
        <v>47.090299999999999</v>
      </c>
      <c r="H6">
        <v>2637.65</v>
      </c>
      <c r="I6">
        <v>249.27500000000001</v>
      </c>
      <c r="J6">
        <v>129.989</v>
      </c>
      <c r="K6">
        <v>119.78400000000001</v>
      </c>
      <c r="L6">
        <v>2.0256099999999999</v>
      </c>
      <c r="M6">
        <v>33.689700000000002</v>
      </c>
      <c r="N6">
        <v>70.362099999999998</v>
      </c>
      <c r="O6">
        <v>58.032699999999998</v>
      </c>
      <c r="P6">
        <v>275.25599999999997</v>
      </c>
      <c r="Q6">
        <v>28.8337</v>
      </c>
      <c r="R6">
        <v>27.1038</v>
      </c>
      <c r="S6">
        <v>0.10914699999999999</v>
      </c>
      <c r="T6">
        <v>1.31203</v>
      </c>
      <c r="U6">
        <v>31.678899999999999</v>
      </c>
      <c r="V6">
        <v>3.0369999999999999</v>
      </c>
      <c r="W6">
        <v>2213.25</v>
      </c>
      <c r="X6">
        <v>2.5050900000000001E-2</v>
      </c>
      <c r="Y6" t="s">
        <v>352</v>
      </c>
      <c r="Z6" s="1">
        <v>4.8950299999999998E-5</v>
      </c>
      <c r="AA6">
        <v>3.7687600000000002E-2</v>
      </c>
      <c r="AB6">
        <v>7.1657500000000001</v>
      </c>
      <c r="AC6">
        <v>459700</v>
      </c>
      <c r="AD6">
        <v>3000</v>
      </c>
      <c r="AE6">
        <v>8000</v>
      </c>
      <c r="AF6">
        <v>187000</v>
      </c>
      <c r="AG6">
        <v>230799.99999999997</v>
      </c>
      <c r="AH6">
        <v>95500</v>
      </c>
      <c r="AI6">
        <v>0</v>
      </c>
      <c r="AJ6">
        <v>0</v>
      </c>
      <c r="AK6">
        <v>15800</v>
      </c>
      <c r="AL6">
        <f t="shared" si="0"/>
        <v>346.9497485976691</v>
      </c>
      <c r="AM6">
        <f t="shared" si="1"/>
        <v>379.26400000000001</v>
      </c>
      <c r="AP6" t="s">
        <v>4</v>
      </c>
      <c r="AR6">
        <v>4.7617000000000003</v>
      </c>
      <c r="AS6">
        <v>58.969499999999996</v>
      </c>
      <c r="AT6">
        <v>3944.14</v>
      </c>
      <c r="AU6">
        <v>3763.32</v>
      </c>
      <c r="AV6">
        <v>444.37700000000001</v>
      </c>
      <c r="AW6">
        <v>3.5701200000000002</v>
      </c>
      <c r="AX6">
        <v>0.32070199999999999</v>
      </c>
      <c r="AY6">
        <v>0.257384</v>
      </c>
      <c r="AZ6">
        <v>3.2530800000000002</v>
      </c>
      <c r="BA6">
        <v>2.3522599999999998</v>
      </c>
      <c r="BB6">
        <v>0.32430500000000001</v>
      </c>
      <c r="BC6">
        <v>3.1846999999999999</v>
      </c>
      <c r="BD6">
        <v>16.599900000000002</v>
      </c>
      <c r="BE6">
        <v>0.210504</v>
      </c>
      <c r="BF6">
        <v>1.8373900000000001</v>
      </c>
      <c r="BG6">
        <v>15.6577</v>
      </c>
      <c r="BH6">
        <v>6.1379099999999999E-2</v>
      </c>
      <c r="BI6">
        <v>0</v>
      </c>
      <c r="BJ6">
        <v>0.191328</v>
      </c>
      <c r="BK6">
        <v>5.3365299999999997E-2</v>
      </c>
      <c r="BL6">
        <v>0.70490699999999995</v>
      </c>
      <c r="BM6">
        <v>0</v>
      </c>
      <c r="BN6">
        <v>0</v>
      </c>
      <c r="BO6">
        <v>0</v>
      </c>
      <c r="BP6">
        <v>0</v>
      </c>
      <c r="BQ6">
        <v>0</v>
      </c>
      <c r="BR6">
        <v>0.44914100000000001</v>
      </c>
    </row>
    <row r="7" spans="1:70">
      <c r="A7" t="s">
        <v>5</v>
      </c>
      <c r="C7">
        <v>41.6419</v>
      </c>
      <c r="D7">
        <v>206177</v>
      </c>
      <c r="E7" t="s">
        <v>222</v>
      </c>
      <c r="F7" t="s">
        <v>352</v>
      </c>
      <c r="G7">
        <v>73.347800000000007</v>
      </c>
      <c r="H7">
        <v>4355.6400000000003</v>
      </c>
      <c r="I7">
        <v>397.22899999999998</v>
      </c>
      <c r="J7">
        <v>216.81100000000001</v>
      </c>
      <c r="K7">
        <v>129.35499999999999</v>
      </c>
      <c r="L7">
        <v>2.3355999999999999</v>
      </c>
      <c r="M7">
        <v>32.2577</v>
      </c>
      <c r="N7">
        <v>48.963299999999997</v>
      </c>
      <c r="O7">
        <v>68.189099999999996</v>
      </c>
      <c r="P7">
        <v>269.613</v>
      </c>
      <c r="Q7">
        <v>25.270199999999999</v>
      </c>
      <c r="R7">
        <v>15.370900000000001</v>
      </c>
      <c r="S7" s="14" t="s">
        <v>222</v>
      </c>
      <c r="T7">
        <v>0.58542700000000003</v>
      </c>
      <c r="U7">
        <v>39.028700000000001</v>
      </c>
      <c r="V7">
        <v>2.5349599999999999</v>
      </c>
      <c r="W7">
        <v>1518.45</v>
      </c>
      <c r="X7" s="14" t="s">
        <v>222</v>
      </c>
      <c r="Y7">
        <v>2.39912E-4</v>
      </c>
      <c r="Z7" t="s">
        <v>352</v>
      </c>
      <c r="AA7">
        <v>6.4415100000000003E-2</v>
      </c>
      <c r="AB7">
        <v>4.8076699999999999</v>
      </c>
      <c r="AC7">
        <v>458600</v>
      </c>
      <c r="AD7">
        <v>2800.0000000000005</v>
      </c>
      <c r="AE7">
        <v>8900</v>
      </c>
      <c r="AF7">
        <v>181100</v>
      </c>
      <c r="AG7">
        <v>233200</v>
      </c>
      <c r="AH7">
        <v>97100.000000000015</v>
      </c>
      <c r="AI7">
        <v>0</v>
      </c>
      <c r="AJ7">
        <v>0</v>
      </c>
      <c r="AK7">
        <v>18300</v>
      </c>
      <c r="AL7">
        <f t="shared" si="0"/>
        <v>360.14583866504961</v>
      </c>
      <c r="AM7">
        <f t="shared" si="1"/>
        <v>614.04</v>
      </c>
      <c r="AP7" t="s">
        <v>5</v>
      </c>
      <c r="AR7">
        <v>5.2830599999999999</v>
      </c>
      <c r="AS7">
        <v>85.534899999999993</v>
      </c>
      <c r="AT7">
        <v>2977.97</v>
      </c>
      <c r="AU7">
        <v>2047.18</v>
      </c>
      <c r="AV7">
        <v>679.447</v>
      </c>
      <c r="AW7">
        <v>2.3322600000000002</v>
      </c>
      <c r="AX7">
        <v>0.296236</v>
      </c>
      <c r="AY7">
        <v>0.22887099999999999</v>
      </c>
      <c r="AZ7">
        <v>2.258</v>
      </c>
      <c r="BA7">
        <v>1.7556400000000001</v>
      </c>
      <c r="BB7">
        <v>0.46179500000000001</v>
      </c>
      <c r="BC7">
        <v>4.8748199999999997</v>
      </c>
      <c r="BD7">
        <v>14.620100000000001</v>
      </c>
      <c r="BE7">
        <v>0.130935</v>
      </c>
      <c r="BF7">
        <v>1.48475</v>
      </c>
      <c r="BG7">
        <v>13.244400000000001</v>
      </c>
      <c r="BH7">
        <v>0</v>
      </c>
      <c r="BI7">
        <v>5.4781700000000003E-2</v>
      </c>
      <c r="BJ7">
        <v>0</v>
      </c>
      <c r="BK7">
        <v>1.9382300000000002E-2</v>
      </c>
      <c r="BL7">
        <v>0.49844699999999997</v>
      </c>
      <c r="BM7">
        <v>0</v>
      </c>
      <c r="BN7">
        <v>2.29421E-2</v>
      </c>
      <c r="BO7">
        <v>0</v>
      </c>
      <c r="BP7">
        <v>0</v>
      </c>
      <c r="BQ7">
        <v>0</v>
      </c>
      <c r="BR7">
        <v>0.49796000000000001</v>
      </c>
    </row>
    <row r="8" spans="1:70">
      <c r="A8" t="s">
        <v>6</v>
      </c>
      <c r="C8">
        <v>50.973500000000001</v>
      </c>
      <c r="D8">
        <v>207761</v>
      </c>
      <c r="E8" t="s">
        <v>222</v>
      </c>
      <c r="F8" t="s">
        <v>222</v>
      </c>
      <c r="G8">
        <v>77.050200000000004</v>
      </c>
      <c r="H8">
        <v>3376.16</v>
      </c>
      <c r="I8">
        <v>390.06599999999997</v>
      </c>
      <c r="J8">
        <v>189.66800000000001</v>
      </c>
      <c r="K8">
        <v>162.82400000000001</v>
      </c>
      <c r="L8">
        <v>3.3967800000000001</v>
      </c>
      <c r="M8">
        <v>37.784300000000002</v>
      </c>
      <c r="N8">
        <v>74.451400000000007</v>
      </c>
      <c r="O8">
        <v>68.687799999999996</v>
      </c>
      <c r="P8">
        <v>252.51499999999999</v>
      </c>
      <c r="Q8">
        <v>19.148900000000001</v>
      </c>
      <c r="R8">
        <v>21.279699999999998</v>
      </c>
      <c r="S8">
        <v>0.15053</v>
      </c>
      <c r="T8">
        <v>0.60647200000000001</v>
      </c>
      <c r="U8">
        <v>29.3813</v>
      </c>
      <c r="V8">
        <v>2.8065500000000001</v>
      </c>
      <c r="W8">
        <v>1949.48</v>
      </c>
      <c r="X8">
        <v>2.54109E-2</v>
      </c>
      <c r="Y8" t="s">
        <v>352</v>
      </c>
      <c r="Z8">
        <v>6.7801700000000005E-4</v>
      </c>
      <c r="AA8" s="14" t="s">
        <v>222</v>
      </c>
      <c r="AB8">
        <v>7.1580599999999999</v>
      </c>
      <c r="AC8">
        <v>458600</v>
      </c>
      <c r="AD8">
        <v>2900</v>
      </c>
      <c r="AE8">
        <v>8200</v>
      </c>
      <c r="AF8">
        <v>184100</v>
      </c>
      <c r="AG8">
        <v>231200</v>
      </c>
      <c r="AH8">
        <v>95700</v>
      </c>
      <c r="AI8">
        <v>0</v>
      </c>
      <c r="AJ8">
        <v>0</v>
      </c>
      <c r="AK8">
        <v>19300</v>
      </c>
      <c r="AL8">
        <f t="shared" si="0"/>
        <v>378.98738688790769</v>
      </c>
      <c r="AM8">
        <f t="shared" si="1"/>
        <v>579.73399999999992</v>
      </c>
      <c r="AP8" t="s">
        <v>6</v>
      </c>
      <c r="AR8">
        <v>4.5468000000000002</v>
      </c>
      <c r="AS8">
        <v>34.8994</v>
      </c>
      <c r="AT8">
        <v>3981.86</v>
      </c>
      <c r="AU8">
        <v>3241.86</v>
      </c>
      <c r="AV8">
        <v>623.226</v>
      </c>
      <c r="AW8">
        <v>3.37982</v>
      </c>
      <c r="AX8">
        <v>0.43175599999999997</v>
      </c>
      <c r="AY8">
        <v>0.32986799999999999</v>
      </c>
      <c r="AZ8">
        <v>3.30924</v>
      </c>
      <c r="BA8">
        <v>2.0315799999999999</v>
      </c>
      <c r="BB8">
        <v>0.26836399999999999</v>
      </c>
      <c r="BC8">
        <v>5.4967499999999996</v>
      </c>
      <c r="BD8">
        <v>12.7806</v>
      </c>
      <c r="BE8">
        <v>0.15980900000000001</v>
      </c>
      <c r="BF8">
        <v>1.8349200000000001</v>
      </c>
      <c r="BG8">
        <v>14.41</v>
      </c>
      <c r="BH8">
        <v>0</v>
      </c>
      <c r="BI8">
        <v>5.9353900000000001E-2</v>
      </c>
      <c r="BJ8">
        <v>0</v>
      </c>
      <c r="BK8">
        <v>4.7234199999999997E-2</v>
      </c>
      <c r="BL8">
        <v>0.593171</v>
      </c>
      <c r="BM8">
        <v>0</v>
      </c>
      <c r="BN8">
        <v>0</v>
      </c>
      <c r="BO8">
        <v>7.29942E-3</v>
      </c>
      <c r="BP8">
        <v>0</v>
      </c>
      <c r="BQ8">
        <v>3.3957399999999999E-2</v>
      </c>
      <c r="BR8">
        <v>0.40192299999999997</v>
      </c>
    </row>
    <row r="9" spans="1:70">
      <c r="A9" t="s">
        <v>7</v>
      </c>
      <c r="C9">
        <v>40.365400000000001</v>
      </c>
      <c r="D9">
        <v>199445</v>
      </c>
      <c r="E9" t="s">
        <v>222</v>
      </c>
      <c r="F9" t="s">
        <v>222</v>
      </c>
      <c r="G9">
        <v>47.333300000000001</v>
      </c>
      <c r="H9">
        <v>2833.42</v>
      </c>
      <c r="I9">
        <v>290.834</v>
      </c>
      <c r="J9">
        <v>143.61199999999999</v>
      </c>
      <c r="K9">
        <v>109.742</v>
      </c>
      <c r="L9">
        <v>1.4568000000000001</v>
      </c>
      <c r="M9">
        <v>26.523900000000001</v>
      </c>
      <c r="N9">
        <v>61.584600000000002</v>
      </c>
      <c r="O9">
        <v>57.531100000000002</v>
      </c>
      <c r="P9">
        <v>257.98700000000002</v>
      </c>
      <c r="Q9">
        <v>13.2707</v>
      </c>
      <c r="R9">
        <v>21.745899999999999</v>
      </c>
      <c r="S9" t="s">
        <v>352</v>
      </c>
      <c r="T9">
        <v>1.3595900000000001</v>
      </c>
      <c r="U9">
        <v>26.9011</v>
      </c>
      <c r="V9">
        <v>3.04026</v>
      </c>
      <c r="W9">
        <v>2396.67</v>
      </c>
      <c r="X9">
        <v>3.1968900000000001E-2</v>
      </c>
      <c r="Y9">
        <v>2.0169599999999999E-4</v>
      </c>
      <c r="Z9" t="s">
        <v>352</v>
      </c>
      <c r="AA9">
        <v>1.11763E-2</v>
      </c>
      <c r="AB9">
        <v>6.6229199999999997</v>
      </c>
      <c r="AC9">
        <v>458200</v>
      </c>
      <c r="AD9">
        <v>2600</v>
      </c>
      <c r="AE9">
        <v>10200</v>
      </c>
      <c r="AF9">
        <v>180900</v>
      </c>
      <c r="AG9">
        <v>231900</v>
      </c>
      <c r="AH9">
        <v>95100</v>
      </c>
      <c r="AI9">
        <v>0</v>
      </c>
      <c r="AJ9">
        <v>0</v>
      </c>
      <c r="AK9">
        <v>21100</v>
      </c>
      <c r="AL9">
        <f t="shared" si="0"/>
        <v>368.6232252012698</v>
      </c>
      <c r="AM9">
        <f t="shared" si="1"/>
        <v>434.44600000000003</v>
      </c>
      <c r="AP9" t="s">
        <v>7</v>
      </c>
      <c r="AR9">
        <v>4.9117499999999996</v>
      </c>
      <c r="AS9">
        <v>31.387699999999999</v>
      </c>
      <c r="AT9">
        <v>4124.8999999999996</v>
      </c>
      <c r="AU9">
        <v>2374.08</v>
      </c>
      <c r="AV9">
        <v>852.64200000000005</v>
      </c>
      <c r="AW9">
        <v>2.9346999999999999</v>
      </c>
      <c r="AX9">
        <v>0.26041300000000001</v>
      </c>
      <c r="AY9">
        <v>0.398895</v>
      </c>
      <c r="AZ9">
        <v>2.5600800000000001</v>
      </c>
      <c r="BA9">
        <v>1.3349899999999999</v>
      </c>
      <c r="BB9">
        <v>0.39246700000000001</v>
      </c>
      <c r="BC9">
        <v>3.5185499999999998</v>
      </c>
      <c r="BD9">
        <v>17.6281</v>
      </c>
      <c r="BE9">
        <v>9.9248299999999998E-2</v>
      </c>
      <c r="BF9">
        <v>1.5875699999999999</v>
      </c>
      <c r="BG9">
        <v>9.5061300000000006</v>
      </c>
      <c r="BH9">
        <v>0</v>
      </c>
      <c r="BI9">
        <v>0</v>
      </c>
      <c r="BJ9">
        <v>0</v>
      </c>
      <c r="BK9">
        <v>4.1706500000000001E-2</v>
      </c>
      <c r="BL9">
        <v>0.72661799999999999</v>
      </c>
      <c r="BM9">
        <v>0</v>
      </c>
      <c r="BN9">
        <v>8.1267600000000002E-3</v>
      </c>
      <c r="BO9">
        <v>0</v>
      </c>
      <c r="BP9">
        <v>3.05981E-2</v>
      </c>
      <c r="BQ9">
        <v>0</v>
      </c>
      <c r="BR9">
        <v>0.468694</v>
      </c>
    </row>
    <row r="10" spans="1:70">
      <c r="A10" t="s">
        <v>8</v>
      </c>
      <c r="C10">
        <v>52.168599999999998</v>
      </c>
      <c r="D10">
        <v>216544</v>
      </c>
      <c r="E10" t="s">
        <v>222</v>
      </c>
      <c r="F10" t="s">
        <v>222</v>
      </c>
      <c r="G10">
        <v>51.250100000000003</v>
      </c>
      <c r="H10">
        <v>3170.13</v>
      </c>
      <c r="I10">
        <v>313.35000000000002</v>
      </c>
      <c r="J10">
        <v>165.02699999999999</v>
      </c>
      <c r="K10">
        <v>181.316</v>
      </c>
      <c r="L10">
        <v>3.59293</v>
      </c>
      <c r="M10">
        <v>47.295099999999998</v>
      </c>
      <c r="N10">
        <v>86.606499999999997</v>
      </c>
      <c r="O10">
        <v>65.361099999999993</v>
      </c>
      <c r="P10">
        <v>268.928</v>
      </c>
      <c r="Q10">
        <v>33.881900000000002</v>
      </c>
      <c r="R10">
        <v>33.586300000000001</v>
      </c>
      <c r="S10">
        <v>0.156724</v>
      </c>
      <c r="T10">
        <v>1.5959399999999999</v>
      </c>
      <c r="U10">
        <v>29.873799999999999</v>
      </c>
      <c r="V10">
        <v>3.50644</v>
      </c>
      <c r="W10">
        <v>2207.37</v>
      </c>
      <c r="X10">
        <v>2.6823400000000001E-2</v>
      </c>
      <c r="Y10">
        <v>8.59738E-3</v>
      </c>
      <c r="Z10" t="s">
        <v>352</v>
      </c>
      <c r="AA10">
        <v>1.38345E-2</v>
      </c>
      <c r="AB10">
        <v>9.9316600000000008</v>
      </c>
      <c r="AC10">
        <v>459700</v>
      </c>
      <c r="AD10">
        <v>3100</v>
      </c>
      <c r="AE10">
        <v>7200</v>
      </c>
      <c r="AF10">
        <v>188900</v>
      </c>
      <c r="AG10">
        <v>229700</v>
      </c>
      <c r="AH10">
        <v>95000</v>
      </c>
      <c r="AI10">
        <v>0</v>
      </c>
      <c r="AJ10">
        <v>0</v>
      </c>
      <c r="AK10">
        <v>16400</v>
      </c>
      <c r="AL10">
        <f t="shared" si="0"/>
        <v>353.25440266539744</v>
      </c>
      <c r="AM10">
        <f t="shared" si="1"/>
        <v>478.37700000000001</v>
      </c>
      <c r="AP10" t="s">
        <v>8</v>
      </c>
      <c r="AR10">
        <v>4.9939999999999998</v>
      </c>
      <c r="AS10">
        <v>41.789700000000003</v>
      </c>
      <c r="AT10">
        <v>4416.67</v>
      </c>
      <c r="AU10">
        <v>4164.17</v>
      </c>
      <c r="AV10">
        <v>814.89099999999996</v>
      </c>
      <c r="AW10">
        <v>4.64473</v>
      </c>
      <c r="AX10">
        <v>0.50928799999999996</v>
      </c>
      <c r="AY10">
        <v>0.392905</v>
      </c>
      <c r="AZ10">
        <v>2.7938900000000002</v>
      </c>
      <c r="BA10">
        <v>2.7832300000000001</v>
      </c>
      <c r="BB10">
        <v>0.608657</v>
      </c>
      <c r="BC10">
        <v>2.6214200000000001</v>
      </c>
      <c r="BD10">
        <v>40.012300000000003</v>
      </c>
      <c r="BE10">
        <v>0.20241600000000001</v>
      </c>
      <c r="BF10">
        <v>1.29216</v>
      </c>
      <c r="BG10">
        <v>17.198699999999999</v>
      </c>
      <c r="BH10">
        <v>0</v>
      </c>
      <c r="BI10">
        <v>7.3086300000000007E-2</v>
      </c>
      <c r="BJ10">
        <v>0</v>
      </c>
      <c r="BK10">
        <v>1.87364E-2</v>
      </c>
      <c r="BL10">
        <v>0.62940600000000002</v>
      </c>
      <c r="BM10">
        <v>0</v>
      </c>
      <c r="BN10">
        <v>1.40634E-2</v>
      </c>
      <c r="BO10">
        <v>0</v>
      </c>
      <c r="BP10">
        <v>0</v>
      </c>
      <c r="BQ10">
        <v>0</v>
      </c>
      <c r="BR10">
        <v>0.62933700000000004</v>
      </c>
    </row>
    <row r="11" spans="1:70">
      <c r="A11" t="s">
        <v>9</v>
      </c>
      <c r="C11">
        <v>43.901899999999998</v>
      </c>
      <c r="D11">
        <v>201687</v>
      </c>
      <c r="E11" t="s">
        <v>222</v>
      </c>
      <c r="F11" t="s">
        <v>222</v>
      </c>
      <c r="G11">
        <v>45.218000000000004</v>
      </c>
      <c r="H11">
        <v>2983.29</v>
      </c>
      <c r="I11">
        <v>301.21100000000001</v>
      </c>
      <c r="J11">
        <v>152.631</v>
      </c>
      <c r="K11">
        <v>122.23699999999999</v>
      </c>
      <c r="L11">
        <v>2.4380099999999998</v>
      </c>
      <c r="M11">
        <v>25.664400000000001</v>
      </c>
      <c r="N11">
        <v>57.830599999999997</v>
      </c>
      <c r="O11">
        <v>57.461199999999998</v>
      </c>
      <c r="P11">
        <v>246.43199999999999</v>
      </c>
      <c r="Q11">
        <v>28.0852</v>
      </c>
      <c r="R11">
        <v>26.376100000000001</v>
      </c>
      <c r="S11" s="14" t="s">
        <v>222</v>
      </c>
      <c r="T11">
        <v>1.37341</v>
      </c>
      <c r="U11">
        <v>30.3597</v>
      </c>
      <c r="V11">
        <v>2.8797999999999999</v>
      </c>
      <c r="W11">
        <v>2070.79</v>
      </c>
      <c r="X11">
        <v>3.01634E-2</v>
      </c>
      <c r="Y11">
        <v>4.9677599999999999E-3</v>
      </c>
      <c r="Z11" s="1">
        <v>2.9955599999999999E-6</v>
      </c>
      <c r="AA11">
        <v>9.41028E-2</v>
      </c>
      <c r="AB11">
        <v>8.4248700000000003</v>
      </c>
      <c r="AC11">
        <v>458200</v>
      </c>
      <c r="AD11">
        <v>3400.0000000000005</v>
      </c>
      <c r="AE11">
        <v>7300</v>
      </c>
      <c r="AF11">
        <v>186800</v>
      </c>
      <c r="AG11">
        <v>228800</v>
      </c>
      <c r="AH11">
        <v>95800</v>
      </c>
      <c r="AI11">
        <v>1400.0000000000002</v>
      </c>
      <c r="AJ11">
        <v>0</v>
      </c>
      <c r="AK11">
        <v>18200</v>
      </c>
      <c r="AL11">
        <f t="shared" si="0"/>
        <v>388.74821451759516</v>
      </c>
      <c r="AM11">
        <f t="shared" si="1"/>
        <v>453.84199999999998</v>
      </c>
      <c r="AP11" t="s">
        <v>9</v>
      </c>
      <c r="AR11">
        <v>4.0397999999999996</v>
      </c>
      <c r="AS11">
        <v>41.023699999999998</v>
      </c>
      <c r="AT11">
        <v>3956.97</v>
      </c>
      <c r="AU11">
        <v>3946.72</v>
      </c>
      <c r="AV11">
        <v>630.99699999999996</v>
      </c>
      <c r="AW11">
        <v>3.3095599999999998</v>
      </c>
      <c r="AX11">
        <v>0.50456699999999999</v>
      </c>
      <c r="AY11">
        <v>0.33576099999999998</v>
      </c>
      <c r="AZ11">
        <v>3.2124199999999998</v>
      </c>
      <c r="BA11">
        <v>2.3071999999999999</v>
      </c>
      <c r="BB11">
        <v>0.31025900000000001</v>
      </c>
      <c r="BC11">
        <v>7.5139699999999996</v>
      </c>
      <c r="BD11">
        <v>18.776199999999999</v>
      </c>
      <c r="BE11">
        <v>0.23138600000000001</v>
      </c>
      <c r="BF11">
        <v>1.5220899999999999</v>
      </c>
      <c r="BG11">
        <v>14.4999</v>
      </c>
      <c r="BH11">
        <v>0</v>
      </c>
      <c r="BI11">
        <v>0.124015</v>
      </c>
      <c r="BJ11">
        <v>0</v>
      </c>
      <c r="BK11">
        <v>4.4447300000000002E-2</v>
      </c>
      <c r="BL11">
        <v>0.51058499999999996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0.59381499999999998</v>
      </c>
    </row>
    <row r="12" spans="1:70">
      <c r="A12" t="s">
        <v>10</v>
      </c>
      <c r="C12">
        <v>50.969799999999999</v>
      </c>
      <c r="D12">
        <v>195698</v>
      </c>
      <c r="E12" t="s">
        <v>352</v>
      </c>
      <c r="F12" t="s">
        <v>352</v>
      </c>
      <c r="G12">
        <v>37.390300000000003</v>
      </c>
      <c r="H12">
        <v>2302.31</v>
      </c>
      <c r="I12">
        <v>257.29500000000002</v>
      </c>
      <c r="J12">
        <v>155.71799999999999</v>
      </c>
      <c r="K12">
        <v>162.98400000000001</v>
      </c>
      <c r="L12">
        <v>3.1627999999999998</v>
      </c>
      <c r="M12">
        <v>43.836300000000001</v>
      </c>
      <c r="N12">
        <v>65.853399999999993</v>
      </c>
      <c r="O12">
        <v>57.528399999999998</v>
      </c>
      <c r="P12">
        <v>235.18199999999999</v>
      </c>
      <c r="Q12">
        <v>31.320699999999999</v>
      </c>
      <c r="R12">
        <v>31.0839</v>
      </c>
      <c r="S12">
        <v>7.9697799999999999E-2</v>
      </c>
      <c r="T12">
        <v>0.55570900000000001</v>
      </c>
      <c r="U12">
        <v>17.057099999999998</v>
      </c>
      <c r="V12">
        <v>2.5438200000000002</v>
      </c>
      <c r="W12">
        <v>2390.39</v>
      </c>
      <c r="X12">
        <v>2.22685E-2</v>
      </c>
      <c r="Y12" t="s">
        <v>352</v>
      </c>
      <c r="Z12" t="s">
        <v>352</v>
      </c>
      <c r="AA12">
        <v>2.7050100000000001E-2</v>
      </c>
      <c r="AB12">
        <v>7.8038400000000001</v>
      </c>
      <c r="AC12">
        <v>458200</v>
      </c>
      <c r="AD12">
        <v>2700</v>
      </c>
      <c r="AE12">
        <v>8800</v>
      </c>
      <c r="AF12">
        <v>183299.99999999997</v>
      </c>
      <c r="AG12">
        <v>230799.99999999997</v>
      </c>
      <c r="AH12">
        <v>94500</v>
      </c>
      <c r="AI12">
        <v>0</v>
      </c>
      <c r="AJ12">
        <v>0</v>
      </c>
      <c r="AK12">
        <v>21600</v>
      </c>
      <c r="AL12">
        <f t="shared" si="0"/>
        <v>401.81646554583261</v>
      </c>
      <c r="AM12">
        <f t="shared" si="1"/>
        <v>413.01300000000003</v>
      </c>
      <c r="AP12" t="s">
        <v>10</v>
      </c>
      <c r="AR12">
        <v>4.6118199999999998</v>
      </c>
      <c r="AS12">
        <v>36.9589</v>
      </c>
      <c r="AT12">
        <v>4421.67</v>
      </c>
      <c r="AU12">
        <v>3501.4</v>
      </c>
      <c r="AV12">
        <v>808.28200000000004</v>
      </c>
      <c r="AW12">
        <v>3.1192600000000001</v>
      </c>
      <c r="AX12">
        <v>0.40027000000000001</v>
      </c>
      <c r="AY12">
        <v>0.322154</v>
      </c>
      <c r="AZ12">
        <v>2.6648200000000002</v>
      </c>
      <c r="BA12">
        <v>2.41161</v>
      </c>
      <c r="BB12">
        <v>0.44669199999999998</v>
      </c>
      <c r="BC12">
        <v>3.6402899999999998</v>
      </c>
      <c r="BD12">
        <v>21.959900000000001</v>
      </c>
      <c r="BE12">
        <v>0.20952699999999999</v>
      </c>
      <c r="BF12">
        <v>1.60182</v>
      </c>
      <c r="BG12">
        <v>13.3675</v>
      </c>
      <c r="BH12">
        <v>0.118895</v>
      </c>
      <c r="BI12">
        <v>6.1187600000000002E-2</v>
      </c>
      <c r="BJ12">
        <v>0.134267</v>
      </c>
      <c r="BK12">
        <v>3.1558299999999997E-2</v>
      </c>
      <c r="BL12">
        <v>0.69873799999999997</v>
      </c>
      <c r="BM12">
        <v>0</v>
      </c>
      <c r="BN12">
        <v>0</v>
      </c>
      <c r="BO12">
        <v>7.5249399999999999E-3</v>
      </c>
      <c r="BP12">
        <v>0</v>
      </c>
      <c r="BQ12">
        <v>0</v>
      </c>
      <c r="BR12">
        <v>0.61873400000000001</v>
      </c>
    </row>
    <row r="13" spans="1:70">
      <c r="A13" t="s">
        <v>11</v>
      </c>
      <c r="C13">
        <v>42.182000000000002</v>
      </c>
      <c r="D13">
        <v>217739</v>
      </c>
      <c r="E13">
        <v>6008.75</v>
      </c>
      <c r="F13">
        <v>2680.26</v>
      </c>
      <c r="G13">
        <v>25.043500000000002</v>
      </c>
      <c r="H13">
        <v>1162.3499999999999</v>
      </c>
      <c r="I13">
        <v>209.553</v>
      </c>
      <c r="J13">
        <v>85.609899999999996</v>
      </c>
      <c r="K13">
        <v>150.066</v>
      </c>
      <c r="L13">
        <v>2.70723</v>
      </c>
      <c r="M13">
        <v>40.075499999999998</v>
      </c>
      <c r="N13">
        <v>85.270799999999994</v>
      </c>
      <c r="O13">
        <v>46.556699999999999</v>
      </c>
      <c r="P13">
        <v>201.17500000000001</v>
      </c>
      <c r="Q13">
        <v>77.795699999999997</v>
      </c>
      <c r="R13">
        <v>82.304900000000004</v>
      </c>
      <c r="S13" t="s">
        <v>352</v>
      </c>
      <c r="T13">
        <v>6.0152900000000002E-2</v>
      </c>
      <c r="U13">
        <v>4.3070500000000003</v>
      </c>
      <c r="V13">
        <v>1.77485</v>
      </c>
      <c r="W13">
        <v>3793.07</v>
      </c>
      <c r="X13">
        <v>3.7128099999999997E-2</v>
      </c>
      <c r="Y13">
        <v>4.4203699999999999E-3</v>
      </c>
      <c r="Z13" s="1">
        <v>5.2121100000000003E-6</v>
      </c>
      <c r="AA13" s="1">
        <v>3.8224900000000001E-5</v>
      </c>
      <c r="AB13">
        <v>9.8760999999999992</v>
      </c>
      <c r="AC13">
        <v>458600</v>
      </c>
      <c r="AD13">
        <v>3800</v>
      </c>
      <c r="AE13">
        <v>9900</v>
      </c>
      <c r="AF13">
        <v>183500</v>
      </c>
      <c r="AG13">
        <v>230200</v>
      </c>
      <c r="AH13">
        <v>91600</v>
      </c>
      <c r="AI13">
        <v>1400.0000000000002</v>
      </c>
      <c r="AJ13">
        <v>0</v>
      </c>
      <c r="AK13">
        <v>20900</v>
      </c>
      <c r="AL13">
        <f t="shared" si="0"/>
        <v>455.32496582577357</v>
      </c>
      <c r="AM13">
        <f t="shared" si="1"/>
        <v>295.16289999999998</v>
      </c>
      <c r="AP13" t="s">
        <v>11</v>
      </c>
      <c r="AR13">
        <v>4.3766600000000002</v>
      </c>
      <c r="AS13">
        <v>45.546500000000002</v>
      </c>
      <c r="AT13">
        <v>6091.07</v>
      </c>
      <c r="AU13">
        <v>3365.03</v>
      </c>
      <c r="AV13">
        <v>959.96500000000003</v>
      </c>
      <c r="AW13">
        <v>3.3763800000000002</v>
      </c>
      <c r="AX13">
        <v>0.57440400000000003</v>
      </c>
      <c r="AY13">
        <v>0.43202699999999999</v>
      </c>
      <c r="AZ13">
        <v>3.2552699999999999</v>
      </c>
      <c r="BA13">
        <v>2.44442</v>
      </c>
      <c r="BB13">
        <v>0.48985299999999998</v>
      </c>
      <c r="BC13">
        <v>5.0013699999999996</v>
      </c>
      <c r="BD13">
        <v>24.419799999999999</v>
      </c>
      <c r="BE13">
        <v>0.18012700000000001</v>
      </c>
      <c r="BF13">
        <v>1.50637</v>
      </c>
      <c r="BG13">
        <v>16.517499999999998</v>
      </c>
      <c r="BH13">
        <v>6.97633E-2</v>
      </c>
      <c r="BI13">
        <v>7.1805400000000005E-2</v>
      </c>
      <c r="BJ13">
        <v>0</v>
      </c>
      <c r="BK13">
        <v>5.6054600000000003E-2</v>
      </c>
      <c r="BL13">
        <v>0.70517399999999997</v>
      </c>
      <c r="BM13">
        <v>0</v>
      </c>
      <c r="BN13">
        <v>1.0023799999999999E-2</v>
      </c>
      <c r="BO13">
        <v>0</v>
      </c>
      <c r="BP13">
        <v>0</v>
      </c>
      <c r="BQ13">
        <v>0</v>
      </c>
      <c r="BR13">
        <v>0.68247199999999997</v>
      </c>
    </row>
    <row r="14" spans="1:70">
      <c r="A14" t="s">
        <v>12</v>
      </c>
      <c r="C14">
        <v>63.905900000000003</v>
      </c>
      <c r="D14">
        <v>204036</v>
      </c>
      <c r="E14" t="s">
        <v>222</v>
      </c>
      <c r="F14" t="s">
        <v>222</v>
      </c>
      <c r="G14">
        <v>20.7607</v>
      </c>
      <c r="H14">
        <v>1285.43</v>
      </c>
      <c r="I14">
        <v>172.95400000000001</v>
      </c>
      <c r="J14">
        <v>34.307200000000002</v>
      </c>
      <c r="K14">
        <v>252.637</v>
      </c>
      <c r="L14">
        <v>5.05152</v>
      </c>
      <c r="M14">
        <v>62.925400000000003</v>
      </c>
      <c r="N14">
        <v>126.083</v>
      </c>
      <c r="O14">
        <v>49.372799999999998</v>
      </c>
      <c r="P14">
        <v>209.03899999999999</v>
      </c>
      <c r="Q14">
        <v>22.316099999999999</v>
      </c>
      <c r="R14">
        <v>25.6843</v>
      </c>
      <c r="S14">
        <v>0.176538</v>
      </c>
      <c r="T14">
        <v>0.266814</v>
      </c>
      <c r="U14">
        <v>3.9057400000000002</v>
      </c>
      <c r="V14">
        <v>2.50542</v>
      </c>
      <c r="W14">
        <v>3491.85</v>
      </c>
      <c r="X14">
        <v>2.88799E-2</v>
      </c>
      <c r="Y14" t="s">
        <v>352</v>
      </c>
      <c r="Z14" t="s">
        <v>352</v>
      </c>
      <c r="AA14">
        <v>1.6645900000000002E-2</v>
      </c>
      <c r="AB14">
        <v>5.7265800000000002</v>
      </c>
      <c r="AC14">
        <v>457200</v>
      </c>
      <c r="AD14">
        <v>3200</v>
      </c>
      <c r="AE14">
        <v>10200</v>
      </c>
      <c r="AF14">
        <v>182700</v>
      </c>
      <c r="AG14">
        <v>229000</v>
      </c>
      <c r="AH14">
        <v>93100</v>
      </c>
      <c r="AI14">
        <v>0</v>
      </c>
      <c r="AJ14">
        <v>0</v>
      </c>
      <c r="AK14">
        <v>24700.000000000004</v>
      </c>
      <c r="AL14">
        <f t="shared" si="0"/>
        <v>445.37143786566145</v>
      </c>
      <c r="AM14">
        <f t="shared" si="1"/>
        <v>207.2612</v>
      </c>
      <c r="AP14" t="s">
        <v>12</v>
      </c>
      <c r="AR14">
        <v>6.4248000000000003</v>
      </c>
      <c r="AS14">
        <v>30.251100000000001</v>
      </c>
      <c r="AT14">
        <v>5157.6400000000003</v>
      </c>
      <c r="AU14">
        <v>3294.89</v>
      </c>
      <c r="AV14">
        <v>759.33299999999997</v>
      </c>
      <c r="AW14">
        <v>3.5851199999999999</v>
      </c>
      <c r="AX14">
        <v>0.36224600000000001</v>
      </c>
      <c r="AY14">
        <v>0.404472</v>
      </c>
      <c r="AZ14">
        <v>3.1955800000000001</v>
      </c>
      <c r="BA14">
        <v>2.23265</v>
      </c>
      <c r="BB14">
        <v>0.52255600000000002</v>
      </c>
      <c r="BC14">
        <v>3.33596</v>
      </c>
      <c r="BD14">
        <v>21.815300000000001</v>
      </c>
      <c r="BE14">
        <v>0.19619800000000001</v>
      </c>
      <c r="BF14">
        <v>1.5942000000000001</v>
      </c>
      <c r="BG14">
        <v>14.2554</v>
      </c>
      <c r="BH14">
        <v>0</v>
      </c>
      <c r="BI14">
        <v>0.105461</v>
      </c>
      <c r="BJ14">
        <v>0</v>
      </c>
      <c r="BK14">
        <v>4.2461800000000001E-2</v>
      </c>
      <c r="BL14">
        <v>0.81070699999999996</v>
      </c>
      <c r="BM14">
        <v>0</v>
      </c>
      <c r="BN14">
        <v>8.9146599999999996E-3</v>
      </c>
      <c r="BO14">
        <v>7.8535800000000006E-3</v>
      </c>
      <c r="BP14">
        <v>0</v>
      </c>
      <c r="BQ14">
        <v>0</v>
      </c>
      <c r="BR14">
        <v>0.40135700000000002</v>
      </c>
    </row>
    <row r="15" spans="1:70">
      <c r="A15" t="s">
        <v>13</v>
      </c>
      <c r="C15">
        <v>46.107599999999998</v>
      </c>
      <c r="D15">
        <v>204784</v>
      </c>
      <c r="E15" t="s">
        <v>222</v>
      </c>
      <c r="F15">
        <v>1241.08</v>
      </c>
      <c r="G15">
        <v>17.346599999999999</v>
      </c>
      <c r="H15">
        <v>816.69200000000001</v>
      </c>
      <c r="I15">
        <v>65.474900000000005</v>
      </c>
      <c r="J15">
        <v>10.8878</v>
      </c>
      <c r="K15">
        <v>156.63300000000001</v>
      </c>
      <c r="L15">
        <v>3.0751599999999999</v>
      </c>
      <c r="M15">
        <v>31.9651</v>
      </c>
      <c r="N15">
        <v>61.458799999999997</v>
      </c>
      <c r="O15">
        <v>47.031599999999997</v>
      </c>
      <c r="P15">
        <v>211.619</v>
      </c>
      <c r="Q15">
        <v>54.784300000000002</v>
      </c>
      <c r="R15">
        <v>60.490699999999997</v>
      </c>
      <c r="S15" s="14" t="s">
        <v>222</v>
      </c>
      <c r="T15">
        <v>0.136437</v>
      </c>
      <c r="U15">
        <v>5.4135299999999997</v>
      </c>
      <c r="V15">
        <v>2.2385100000000002</v>
      </c>
      <c r="W15">
        <v>3601.85</v>
      </c>
      <c r="X15">
        <v>4.3290099999999998E-2</v>
      </c>
      <c r="Y15">
        <v>4.2494200000000003E-3</v>
      </c>
      <c r="Z15" s="1">
        <v>7.05993E-5</v>
      </c>
      <c r="AA15" t="s">
        <v>352</v>
      </c>
      <c r="AB15">
        <v>10.1569</v>
      </c>
      <c r="AC15">
        <v>457800</v>
      </c>
      <c r="AD15">
        <v>3700</v>
      </c>
      <c r="AE15">
        <v>9700</v>
      </c>
      <c r="AF15">
        <v>185600</v>
      </c>
      <c r="AG15">
        <v>227900</v>
      </c>
      <c r="AH15">
        <v>92500</v>
      </c>
      <c r="AI15">
        <v>0</v>
      </c>
      <c r="AJ15">
        <v>0</v>
      </c>
      <c r="AK15">
        <v>22700</v>
      </c>
      <c r="AL15">
        <f t="shared" si="0"/>
        <v>437.10630897981753</v>
      </c>
      <c r="AM15">
        <f t="shared" si="1"/>
        <v>76.362700000000004</v>
      </c>
      <c r="AP15" t="s">
        <v>13</v>
      </c>
      <c r="AR15">
        <v>6.8328199999999999</v>
      </c>
      <c r="AS15">
        <v>41.679600000000001</v>
      </c>
      <c r="AT15">
        <v>4867.59</v>
      </c>
      <c r="AU15">
        <v>4322.4799999999996</v>
      </c>
      <c r="AV15">
        <v>705.22699999999998</v>
      </c>
      <c r="AW15">
        <v>3.73373</v>
      </c>
      <c r="AX15">
        <v>0.47178700000000001</v>
      </c>
      <c r="AY15">
        <v>0.37515100000000001</v>
      </c>
      <c r="AZ15">
        <v>2.4999500000000001</v>
      </c>
      <c r="BA15">
        <v>2.87683</v>
      </c>
      <c r="BB15">
        <v>0.50756900000000005</v>
      </c>
      <c r="BC15">
        <v>5.6107800000000001</v>
      </c>
      <c r="BD15">
        <v>20.889900000000001</v>
      </c>
      <c r="BE15">
        <v>0.180927</v>
      </c>
      <c r="BF15">
        <v>1.6656</v>
      </c>
      <c r="BG15">
        <v>14.713800000000001</v>
      </c>
      <c r="BH15">
        <v>0</v>
      </c>
      <c r="BI15">
        <v>0.206286</v>
      </c>
      <c r="BJ15">
        <v>0</v>
      </c>
      <c r="BK15">
        <v>3.1520600000000003E-2</v>
      </c>
      <c r="BL15">
        <v>0.59116100000000005</v>
      </c>
      <c r="BM15">
        <v>0</v>
      </c>
      <c r="BN15">
        <v>1.04457E-2</v>
      </c>
      <c r="BO15">
        <v>0</v>
      </c>
      <c r="BP15">
        <v>0</v>
      </c>
      <c r="BQ15">
        <v>0</v>
      </c>
      <c r="BR15">
        <v>0.60559799999999997</v>
      </c>
    </row>
    <row r="16" spans="1:70">
      <c r="A16" t="s">
        <v>14</v>
      </c>
      <c r="C16">
        <v>42.756700000000002</v>
      </c>
      <c r="D16">
        <v>212780</v>
      </c>
      <c r="E16" t="s">
        <v>222</v>
      </c>
      <c r="F16" t="s">
        <v>222</v>
      </c>
      <c r="G16">
        <v>19.0579</v>
      </c>
      <c r="H16">
        <v>904.10900000000004</v>
      </c>
      <c r="I16">
        <v>88.84</v>
      </c>
      <c r="J16">
        <v>28.6921</v>
      </c>
      <c r="K16">
        <v>152.16399999999999</v>
      </c>
      <c r="L16">
        <v>3.2180800000000001</v>
      </c>
      <c r="M16">
        <v>32.243600000000001</v>
      </c>
      <c r="N16">
        <v>87.518500000000003</v>
      </c>
      <c r="O16">
        <v>48.225700000000003</v>
      </c>
      <c r="P16">
        <v>202.02</v>
      </c>
      <c r="Q16">
        <v>39.976999999999997</v>
      </c>
      <c r="R16">
        <v>36.1188</v>
      </c>
      <c r="S16">
        <v>0.26106699999999999</v>
      </c>
      <c r="T16">
        <v>0.115955</v>
      </c>
      <c r="U16">
        <v>3.56257</v>
      </c>
      <c r="V16">
        <v>1.66143</v>
      </c>
      <c r="W16">
        <v>4305.1899999999996</v>
      </c>
      <c r="X16">
        <v>3.6317700000000001E-2</v>
      </c>
      <c r="Y16">
        <v>1.31824E-2</v>
      </c>
      <c r="Z16" t="s">
        <v>352</v>
      </c>
      <c r="AA16">
        <v>8.2879600000000005E-3</v>
      </c>
      <c r="AB16">
        <v>7.42354</v>
      </c>
      <c r="AC16">
        <v>460100</v>
      </c>
      <c r="AD16">
        <v>3000</v>
      </c>
      <c r="AE16">
        <v>8800</v>
      </c>
      <c r="AF16">
        <v>185799.99999999997</v>
      </c>
      <c r="AG16">
        <v>231500</v>
      </c>
      <c r="AH16">
        <v>90900</v>
      </c>
      <c r="AI16">
        <v>0</v>
      </c>
      <c r="AJ16">
        <v>0</v>
      </c>
      <c r="AK16">
        <v>20000</v>
      </c>
      <c r="AL16">
        <f t="shared" si="0"/>
        <v>449.95544995544992</v>
      </c>
      <c r="AM16">
        <f t="shared" si="1"/>
        <v>117.5321</v>
      </c>
      <c r="AP16" t="s">
        <v>14</v>
      </c>
      <c r="AR16">
        <v>5.8594799999999996</v>
      </c>
      <c r="AS16">
        <v>52.389299999999999</v>
      </c>
      <c r="AT16">
        <v>3994.1</v>
      </c>
      <c r="AU16">
        <v>3139.96</v>
      </c>
      <c r="AV16">
        <v>606.23699999999997</v>
      </c>
      <c r="AW16">
        <v>4.3542800000000002</v>
      </c>
      <c r="AX16">
        <v>0.48472900000000002</v>
      </c>
      <c r="AY16">
        <v>0.29296299999999997</v>
      </c>
      <c r="AZ16">
        <v>3.2118799999999998</v>
      </c>
      <c r="BA16">
        <v>2.52949</v>
      </c>
      <c r="BB16">
        <v>0.45182600000000001</v>
      </c>
      <c r="BC16">
        <v>7.1846800000000002</v>
      </c>
      <c r="BD16">
        <v>21.396799999999999</v>
      </c>
      <c r="BE16">
        <v>0.19867299999999999</v>
      </c>
      <c r="BF16">
        <v>1.86389</v>
      </c>
      <c r="BG16">
        <v>21.147200000000002</v>
      </c>
      <c r="BH16">
        <v>0</v>
      </c>
      <c r="BI16">
        <v>9.7377400000000003E-2</v>
      </c>
      <c r="BJ16">
        <v>0</v>
      </c>
      <c r="BK16">
        <v>4.6702800000000003E-2</v>
      </c>
      <c r="BL16">
        <v>0.813361</v>
      </c>
      <c r="BM16">
        <v>0</v>
      </c>
      <c r="BN16">
        <v>9.8495000000000006E-3</v>
      </c>
      <c r="BO16">
        <v>0</v>
      </c>
      <c r="BP16">
        <v>0</v>
      </c>
      <c r="BQ16">
        <v>0</v>
      </c>
      <c r="BR16">
        <v>0.65047900000000003</v>
      </c>
    </row>
    <row r="17" spans="1:70">
      <c r="A17" t="s">
        <v>15</v>
      </c>
      <c r="C17">
        <v>46.544400000000003</v>
      </c>
      <c r="D17">
        <v>203509</v>
      </c>
      <c r="E17">
        <v>4245.28</v>
      </c>
      <c r="F17" t="s">
        <v>352</v>
      </c>
      <c r="G17">
        <v>43.285899999999998</v>
      </c>
      <c r="H17">
        <v>2825.85</v>
      </c>
      <c r="I17">
        <v>251.405</v>
      </c>
      <c r="J17">
        <v>128.404</v>
      </c>
      <c r="K17">
        <v>125.26600000000001</v>
      </c>
      <c r="L17">
        <v>2.0480299999999998</v>
      </c>
      <c r="M17">
        <v>36.848999999999997</v>
      </c>
      <c r="N17">
        <v>76.366</v>
      </c>
      <c r="O17">
        <v>59.9739</v>
      </c>
      <c r="P17">
        <v>289.32100000000003</v>
      </c>
      <c r="Q17">
        <v>26.215699999999998</v>
      </c>
      <c r="R17">
        <v>26.2639</v>
      </c>
      <c r="S17">
        <v>7.5218800000000002E-2</v>
      </c>
      <c r="T17">
        <v>1.0705499999999999</v>
      </c>
      <c r="U17">
        <v>25.552</v>
      </c>
      <c r="V17">
        <v>3.96618</v>
      </c>
      <c r="W17">
        <v>2537.14</v>
      </c>
      <c r="X17">
        <v>1.70866E-2</v>
      </c>
      <c r="Y17">
        <v>1.63094E-3</v>
      </c>
      <c r="Z17">
        <v>8.6526799999999998E-4</v>
      </c>
      <c r="AA17" s="14" t="s">
        <v>222</v>
      </c>
      <c r="AB17">
        <v>8.3083200000000001</v>
      </c>
      <c r="AC17">
        <v>459600</v>
      </c>
      <c r="AD17">
        <v>2500</v>
      </c>
      <c r="AE17">
        <v>8900</v>
      </c>
      <c r="AF17">
        <v>186800</v>
      </c>
      <c r="AG17">
        <v>230400</v>
      </c>
      <c r="AH17">
        <v>95900</v>
      </c>
      <c r="AI17">
        <v>0</v>
      </c>
      <c r="AJ17">
        <v>0</v>
      </c>
      <c r="AK17">
        <v>16000</v>
      </c>
      <c r="AL17">
        <f t="shared" si="0"/>
        <v>331.46574220329666</v>
      </c>
      <c r="AM17">
        <f t="shared" si="1"/>
        <v>379.80899999999997</v>
      </c>
      <c r="AP17" t="s">
        <v>15</v>
      </c>
      <c r="AR17">
        <v>7.3847199999999997</v>
      </c>
      <c r="AS17">
        <v>46.657400000000003</v>
      </c>
      <c r="AT17">
        <v>3902.94</v>
      </c>
      <c r="AU17">
        <v>3726.33</v>
      </c>
      <c r="AV17">
        <v>918.46799999999996</v>
      </c>
      <c r="AW17">
        <v>4.1261700000000001</v>
      </c>
      <c r="AX17">
        <v>0.47100799999999998</v>
      </c>
      <c r="AY17">
        <v>0.43308099999999999</v>
      </c>
      <c r="AZ17">
        <v>3.7412800000000002</v>
      </c>
      <c r="BA17">
        <v>2.0618599999999998</v>
      </c>
      <c r="BB17">
        <v>0.41470699999999999</v>
      </c>
      <c r="BC17">
        <v>2.9120200000000001</v>
      </c>
      <c r="BD17">
        <v>18.530200000000001</v>
      </c>
      <c r="BE17">
        <v>0.23110900000000001</v>
      </c>
      <c r="BF17">
        <v>2.35487</v>
      </c>
      <c r="BG17">
        <v>12.4811</v>
      </c>
      <c r="BH17">
        <v>9.75684E-2</v>
      </c>
      <c r="BI17">
        <v>7.3069499999999996E-2</v>
      </c>
      <c r="BJ17">
        <v>0</v>
      </c>
      <c r="BK17">
        <v>9.9317600000000006E-2</v>
      </c>
      <c r="BL17">
        <v>0.73071600000000003</v>
      </c>
      <c r="BM17">
        <v>0</v>
      </c>
      <c r="BN17">
        <v>0</v>
      </c>
      <c r="BO17">
        <v>0</v>
      </c>
      <c r="BP17">
        <v>0</v>
      </c>
      <c r="BQ17">
        <v>3.0255799999999999E-2</v>
      </c>
      <c r="BR17">
        <v>0.59313899999999997</v>
      </c>
    </row>
    <row r="18" spans="1:70">
      <c r="A18" t="s">
        <v>16</v>
      </c>
      <c r="C18">
        <v>46.470399999999998</v>
      </c>
      <c r="D18">
        <v>226390</v>
      </c>
      <c r="E18" t="s">
        <v>222</v>
      </c>
      <c r="F18" t="s">
        <v>222</v>
      </c>
      <c r="G18">
        <v>50.125599999999999</v>
      </c>
      <c r="H18">
        <v>2390.5300000000002</v>
      </c>
      <c r="I18">
        <v>292.166</v>
      </c>
      <c r="J18">
        <v>132.173</v>
      </c>
      <c r="K18">
        <v>147.66399999999999</v>
      </c>
      <c r="L18">
        <v>2.5692200000000001</v>
      </c>
      <c r="M18">
        <v>36.242199999999997</v>
      </c>
      <c r="N18">
        <v>73.228099999999998</v>
      </c>
      <c r="O18">
        <v>67.496600000000001</v>
      </c>
      <c r="P18">
        <v>273.71600000000001</v>
      </c>
      <c r="Q18">
        <v>27.8123</v>
      </c>
      <c r="R18">
        <v>30.92</v>
      </c>
      <c r="S18" s="14" t="s">
        <v>222</v>
      </c>
      <c r="T18">
        <v>1.28111</v>
      </c>
      <c r="U18">
        <v>25.110600000000002</v>
      </c>
      <c r="V18">
        <v>3.52074</v>
      </c>
      <c r="W18">
        <v>2033.76</v>
      </c>
      <c r="X18">
        <v>2.15786E-2</v>
      </c>
      <c r="Y18" t="s">
        <v>352</v>
      </c>
      <c r="Z18" t="s">
        <v>352</v>
      </c>
      <c r="AA18" t="s">
        <v>352</v>
      </c>
      <c r="AB18">
        <v>8.1026199999999999</v>
      </c>
      <c r="AC18">
        <v>460000</v>
      </c>
      <c r="AD18">
        <v>0</v>
      </c>
      <c r="AE18">
        <v>7800</v>
      </c>
      <c r="AF18">
        <v>189600</v>
      </c>
      <c r="AG18">
        <v>229800</v>
      </c>
      <c r="AH18">
        <v>95900</v>
      </c>
      <c r="AI18">
        <v>0</v>
      </c>
      <c r="AJ18">
        <v>0</v>
      </c>
      <c r="AK18">
        <v>16900</v>
      </c>
      <c r="AL18">
        <f t="shared" si="0"/>
        <v>350.36315012640836</v>
      </c>
      <c r="AM18">
        <f t="shared" si="1"/>
        <v>424.339</v>
      </c>
      <c r="AP18" t="s">
        <v>16</v>
      </c>
      <c r="AR18">
        <v>4.5145499999999998</v>
      </c>
      <c r="AS18">
        <v>33.976100000000002</v>
      </c>
      <c r="AT18">
        <v>5504.02</v>
      </c>
      <c r="AU18">
        <v>3803.1</v>
      </c>
      <c r="AV18">
        <v>774.70699999999999</v>
      </c>
      <c r="AW18">
        <v>3.7011699999999998</v>
      </c>
      <c r="AX18">
        <v>0.46843699999999999</v>
      </c>
      <c r="AY18">
        <v>0.34927000000000002</v>
      </c>
      <c r="AZ18">
        <v>2.4285600000000001</v>
      </c>
      <c r="BA18">
        <v>1.93268</v>
      </c>
      <c r="BB18">
        <v>0.346771</v>
      </c>
      <c r="BC18">
        <v>4.6146500000000001</v>
      </c>
      <c r="BD18">
        <v>27.283000000000001</v>
      </c>
      <c r="BE18">
        <v>0.22378700000000001</v>
      </c>
      <c r="BF18">
        <v>1.8864799999999999</v>
      </c>
      <c r="BG18">
        <v>14.046099999999999</v>
      </c>
      <c r="BH18">
        <v>6.6290799999999997E-2</v>
      </c>
      <c r="BI18">
        <v>9.4050300000000003E-2</v>
      </c>
      <c r="BJ18">
        <v>0</v>
      </c>
      <c r="BK18">
        <v>5.4196300000000003E-2</v>
      </c>
      <c r="BL18">
        <v>0.48078599999999999</v>
      </c>
      <c r="BM18">
        <v>0</v>
      </c>
      <c r="BN18">
        <v>9.5248799999999995E-3</v>
      </c>
      <c r="BO18">
        <v>8.3911699999999999E-3</v>
      </c>
      <c r="BP18">
        <v>0</v>
      </c>
      <c r="BQ18">
        <v>2.82524E-2</v>
      </c>
      <c r="BR18">
        <v>0.60884400000000005</v>
      </c>
    </row>
    <row r="19" spans="1:70">
      <c r="A19" t="s">
        <v>17</v>
      </c>
      <c r="C19">
        <v>45.407200000000003</v>
      </c>
      <c r="D19">
        <v>202908</v>
      </c>
      <c r="E19" t="s">
        <v>222</v>
      </c>
      <c r="F19" t="s">
        <v>222</v>
      </c>
      <c r="G19">
        <v>47.005600000000001</v>
      </c>
      <c r="H19">
        <v>2601.09</v>
      </c>
      <c r="I19">
        <v>262.25299999999999</v>
      </c>
      <c r="J19">
        <v>132.94999999999999</v>
      </c>
      <c r="K19">
        <v>127.48099999999999</v>
      </c>
      <c r="L19">
        <v>2.0070299999999999</v>
      </c>
      <c r="M19">
        <v>26.82</v>
      </c>
      <c r="N19">
        <v>73.076300000000003</v>
      </c>
      <c r="O19">
        <v>59.1447</v>
      </c>
      <c r="P19">
        <v>242.60599999999999</v>
      </c>
      <c r="Q19">
        <v>21.352699999999999</v>
      </c>
      <c r="R19">
        <v>20.601400000000002</v>
      </c>
      <c r="S19" t="s">
        <v>352</v>
      </c>
      <c r="T19">
        <v>1.25424</v>
      </c>
      <c r="U19">
        <v>26.8657</v>
      </c>
      <c r="V19">
        <v>6.0541999999999998</v>
      </c>
      <c r="W19">
        <v>2309.13</v>
      </c>
      <c r="X19">
        <v>1.7635600000000001E-2</v>
      </c>
      <c r="Y19" t="s">
        <v>352</v>
      </c>
      <c r="Z19" s="1">
        <v>7.7049499999999998E-6</v>
      </c>
      <c r="AA19">
        <v>8.1810300000000002E-2</v>
      </c>
      <c r="AB19">
        <v>7.3144999999999998</v>
      </c>
      <c r="AC19">
        <v>459600</v>
      </c>
      <c r="AD19">
        <v>0</v>
      </c>
      <c r="AE19">
        <v>8300</v>
      </c>
      <c r="AF19">
        <v>185400</v>
      </c>
      <c r="AG19">
        <v>228200</v>
      </c>
      <c r="AH19">
        <v>95000</v>
      </c>
      <c r="AI19">
        <v>0</v>
      </c>
      <c r="AJ19">
        <v>8100.0000000000009</v>
      </c>
      <c r="AK19">
        <v>15400</v>
      </c>
      <c r="AL19">
        <f t="shared" si="0"/>
        <v>391.58141183647564</v>
      </c>
      <c r="AM19">
        <f t="shared" si="1"/>
        <v>395.20299999999997</v>
      </c>
      <c r="AP19" t="s">
        <v>17</v>
      </c>
      <c r="AR19">
        <v>4.2793400000000004</v>
      </c>
      <c r="AS19">
        <v>37.938000000000002</v>
      </c>
      <c r="AT19">
        <v>2773.83</v>
      </c>
      <c r="AU19">
        <v>2695.39</v>
      </c>
      <c r="AV19">
        <v>667.803</v>
      </c>
      <c r="AW19">
        <v>2.7325400000000002</v>
      </c>
      <c r="AX19">
        <v>0.38958999999999999</v>
      </c>
      <c r="AY19">
        <v>0.33082800000000001</v>
      </c>
      <c r="AZ19">
        <v>3.0871499999999998</v>
      </c>
      <c r="BA19">
        <v>2.0579200000000002</v>
      </c>
      <c r="BB19">
        <v>0.42626999999999998</v>
      </c>
      <c r="BC19">
        <v>5.9938200000000004</v>
      </c>
      <c r="BD19">
        <v>14.971500000000001</v>
      </c>
      <c r="BE19">
        <v>0.18739700000000001</v>
      </c>
      <c r="BF19">
        <v>1.3623700000000001</v>
      </c>
      <c r="BG19">
        <v>13.7029</v>
      </c>
      <c r="BH19">
        <v>0</v>
      </c>
      <c r="BI19">
        <v>0.114869</v>
      </c>
      <c r="BJ19">
        <v>0</v>
      </c>
      <c r="BK19">
        <v>2.42577E-2</v>
      </c>
      <c r="BL19">
        <v>0.69301699999999999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0.55862800000000001</v>
      </c>
    </row>
    <row r="20" spans="1:70">
      <c r="A20" t="s">
        <v>18</v>
      </c>
      <c r="C20">
        <v>54.547199999999997</v>
      </c>
      <c r="D20">
        <v>213337</v>
      </c>
      <c r="E20" t="s">
        <v>352</v>
      </c>
      <c r="F20" t="s">
        <v>222</v>
      </c>
      <c r="G20">
        <v>53.290799999999997</v>
      </c>
      <c r="H20">
        <v>2872.64</v>
      </c>
      <c r="I20">
        <v>278.00599999999997</v>
      </c>
      <c r="J20">
        <v>133.75200000000001</v>
      </c>
      <c r="K20">
        <v>129.81700000000001</v>
      </c>
      <c r="L20">
        <v>2.23123</v>
      </c>
      <c r="M20">
        <v>31.450099999999999</v>
      </c>
      <c r="N20">
        <v>80.467399999999998</v>
      </c>
      <c r="O20">
        <v>64.757800000000003</v>
      </c>
      <c r="P20">
        <v>249.35900000000001</v>
      </c>
      <c r="Q20">
        <v>19.3611</v>
      </c>
      <c r="R20">
        <v>29.1647</v>
      </c>
      <c r="S20">
        <v>7.8460299999999997E-2</v>
      </c>
      <c r="T20">
        <v>1.57294</v>
      </c>
      <c r="U20">
        <v>30.763300000000001</v>
      </c>
      <c r="V20">
        <v>2.2876099999999999</v>
      </c>
      <c r="W20">
        <v>2677.35</v>
      </c>
      <c r="X20">
        <v>3.48522E-2</v>
      </c>
      <c r="Y20">
        <v>2.0087600000000001E-4</v>
      </c>
      <c r="Z20" t="s">
        <v>352</v>
      </c>
      <c r="AA20">
        <v>1.60807E-2</v>
      </c>
      <c r="AB20">
        <v>8.98963</v>
      </c>
      <c r="AC20">
        <v>460200.00000000006</v>
      </c>
      <c r="AD20">
        <v>0</v>
      </c>
      <c r="AE20">
        <v>8300</v>
      </c>
      <c r="AF20">
        <v>189200.00000000003</v>
      </c>
      <c r="AG20">
        <v>230100.00000000003</v>
      </c>
      <c r="AH20">
        <v>95500</v>
      </c>
      <c r="AI20">
        <v>0</v>
      </c>
      <c r="AJ20">
        <v>0</v>
      </c>
      <c r="AK20">
        <v>16800</v>
      </c>
      <c r="AL20">
        <f t="shared" si="0"/>
        <v>382.98196576020916</v>
      </c>
      <c r="AM20">
        <f t="shared" si="1"/>
        <v>411.75799999999998</v>
      </c>
      <c r="AP20" t="s">
        <v>18</v>
      </c>
      <c r="AR20">
        <v>4.4264900000000003</v>
      </c>
      <c r="AS20">
        <v>30.654</v>
      </c>
      <c r="AT20">
        <v>3114.36</v>
      </c>
      <c r="AU20">
        <v>4695.6099999999997</v>
      </c>
      <c r="AV20">
        <v>695.59799999999996</v>
      </c>
      <c r="AW20">
        <v>3.7239</v>
      </c>
      <c r="AX20">
        <v>0.497998</v>
      </c>
      <c r="AY20">
        <v>0.43377599999999999</v>
      </c>
      <c r="AZ20">
        <v>3.2577699999999998</v>
      </c>
      <c r="BA20">
        <v>2.26329</v>
      </c>
      <c r="BB20">
        <v>0.434035</v>
      </c>
      <c r="BC20">
        <v>3.6768000000000001</v>
      </c>
      <c r="BD20">
        <v>21.794899999999998</v>
      </c>
      <c r="BE20">
        <v>0.17524500000000001</v>
      </c>
      <c r="BF20">
        <v>1.5826800000000001</v>
      </c>
      <c r="BG20">
        <v>13.1631</v>
      </c>
      <c r="BH20">
        <v>6.3382099999999997E-2</v>
      </c>
      <c r="BI20">
        <v>6.5237400000000001E-2</v>
      </c>
      <c r="BJ20">
        <v>0</v>
      </c>
      <c r="BK20">
        <v>5.7934600000000003E-2</v>
      </c>
      <c r="BL20">
        <v>0.67307399999999995</v>
      </c>
      <c r="BM20">
        <v>0.65728200000000003</v>
      </c>
      <c r="BN20">
        <v>0</v>
      </c>
      <c r="BO20">
        <v>0</v>
      </c>
      <c r="BP20">
        <v>0</v>
      </c>
      <c r="BQ20">
        <v>0</v>
      </c>
      <c r="BR20">
        <v>0.55850699999999998</v>
      </c>
    </row>
    <row r="21" spans="1:70">
      <c r="A21" t="s">
        <v>19</v>
      </c>
      <c r="C21">
        <v>45.300400000000003</v>
      </c>
      <c r="D21">
        <v>193908</v>
      </c>
      <c r="E21" t="s">
        <v>222</v>
      </c>
      <c r="F21" t="s">
        <v>222</v>
      </c>
      <c r="G21">
        <v>46.215600000000002</v>
      </c>
      <c r="H21">
        <v>2705.83</v>
      </c>
      <c r="I21">
        <v>276.08</v>
      </c>
      <c r="J21">
        <v>137.58500000000001</v>
      </c>
      <c r="K21">
        <v>110.226</v>
      </c>
      <c r="L21">
        <v>1.67537</v>
      </c>
      <c r="M21">
        <v>24.442399999999999</v>
      </c>
      <c r="N21">
        <v>52.048699999999997</v>
      </c>
      <c r="O21">
        <v>60.183999999999997</v>
      </c>
      <c r="P21">
        <v>254.07900000000001</v>
      </c>
      <c r="Q21">
        <v>16.5715</v>
      </c>
      <c r="R21">
        <v>23.906600000000001</v>
      </c>
      <c r="S21" t="s">
        <v>352</v>
      </c>
      <c r="T21">
        <v>1.16015</v>
      </c>
      <c r="U21">
        <v>28.196100000000001</v>
      </c>
      <c r="V21">
        <v>5.6083400000000001</v>
      </c>
      <c r="W21">
        <v>1949.92</v>
      </c>
      <c r="X21">
        <v>2.8494499999999999E-2</v>
      </c>
      <c r="Y21" t="s">
        <v>352</v>
      </c>
      <c r="Z21" s="1">
        <v>5.4323899999999997E-5</v>
      </c>
      <c r="AA21">
        <v>1.7392299999999999E-2</v>
      </c>
      <c r="AB21">
        <v>7.5304599999999997</v>
      </c>
      <c r="AC21">
        <v>461800</v>
      </c>
      <c r="AD21">
        <v>0</v>
      </c>
      <c r="AE21">
        <v>8300</v>
      </c>
      <c r="AF21">
        <v>185900</v>
      </c>
      <c r="AG21">
        <v>234600</v>
      </c>
      <c r="AH21">
        <v>93500</v>
      </c>
      <c r="AI21">
        <v>0</v>
      </c>
      <c r="AJ21">
        <v>0</v>
      </c>
      <c r="AK21">
        <v>15900</v>
      </c>
      <c r="AL21">
        <f t="shared" si="0"/>
        <v>367.99578083981754</v>
      </c>
      <c r="AM21">
        <f t="shared" si="1"/>
        <v>413.66499999999996</v>
      </c>
      <c r="AP21" t="s">
        <v>19</v>
      </c>
      <c r="AR21">
        <v>5.2429399999999999</v>
      </c>
      <c r="AS21">
        <v>32.142200000000003</v>
      </c>
      <c r="AT21">
        <v>3843.33</v>
      </c>
      <c r="AU21">
        <v>2941.29</v>
      </c>
      <c r="AV21">
        <v>542.74900000000002</v>
      </c>
      <c r="AW21">
        <v>2.3391299999999999</v>
      </c>
      <c r="AX21">
        <v>0.39582899999999999</v>
      </c>
      <c r="AY21">
        <v>0.21726799999999999</v>
      </c>
      <c r="AZ21">
        <v>2.6583299999999999</v>
      </c>
      <c r="BA21">
        <v>2.1873900000000002</v>
      </c>
      <c r="BB21">
        <v>0.394953</v>
      </c>
      <c r="BC21">
        <v>3.9998300000000002</v>
      </c>
      <c r="BD21">
        <v>16.679300000000001</v>
      </c>
      <c r="BE21">
        <v>0.20951400000000001</v>
      </c>
      <c r="BF21">
        <v>1.18557</v>
      </c>
      <c r="BG21">
        <v>13.325200000000001</v>
      </c>
      <c r="BH21">
        <v>0.113384</v>
      </c>
      <c r="BI21">
        <v>0.116703</v>
      </c>
      <c r="BJ21">
        <v>0</v>
      </c>
      <c r="BK21">
        <v>4.2934199999999999E-2</v>
      </c>
      <c r="BL21">
        <v>0.64856599999999998</v>
      </c>
      <c r="BM21">
        <v>0</v>
      </c>
      <c r="BN21">
        <v>7.4286100000000004E-3</v>
      </c>
      <c r="BO21">
        <v>0</v>
      </c>
      <c r="BP21">
        <v>0</v>
      </c>
      <c r="BQ21">
        <v>0</v>
      </c>
      <c r="BR21">
        <v>0.410829</v>
      </c>
    </row>
    <row r="22" spans="1:70">
      <c r="A22" t="s">
        <v>20</v>
      </c>
      <c r="C22">
        <v>40.886699999999998</v>
      </c>
      <c r="D22">
        <v>196670</v>
      </c>
      <c r="E22" t="s">
        <v>222</v>
      </c>
      <c r="F22" t="s">
        <v>222</v>
      </c>
      <c r="G22">
        <v>63.590600000000002</v>
      </c>
      <c r="H22">
        <v>3249.51</v>
      </c>
      <c r="I22">
        <v>318.27199999999999</v>
      </c>
      <c r="J22">
        <v>177.351</v>
      </c>
      <c r="K22">
        <v>101.529</v>
      </c>
      <c r="L22">
        <v>1.7486299999999999</v>
      </c>
      <c r="M22">
        <v>23.9694</v>
      </c>
      <c r="N22">
        <v>43.737099999999998</v>
      </c>
      <c r="O22">
        <v>57.875799999999998</v>
      </c>
      <c r="P22">
        <v>221.72</v>
      </c>
      <c r="Q22">
        <v>18.358499999999999</v>
      </c>
      <c r="R22">
        <v>19.707999999999998</v>
      </c>
      <c r="S22" t="s">
        <v>352</v>
      </c>
      <c r="T22">
        <v>0.90546000000000004</v>
      </c>
      <c r="U22">
        <v>24.608499999999999</v>
      </c>
      <c r="V22">
        <v>2.3410700000000002</v>
      </c>
      <c r="W22">
        <v>1989.98</v>
      </c>
      <c r="X22">
        <v>2.5262400000000001E-2</v>
      </c>
      <c r="Y22" s="1">
        <v>1.2217200000000001E-5</v>
      </c>
      <c r="Z22" t="s">
        <v>352</v>
      </c>
      <c r="AA22">
        <v>2.5926000000000001E-2</v>
      </c>
      <c r="AB22">
        <v>6.9271700000000003</v>
      </c>
      <c r="AC22">
        <v>460100</v>
      </c>
      <c r="AD22">
        <v>0</v>
      </c>
      <c r="AE22">
        <v>7100</v>
      </c>
      <c r="AF22">
        <v>180799.99999999997</v>
      </c>
      <c r="AG22">
        <v>232200</v>
      </c>
      <c r="AH22">
        <v>91199.999999999985</v>
      </c>
      <c r="AI22">
        <v>0</v>
      </c>
      <c r="AJ22">
        <v>8400</v>
      </c>
      <c r="AK22">
        <v>20099.999999999996</v>
      </c>
      <c r="AL22">
        <f t="shared" si="0"/>
        <v>411.32960490708996</v>
      </c>
      <c r="AM22">
        <f t="shared" si="1"/>
        <v>495.62299999999999</v>
      </c>
      <c r="AP22" t="s">
        <v>20</v>
      </c>
      <c r="AR22">
        <v>5.58284</v>
      </c>
      <c r="AS22">
        <v>89.788499999999999</v>
      </c>
      <c r="AT22">
        <v>3221.79</v>
      </c>
      <c r="AU22">
        <v>3383.66</v>
      </c>
      <c r="AV22">
        <v>700.41200000000003</v>
      </c>
      <c r="AW22">
        <v>3.89561</v>
      </c>
      <c r="AX22">
        <v>0.48070400000000002</v>
      </c>
      <c r="AY22">
        <v>0.26417200000000002</v>
      </c>
      <c r="AZ22">
        <v>2.46407</v>
      </c>
      <c r="BA22">
        <v>1.5403100000000001</v>
      </c>
      <c r="BB22">
        <v>0.51431700000000002</v>
      </c>
      <c r="BC22">
        <v>3.7862399999999998</v>
      </c>
      <c r="BD22">
        <v>19.082799999999999</v>
      </c>
      <c r="BE22">
        <v>0.163857</v>
      </c>
      <c r="BF22">
        <v>1.3685700000000001</v>
      </c>
      <c r="BG22">
        <v>12.4382</v>
      </c>
      <c r="BH22">
        <v>6.9073700000000002E-2</v>
      </c>
      <c r="BI22">
        <v>8.4975599999999998E-2</v>
      </c>
      <c r="BJ22">
        <v>0</v>
      </c>
      <c r="BK22">
        <v>4.60401E-2</v>
      </c>
      <c r="BL22">
        <v>0.39341100000000001</v>
      </c>
      <c r="BM22">
        <v>0</v>
      </c>
      <c r="BN22">
        <v>0</v>
      </c>
      <c r="BO22">
        <v>0</v>
      </c>
      <c r="BP22">
        <v>0</v>
      </c>
      <c r="BQ22">
        <v>2.1305999999999999E-2</v>
      </c>
      <c r="BR22">
        <v>0.505104</v>
      </c>
    </row>
    <row r="23" spans="1:70">
      <c r="A23" t="s">
        <v>21</v>
      </c>
      <c r="C23">
        <v>52.256999999999998</v>
      </c>
      <c r="D23">
        <v>222773</v>
      </c>
      <c r="E23" t="s">
        <v>352</v>
      </c>
      <c r="F23" t="s">
        <v>222</v>
      </c>
      <c r="G23">
        <v>69.702799999999996</v>
      </c>
      <c r="H23">
        <v>5901.17</v>
      </c>
      <c r="I23">
        <v>398.08300000000003</v>
      </c>
      <c r="J23">
        <v>247.68799999999999</v>
      </c>
      <c r="K23">
        <v>156.25</v>
      </c>
      <c r="L23">
        <v>2.9443800000000002</v>
      </c>
      <c r="M23">
        <v>34.1997</v>
      </c>
      <c r="N23">
        <v>82.558899999999994</v>
      </c>
      <c r="O23">
        <v>67.640600000000006</v>
      </c>
      <c r="P23">
        <v>277.36900000000003</v>
      </c>
      <c r="Q23">
        <v>28.932500000000001</v>
      </c>
      <c r="R23">
        <v>25.252800000000001</v>
      </c>
      <c r="S23">
        <v>0.13425999999999999</v>
      </c>
      <c r="T23">
        <v>0.61111599999999999</v>
      </c>
      <c r="U23">
        <v>35.1004</v>
      </c>
      <c r="V23">
        <v>3.22356</v>
      </c>
      <c r="W23">
        <v>2598.19</v>
      </c>
      <c r="X23">
        <v>2.5745400000000002E-2</v>
      </c>
      <c r="Y23">
        <v>4.2192200000000001E-3</v>
      </c>
      <c r="Z23">
        <v>8.6574199999999997E-4</v>
      </c>
      <c r="AA23">
        <v>9.1564899999999998E-3</v>
      </c>
      <c r="AB23">
        <v>7.7747099999999998</v>
      </c>
      <c r="AC23">
        <v>460500</v>
      </c>
      <c r="AD23">
        <v>0</v>
      </c>
      <c r="AE23" s="16">
        <v>0</v>
      </c>
      <c r="AF23">
        <v>188299.99999999997</v>
      </c>
      <c r="AG23">
        <v>229500</v>
      </c>
      <c r="AH23">
        <v>94400</v>
      </c>
      <c r="AI23">
        <v>0</v>
      </c>
      <c r="AJ23">
        <v>11700</v>
      </c>
      <c r="AK23">
        <v>15600</v>
      </c>
      <c r="AL23">
        <f t="shared" si="0"/>
        <v>340.34084558836781</v>
      </c>
      <c r="AM23">
        <f t="shared" si="1"/>
        <v>645.77099999999996</v>
      </c>
      <c r="AP23" t="s">
        <v>21</v>
      </c>
      <c r="AR23">
        <v>5.0861299999999998</v>
      </c>
      <c r="AS23">
        <v>39.273499999999999</v>
      </c>
      <c r="AT23">
        <v>3941.64</v>
      </c>
      <c r="AU23">
        <v>3025.71</v>
      </c>
      <c r="AV23">
        <v>756.55399999999997</v>
      </c>
      <c r="AW23">
        <v>3.5076200000000002</v>
      </c>
      <c r="AX23">
        <v>0.56366799999999995</v>
      </c>
      <c r="AY23">
        <v>0.29435099999999997</v>
      </c>
      <c r="AZ23">
        <v>2.7616200000000002</v>
      </c>
      <c r="BA23">
        <v>1.89635</v>
      </c>
      <c r="BB23">
        <v>0.46496999999999999</v>
      </c>
      <c r="BC23">
        <v>4.1552499999999997</v>
      </c>
      <c r="BD23">
        <v>18.913</v>
      </c>
      <c r="BE23">
        <v>0.18553700000000001</v>
      </c>
      <c r="BF23">
        <v>1.5384500000000001</v>
      </c>
      <c r="BG23">
        <v>15.688800000000001</v>
      </c>
      <c r="BH23">
        <v>5.8625200000000002E-2</v>
      </c>
      <c r="BI23">
        <v>8.3278900000000003E-2</v>
      </c>
      <c r="BJ23">
        <v>0</v>
      </c>
      <c r="BK23">
        <v>4.2832000000000002E-2</v>
      </c>
      <c r="BL23">
        <v>0.48431800000000003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0.54724200000000001</v>
      </c>
    </row>
    <row r="24" spans="1:70">
      <c r="A24" t="s">
        <v>22</v>
      </c>
      <c r="C24">
        <v>44.851399999999998</v>
      </c>
      <c r="D24">
        <v>199252</v>
      </c>
      <c r="E24" t="s">
        <v>222</v>
      </c>
      <c r="F24" t="s">
        <v>222</v>
      </c>
      <c r="G24">
        <v>53.691800000000001</v>
      </c>
      <c r="H24">
        <v>2671.39</v>
      </c>
      <c r="I24">
        <v>276.25700000000001</v>
      </c>
      <c r="J24">
        <v>161.33000000000001</v>
      </c>
      <c r="K24">
        <v>113.898</v>
      </c>
      <c r="L24">
        <v>1.7664500000000001</v>
      </c>
      <c r="M24">
        <v>32.582299999999996</v>
      </c>
      <c r="N24">
        <v>71.7166</v>
      </c>
      <c r="O24">
        <v>62.200200000000002</v>
      </c>
      <c r="P24">
        <v>225.38300000000001</v>
      </c>
      <c r="Q24">
        <v>28.174499999999998</v>
      </c>
      <c r="R24">
        <v>28.1355</v>
      </c>
      <c r="S24">
        <v>3.25393E-2</v>
      </c>
      <c r="T24">
        <v>1.4980199999999999</v>
      </c>
      <c r="U24">
        <v>27.270399999999999</v>
      </c>
      <c r="V24">
        <v>2.6304099999999999</v>
      </c>
      <c r="W24">
        <v>2397.0300000000002</v>
      </c>
      <c r="X24" s="14" t="s">
        <v>222</v>
      </c>
      <c r="Y24" s="1">
        <v>1.0061500000000001E-6</v>
      </c>
      <c r="Z24" t="s">
        <v>352</v>
      </c>
      <c r="AA24">
        <v>5.3251100000000003E-2</v>
      </c>
      <c r="AB24">
        <v>8.5106099999999998</v>
      </c>
      <c r="AC24">
        <v>461599.99999999994</v>
      </c>
      <c r="AD24">
        <v>0</v>
      </c>
      <c r="AE24">
        <v>7100</v>
      </c>
      <c r="AF24">
        <v>185799.99999999997</v>
      </c>
      <c r="AG24">
        <v>235300</v>
      </c>
      <c r="AH24">
        <v>98000</v>
      </c>
      <c r="AI24">
        <v>0</v>
      </c>
      <c r="AJ24">
        <v>0</v>
      </c>
      <c r="AK24">
        <v>12200</v>
      </c>
      <c r="AL24">
        <f t="shared" si="0"/>
        <v>434.8154031138107</v>
      </c>
      <c r="AM24">
        <f t="shared" si="1"/>
        <v>437.58699999999999</v>
      </c>
      <c r="AP24" t="s">
        <v>22</v>
      </c>
      <c r="AR24">
        <v>4.4638299999999997</v>
      </c>
      <c r="AS24">
        <v>27.386900000000001</v>
      </c>
      <c r="AT24">
        <v>5342.53</v>
      </c>
      <c r="AU24">
        <v>2563.9299999999998</v>
      </c>
      <c r="AV24">
        <v>628.83000000000004</v>
      </c>
      <c r="AW24">
        <v>3.5583</v>
      </c>
      <c r="AX24">
        <v>0.30511300000000002</v>
      </c>
      <c r="AY24">
        <v>0.29247299999999998</v>
      </c>
      <c r="AZ24">
        <v>2.9979499999999999</v>
      </c>
      <c r="BA24">
        <v>2.0253399999999999</v>
      </c>
      <c r="BB24">
        <v>0.40129900000000002</v>
      </c>
      <c r="BC24">
        <v>4.1968199999999998</v>
      </c>
      <c r="BD24">
        <v>19.0822</v>
      </c>
      <c r="BE24">
        <v>0.18390500000000001</v>
      </c>
      <c r="BF24">
        <v>1.65829</v>
      </c>
      <c r="BG24">
        <v>15.421099999999999</v>
      </c>
      <c r="BH24">
        <v>0</v>
      </c>
      <c r="BI24">
        <v>0</v>
      </c>
      <c r="BJ24">
        <v>0</v>
      </c>
      <c r="BK24">
        <v>2.8391300000000001E-2</v>
      </c>
      <c r="BL24">
        <v>0.82538100000000003</v>
      </c>
      <c r="BM24">
        <v>0</v>
      </c>
      <c r="BN24">
        <v>1.15233E-2</v>
      </c>
      <c r="BO24">
        <v>0</v>
      </c>
      <c r="BP24">
        <v>3.14363E-2</v>
      </c>
      <c r="BQ24">
        <v>0</v>
      </c>
      <c r="BR24">
        <v>0.57537499999999997</v>
      </c>
    </row>
    <row r="25" spans="1:70">
      <c r="A25" t="s">
        <v>23</v>
      </c>
      <c r="C25">
        <v>48.526699999999998</v>
      </c>
      <c r="D25">
        <v>225033</v>
      </c>
      <c r="E25" t="s">
        <v>352</v>
      </c>
      <c r="F25" t="s">
        <v>352</v>
      </c>
      <c r="G25">
        <v>57.220799999999997</v>
      </c>
      <c r="H25">
        <v>2903.12</v>
      </c>
      <c r="I25">
        <v>296.46100000000001</v>
      </c>
      <c r="J25">
        <v>139.636</v>
      </c>
      <c r="K25">
        <v>146.28200000000001</v>
      </c>
      <c r="L25">
        <v>2.7340900000000001</v>
      </c>
      <c r="M25">
        <v>30.093299999999999</v>
      </c>
      <c r="N25">
        <v>82.508700000000005</v>
      </c>
      <c r="O25">
        <v>69.497100000000003</v>
      </c>
      <c r="P25">
        <v>265.7</v>
      </c>
      <c r="Q25">
        <v>33.217500000000001</v>
      </c>
      <c r="R25">
        <v>26.0046</v>
      </c>
      <c r="S25" t="s">
        <v>352</v>
      </c>
      <c r="T25">
        <v>0.71769799999999995</v>
      </c>
      <c r="U25">
        <v>32.731900000000003</v>
      </c>
      <c r="V25">
        <v>2.70181</v>
      </c>
      <c r="W25">
        <v>3007.46</v>
      </c>
      <c r="X25">
        <v>1.04936E-2</v>
      </c>
      <c r="Y25" t="s">
        <v>352</v>
      </c>
      <c r="Z25" t="s">
        <v>352</v>
      </c>
      <c r="AA25">
        <v>0.117677</v>
      </c>
      <c r="AB25">
        <v>6.8979799999999996</v>
      </c>
      <c r="AC25">
        <v>461599.99999999994</v>
      </c>
      <c r="AD25">
        <v>0</v>
      </c>
      <c r="AE25">
        <v>7100</v>
      </c>
      <c r="AF25">
        <v>185799.99999999997</v>
      </c>
      <c r="AG25">
        <v>235300</v>
      </c>
      <c r="AH25">
        <v>98000</v>
      </c>
      <c r="AI25">
        <v>0</v>
      </c>
      <c r="AJ25">
        <v>0</v>
      </c>
      <c r="AK25">
        <v>12200</v>
      </c>
      <c r="AL25">
        <f t="shared" si="0"/>
        <v>368.83703424915319</v>
      </c>
      <c r="AM25">
        <f t="shared" si="1"/>
        <v>436.09699999999998</v>
      </c>
      <c r="AP25" t="s">
        <v>23</v>
      </c>
      <c r="AR25">
        <v>4.7754399999999997</v>
      </c>
      <c r="AS25">
        <v>35.042099999999998</v>
      </c>
      <c r="AT25">
        <v>4478.83</v>
      </c>
      <c r="AU25">
        <v>1921.13</v>
      </c>
      <c r="AV25">
        <v>661</v>
      </c>
      <c r="AW25">
        <v>3.32857</v>
      </c>
      <c r="AX25">
        <v>0.50111899999999998</v>
      </c>
      <c r="AY25">
        <v>0.37853799999999999</v>
      </c>
      <c r="AZ25">
        <v>2.9221900000000001</v>
      </c>
      <c r="BA25">
        <v>2.7422499999999999</v>
      </c>
      <c r="BB25">
        <v>0.48904799999999998</v>
      </c>
      <c r="BC25">
        <v>6.7767200000000001</v>
      </c>
      <c r="BD25">
        <v>16.704699999999999</v>
      </c>
      <c r="BE25">
        <v>0.18984100000000001</v>
      </c>
      <c r="BF25">
        <v>2.0222199999999999</v>
      </c>
      <c r="BG25">
        <v>15.9239</v>
      </c>
      <c r="BH25">
        <v>0.11311</v>
      </c>
      <c r="BI25">
        <v>0.141703</v>
      </c>
      <c r="BJ25">
        <v>0</v>
      </c>
      <c r="BK25">
        <v>4.2597200000000002E-2</v>
      </c>
      <c r="BL25">
        <v>0.65363000000000004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0.56803000000000003</v>
      </c>
    </row>
    <row r="26" spans="1:70">
      <c r="A26" t="s">
        <v>51</v>
      </c>
      <c r="C26">
        <v>49.152500000000003</v>
      </c>
      <c r="D26">
        <v>216600</v>
      </c>
      <c r="E26" t="s">
        <v>222</v>
      </c>
      <c r="F26" t="s">
        <v>222</v>
      </c>
      <c r="G26">
        <v>73.584500000000006</v>
      </c>
      <c r="H26">
        <v>4014.16</v>
      </c>
      <c r="I26">
        <v>338.505</v>
      </c>
      <c r="J26">
        <v>300.50900000000001</v>
      </c>
      <c r="K26">
        <v>149.30000000000001</v>
      </c>
      <c r="L26">
        <v>2.7479300000000002</v>
      </c>
      <c r="M26">
        <v>42.684199999999997</v>
      </c>
      <c r="N26">
        <v>109.851</v>
      </c>
      <c r="O26">
        <v>64.858400000000003</v>
      </c>
      <c r="P26">
        <v>300.74599999999998</v>
      </c>
      <c r="Q26">
        <v>18.753499999999999</v>
      </c>
      <c r="R26">
        <v>20.102399999999999</v>
      </c>
      <c r="S26" t="s">
        <v>352</v>
      </c>
      <c r="T26">
        <v>2.8544800000000001</v>
      </c>
      <c r="U26">
        <v>20.675699999999999</v>
      </c>
      <c r="V26">
        <v>2.8197899999999998</v>
      </c>
      <c r="W26">
        <v>3743.77</v>
      </c>
      <c r="X26">
        <v>2.19244E-2</v>
      </c>
      <c r="Y26">
        <v>6.7349499999999997E-4</v>
      </c>
      <c r="Z26" t="s">
        <v>352</v>
      </c>
      <c r="AA26">
        <v>4.4014600000000001E-2</v>
      </c>
      <c r="AB26">
        <v>5.0818500000000002</v>
      </c>
      <c r="AC26">
        <v>460900.00000000006</v>
      </c>
      <c r="AD26">
        <v>3700</v>
      </c>
      <c r="AE26">
        <v>9000</v>
      </c>
      <c r="AF26">
        <v>182300</v>
      </c>
      <c r="AG26">
        <v>235300</v>
      </c>
      <c r="AH26">
        <v>93699.999999999985</v>
      </c>
      <c r="AI26">
        <v>0</v>
      </c>
      <c r="AJ26">
        <v>0</v>
      </c>
      <c r="AK26">
        <v>15100</v>
      </c>
      <c r="AL26">
        <f t="shared" si="0"/>
        <v>311.55859097045345</v>
      </c>
      <c r="AM26">
        <f t="shared" si="1"/>
        <v>639.01400000000001</v>
      </c>
      <c r="AP26" t="s">
        <v>51</v>
      </c>
      <c r="AR26">
        <v>3.2083200000000001</v>
      </c>
      <c r="AS26">
        <v>33.591700000000003</v>
      </c>
      <c r="AT26">
        <v>7075.91</v>
      </c>
      <c r="AU26">
        <v>3034.52</v>
      </c>
      <c r="AV26">
        <v>694.85699999999997</v>
      </c>
      <c r="AW26">
        <v>2.4774400000000001</v>
      </c>
      <c r="AX26">
        <v>0.30998700000000001</v>
      </c>
      <c r="AY26">
        <v>0.18960099999999999</v>
      </c>
      <c r="AZ26">
        <v>2.3531300000000002</v>
      </c>
      <c r="BA26">
        <v>1.51919</v>
      </c>
      <c r="BB26">
        <v>0.39040900000000001</v>
      </c>
      <c r="BC26">
        <v>6.2512600000000003</v>
      </c>
      <c r="BD26">
        <v>9.86388</v>
      </c>
      <c r="BE26">
        <v>0.157447</v>
      </c>
      <c r="BF26">
        <v>1.3145899999999999</v>
      </c>
      <c r="BG26">
        <v>14.479100000000001</v>
      </c>
      <c r="BH26">
        <v>7.9271099999999997E-2</v>
      </c>
      <c r="BI26">
        <v>8.7674799999999997E-2</v>
      </c>
      <c r="BJ26">
        <v>0</v>
      </c>
      <c r="BK26">
        <v>3.7789400000000001E-2</v>
      </c>
      <c r="BL26">
        <v>0.76990899999999995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0.38736700000000002</v>
      </c>
    </row>
    <row r="27" spans="1:70">
      <c r="A27" t="s">
        <v>52</v>
      </c>
      <c r="C27">
        <v>44.0242</v>
      </c>
      <c r="D27">
        <v>191542</v>
      </c>
      <c r="E27" t="s">
        <v>222</v>
      </c>
      <c r="F27" t="s">
        <v>352</v>
      </c>
      <c r="G27">
        <v>63.865200000000002</v>
      </c>
      <c r="H27">
        <v>3201.59</v>
      </c>
      <c r="I27">
        <v>301.36799999999999</v>
      </c>
      <c r="J27">
        <v>173.99299999999999</v>
      </c>
      <c r="K27">
        <v>125.983</v>
      </c>
      <c r="L27">
        <v>2.30124</v>
      </c>
      <c r="M27">
        <v>26.737500000000001</v>
      </c>
      <c r="N27">
        <v>74.020899999999997</v>
      </c>
      <c r="O27">
        <v>60.362099999999998</v>
      </c>
      <c r="P27">
        <v>231.048</v>
      </c>
      <c r="Q27">
        <v>24.658300000000001</v>
      </c>
      <c r="R27">
        <v>29.348700000000001</v>
      </c>
      <c r="S27">
        <v>6.2604199999999999E-2</v>
      </c>
      <c r="T27">
        <v>1.5605500000000001</v>
      </c>
      <c r="U27">
        <v>28.418600000000001</v>
      </c>
      <c r="V27">
        <v>1.8132999999999999</v>
      </c>
      <c r="W27">
        <v>2181.6999999999998</v>
      </c>
      <c r="X27">
        <v>1.6662E-2</v>
      </c>
      <c r="Y27" t="s">
        <v>352</v>
      </c>
      <c r="Z27">
        <v>6.4005400000000004E-4</v>
      </c>
      <c r="AA27">
        <v>3.0314299999999999E-2</v>
      </c>
      <c r="AB27">
        <v>8.46495</v>
      </c>
      <c r="AC27">
        <v>458700</v>
      </c>
      <c r="AD27">
        <v>3700</v>
      </c>
      <c r="AE27">
        <v>7800</v>
      </c>
      <c r="AF27">
        <v>186100</v>
      </c>
      <c r="AG27">
        <v>230000</v>
      </c>
      <c r="AH27">
        <v>95000</v>
      </c>
      <c r="AI27">
        <v>0</v>
      </c>
      <c r="AJ27">
        <v>0</v>
      </c>
      <c r="AK27">
        <v>18700</v>
      </c>
      <c r="AL27">
        <f t="shared" si="0"/>
        <v>411.16997333887332</v>
      </c>
      <c r="AM27">
        <f t="shared" si="1"/>
        <v>475.36099999999999</v>
      </c>
      <c r="AP27" t="s">
        <v>52</v>
      </c>
      <c r="AR27">
        <v>5.3465800000000003</v>
      </c>
      <c r="AS27">
        <v>26.6465</v>
      </c>
      <c r="AT27">
        <v>3348.9</v>
      </c>
      <c r="AU27">
        <v>2062.48</v>
      </c>
      <c r="AV27">
        <v>585.54899999999998</v>
      </c>
      <c r="AW27">
        <v>3.09293</v>
      </c>
      <c r="AX27">
        <v>0.39129700000000001</v>
      </c>
      <c r="AY27">
        <v>0.24157500000000001</v>
      </c>
      <c r="AZ27">
        <v>2.1406299999999998</v>
      </c>
      <c r="BA27">
        <v>1.46353</v>
      </c>
      <c r="BB27">
        <v>0.39790900000000001</v>
      </c>
      <c r="BC27">
        <v>3.4755400000000001</v>
      </c>
      <c r="BD27">
        <v>19.334399999999999</v>
      </c>
      <c r="BE27">
        <v>0.141953</v>
      </c>
      <c r="BF27">
        <v>0.88598900000000003</v>
      </c>
      <c r="BG27">
        <v>9.4366900000000005</v>
      </c>
      <c r="BH27">
        <v>0</v>
      </c>
      <c r="BI27">
        <v>5.60224E-2</v>
      </c>
      <c r="BJ27">
        <v>0</v>
      </c>
      <c r="BK27">
        <v>5.2265300000000001E-2</v>
      </c>
      <c r="BL27">
        <v>0.56042999999999998</v>
      </c>
      <c r="BM27">
        <v>0</v>
      </c>
      <c r="BN27">
        <v>0</v>
      </c>
      <c r="BO27">
        <v>6.3932599999999996E-3</v>
      </c>
      <c r="BP27">
        <v>0</v>
      </c>
      <c r="BQ27">
        <v>0</v>
      </c>
      <c r="BR27">
        <v>0.49461500000000003</v>
      </c>
    </row>
    <row r="28" spans="1:70">
      <c r="A28" t="s">
        <v>53</v>
      </c>
      <c r="C28">
        <v>38.470700000000001</v>
      </c>
      <c r="D28">
        <v>185745</v>
      </c>
      <c r="E28" t="s">
        <v>222</v>
      </c>
      <c r="F28" t="s">
        <v>352</v>
      </c>
      <c r="G28">
        <v>89.702699999999993</v>
      </c>
      <c r="H28">
        <v>3381.74</v>
      </c>
      <c r="I28">
        <v>350.53500000000003</v>
      </c>
      <c r="J28">
        <v>183.452</v>
      </c>
      <c r="K28">
        <v>112.52800000000001</v>
      </c>
      <c r="L28">
        <v>1.6016900000000001</v>
      </c>
      <c r="M28">
        <v>27.7242</v>
      </c>
      <c r="N28">
        <v>70.570899999999995</v>
      </c>
      <c r="O28">
        <v>66.387799999999999</v>
      </c>
      <c r="P28">
        <v>253.161</v>
      </c>
      <c r="Q28">
        <v>35.167099999999998</v>
      </c>
      <c r="R28">
        <v>30.624500000000001</v>
      </c>
      <c r="S28" s="14" t="s">
        <v>222</v>
      </c>
      <c r="T28">
        <v>1.4257599999999999</v>
      </c>
      <c r="U28">
        <v>25.036999999999999</v>
      </c>
      <c r="V28">
        <v>2.5273300000000001</v>
      </c>
      <c r="W28">
        <v>2360.67</v>
      </c>
      <c r="X28">
        <v>1.4879E-2</v>
      </c>
      <c r="Y28" t="s">
        <v>352</v>
      </c>
      <c r="Z28" t="s">
        <v>352</v>
      </c>
      <c r="AA28">
        <v>5.3287599999999997E-2</v>
      </c>
      <c r="AB28">
        <v>9.0024899999999999</v>
      </c>
      <c r="AC28">
        <v>460100</v>
      </c>
      <c r="AD28">
        <v>2600</v>
      </c>
      <c r="AE28">
        <v>8200</v>
      </c>
      <c r="AF28">
        <v>185900</v>
      </c>
      <c r="AG28">
        <v>231900</v>
      </c>
      <c r="AH28">
        <v>93300</v>
      </c>
      <c r="AI28">
        <v>0</v>
      </c>
      <c r="AJ28">
        <v>0</v>
      </c>
      <c r="AK28">
        <v>18000</v>
      </c>
      <c r="AL28">
        <f t="shared" si="0"/>
        <v>368.54017798950076</v>
      </c>
      <c r="AM28">
        <f t="shared" si="1"/>
        <v>533.98700000000008</v>
      </c>
      <c r="AP28" t="s">
        <v>53</v>
      </c>
      <c r="AR28">
        <v>3.9782500000000001</v>
      </c>
      <c r="AS28">
        <v>30.1938</v>
      </c>
      <c r="AT28">
        <v>3304.1</v>
      </c>
      <c r="AU28">
        <v>3467.67</v>
      </c>
      <c r="AV28">
        <v>601.19500000000005</v>
      </c>
      <c r="AW28">
        <v>3.1820900000000001</v>
      </c>
      <c r="AX28">
        <v>0.37720599999999999</v>
      </c>
      <c r="AY28">
        <v>0.39168199999999997</v>
      </c>
      <c r="AZ28">
        <v>2.9938099999999999</v>
      </c>
      <c r="BA28">
        <v>2.0739399999999999</v>
      </c>
      <c r="BB28">
        <v>0.35299799999999998</v>
      </c>
      <c r="BC28">
        <v>5.7533899999999996</v>
      </c>
      <c r="BD28">
        <v>20.035299999999999</v>
      </c>
      <c r="BE28">
        <v>0.18069099999999999</v>
      </c>
      <c r="BF28">
        <v>1.3918699999999999</v>
      </c>
      <c r="BG28">
        <v>10.6477</v>
      </c>
      <c r="BH28">
        <v>5.8703699999999998E-2</v>
      </c>
      <c r="BI28">
        <v>0.13928199999999999</v>
      </c>
      <c r="BJ28">
        <v>0</v>
      </c>
      <c r="BK28">
        <v>3.50998E-2</v>
      </c>
      <c r="BL28">
        <v>0.71937600000000002</v>
      </c>
      <c r="BM28">
        <v>0</v>
      </c>
      <c r="BN28">
        <v>1.13715E-2</v>
      </c>
      <c r="BO28">
        <v>0</v>
      </c>
      <c r="BP28">
        <v>3.1445599999999997E-2</v>
      </c>
      <c r="BQ28">
        <v>0</v>
      </c>
      <c r="BR28">
        <v>0.44236999999999999</v>
      </c>
    </row>
    <row r="29" spans="1:70">
      <c r="A29" t="s">
        <v>54</v>
      </c>
      <c r="C29">
        <v>43.3157</v>
      </c>
      <c r="D29">
        <v>200593</v>
      </c>
      <c r="E29" t="s">
        <v>352</v>
      </c>
      <c r="F29" t="s">
        <v>222</v>
      </c>
      <c r="G29">
        <v>53.742600000000003</v>
      </c>
      <c r="H29">
        <v>3371.16</v>
      </c>
      <c r="I29">
        <v>300.90600000000001</v>
      </c>
      <c r="J29">
        <v>105.755</v>
      </c>
      <c r="K29">
        <v>135.28899999999999</v>
      </c>
      <c r="L29">
        <v>2.1426099999999999</v>
      </c>
      <c r="M29">
        <v>33.7928</v>
      </c>
      <c r="N29">
        <v>77.811300000000003</v>
      </c>
      <c r="O29">
        <v>65.647999999999996</v>
      </c>
      <c r="P29">
        <v>267.52800000000002</v>
      </c>
      <c r="Q29">
        <v>28.837399999999999</v>
      </c>
      <c r="R29">
        <v>31.739599999999999</v>
      </c>
      <c r="S29">
        <v>9.8065799999999995E-2</v>
      </c>
      <c r="T29">
        <v>1.68841</v>
      </c>
      <c r="U29">
        <v>35.169800000000002</v>
      </c>
      <c r="V29">
        <v>3.7111999999999998</v>
      </c>
      <c r="W29">
        <v>2361.7800000000002</v>
      </c>
      <c r="X29">
        <v>1.7127300000000002E-2</v>
      </c>
      <c r="Y29">
        <v>1.7542600000000001E-4</v>
      </c>
      <c r="Z29" t="s">
        <v>352</v>
      </c>
      <c r="AA29">
        <v>8.1939899999999996E-2</v>
      </c>
      <c r="AB29">
        <v>8.1623900000000003</v>
      </c>
      <c r="AC29">
        <v>460700</v>
      </c>
      <c r="AD29">
        <v>2900</v>
      </c>
      <c r="AE29">
        <v>7600</v>
      </c>
      <c r="AF29">
        <v>187900</v>
      </c>
      <c r="AG29">
        <v>231700.00000000003</v>
      </c>
      <c r="AH29">
        <v>94400</v>
      </c>
      <c r="AI29">
        <v>0</v>
      </c>
      <c r="AJ29">
        <v>0</v>
      </c>
      <c r="AK29">
        <v>14900</v>
      </c>
      <c r="AL29">
        <f t="shared" si="0"/>
        <v>352.86026135582068</v>
      </c>
      <c r="AM29">
        <f t="shared" si="1"/>
        <v>406.661</v>
      </c>
      <c r="AP29" t="s">
        <v>54</v>
      </c>
      <c r="AR29">
        <v>4.9729999999999999</v>
      </c>
      <c r="AS29">
        <v>40.216099999999997</v>
      </c>
      <c r="AT29">
        <v>3333.26</v>
      </c>
      <c r="AU29">
        <v>3429.2</v>
      </c>
      <c r="AV29">
        <v>535.51900000000001</v>
      </c>
      <c r="AW29">
        <v>4.3203699999999996</v>
      </c>
      <c r="AX29">
        <v>0.40171000000000001</v>
      </c>
      <c r="AY29">
        <v>0.27230599999999999</v>
      </c>
      <c r="AZ29">
        <v>2.50983</v>
      </c>
      <c r="BA29">
        <v>1.13243</v>
      </c>
      <c r="BB29">
        <v>0.42549799999999999</v>
      </c>
      <c r="BC29">
        <v>5.7113800000000001</v>
      </c>
      <c r="BD29">
        <v>16.836300000000001</v>
      </c>
      <c r="BE29">
        <v>0.22902800000000001</v>
      </c>
      <c r="BF29">
        <v>1.4129799999999999</v>
      </c>
      <c r="BG29">
        <v>11.143700000000001</v>
      </c>
      <c r="BH29">
        <v>0</v>
      </c>
      <c r="BI29">
        <v>6.7389500000000005E-2</v>
      </c>
      <c r="BJ29">
        <v>0</v>
      </c>
      <c r="BK29">
        <v>4.0887399999999997E-2</v>
      </c>
      <c r="BL29">
        <v>0.72626500000000005</v>
      </c>
      <c r="BM29">
        <v>0</v>
      </c>
      <c r="BN29">
        <v>0</v>
      </c>
      <c r="BO29">
        <v>0</v>
      </c>
      <c r="BP29">
        <v>3.3505899999999998E-2</v>
      </c>
      <c r="BQ29">
        <v>0</v>
      </c>
      <c r="BR29">
        <v>0.55251399999999995</v>
      </c>
    </row>
    <row r="30" spans="1:70">
      <c r="A30" t="s">
        <v>55</v>
      </c>
      <c r="C30">
        <v>47.6813</v>
      </c>
      <c r="D30">
        <v>184785</v>
      </c>
      <c r="E30" t="s">
        <v>352</v>
      </c>
      <c r="F30" t="s">
        <v>352</v>
      </c>
      <c r="G30">
        <v>55.290999999999997</v>
      </c>
      <c r="H30">
        <v>2741.72</v>
      </c>
      <c r="I30">
        <v>284.137</v>
      </c>
      <c r="J30">
        <v>106.55200000000001</v>
      </c>
      <c r="K30">
        <v>138.87200000000001</v>
      </c>
      <c r="L30">
        <v>2.6713800000000001</v>
      </c>
      <c r="M30">
        <v>44.526699999999998</v>
      </c>
      <c r="N30">
        <v>78.640100000000004</v>
      </c>
      <c r="O30">
        <v>65.981800000000007</v>
      </c>
      <c r="P30">
        <v>233.09899999999999</v>
      </c>
      <c r="Q30">
        <v>33.380800000000001</v>
      </c>
      <c r="R30">
        <v>33.753500000000003</v>
      </c>
      <c r="S30" s="14" t="s">
        <v>222</v>
      </c>
      <c r="T30">
        <v>1.5188200000000001</v>
      </c>
      <c r="U30">
        <v>27.181899999999999</v>
      </c>
      <c r="V30">
        <v>2.5824799999999999</v>
      </c>
      <c r="W30">
        <v>2636.48</v>
      </c>
      <c r="X30" s="14" t="s">
        <v>222</v>
      </c>
      <c r="Y30" t="s">
        <v>352</v>
      </c>
      <c r="Z30" t="s">
        <v>352</v>
      </c>
      <c r="AA30" t="s">
        <v>352</v>
      </c>
      <c r="AB30">
        <v>8.7941400000000005</v>
      </c>
      <c r="AC30">
        <v>458600</v>
      </c>
      <c r="AD30">
        <v>3200</v>
      </c>
      <c r="AE30">
        <v>8000</v>
      </c>
      <c r="AF30">
        <v>186900</v>
      </c>
      <c r="AG30">
        <v>228700</v>
      </c>
      <c r="AH30">
        <v>94000</v>
      </c>
      <c r="AI30">
        <v>2700</v>
      </c>
      <c r="AJ30">
        <v>0</v>
      </c>
      <c r="AK30">
        <v>17800</v>
      </c>
      <c r="AL30">
        <f t="shared" si="0"/>
        <v>403.26213325668493</v>
      </c>
      <c r="AM30">
        <f t="shared" si="1"/>
        <v>390.68900000000002</v>
      </c>
      <c r="AP30" t="s">
        <v>55</v>
      </c>
      <c r="AR30">
        <v>4.0562899999999997</v>
      </c>
      <c r="AS30">
        <v>46.077199999999998</v>
      </c>
      <c r="AT30">
        <v>3009.83</v>
      </c>
      <c r="AU30">
        <v>2441.06</v>
      </c>
      <c r="AV30">
        <v>568.63699999999994</v>
      </c>
      <c r="AW30">
        <v>3.5668799999999998</v>
      </c>
      <c r="AX30">
        <v>0.403366</v>
      </c>
      <c r="AY30">
        <v>0.36430200000000001</v>
      </c>
      <c r="AZ30">
        <v>2.2729499999999998</v>
      </c>
      <c r="BA30">
        <v>2.1790699999999998</v>
      </c>
      <c r="BB30">
        <v>0.43865999999999999</v>
      </c>
      <c r="BC30">
        <v>3.8704399999999999</v>
      </c>
      <c r="BD30">
        <v>20.394100000000002</v>
      </c>
      <c r="BE30">
        <v>0.156304</v>
      </c>
      <c r="BF30">
        <v>1.4885600000000001</v>
      </c>
      <c r="BG30">
        <v>12.4056</v>
      </c>
      <c r="BH30">
        <v>5.6027100000000003E-2</v>
      </c>
      <c r="BI30">
        <v>9.8306400000000002E-2</v>
      </c>
      <c r="BJ30">
        <v>0.125725</v>
      </c>
      <c r="BK30">
        <v>5.77815E-2</v>
      </c>
      <c r="BL30">
        <v>0.65401100000000001</v>
      </c>
      <c r="BM30">
        <v>0</v>
      </c>
      <c r="BN30">
        <v>2.34218E-2</v>
      </c>
      <c r="BO30">
        <v>0</v>
      </c>
      <c r="BP30">
        <v>0</v>
      </c>
      <c r="BQ30">
        <v>0</v>
      </c>
      <c r="BR30">
        <v>0.42680800000000002</v>
      </c>
    </row>
    <row r="31" spans="1:70">
      <c r="A31" t="s">
        <v>56</v>
      </c>
      <c r="C31">
        <v>38.158499999999997</v>
      </c>
      <c r="D31">
        <v>209037</v>
      </c>
      <c r="E31" t="s">
        <v>222</v>
      </c>
      <c r="F31" t="s">
        <v>222</v>
      </c>
      <c r="G31">
        <v>47.727400000000003</v>
      </c>
      <c r="H31">
        <v>2947.71</v>
      </c>
      <c r="I31">
        <v>290.28500000000003</v>
      </c>
      <c r="J31">
        <v>140.584</v>
      </c>
      <c r="K31">
        <v>111.95</v>
      </c>
      <c r="L31">
        <v>2.3771200000000001</v>
      </c>
      <c r="M31">
        <v>19.778099999999998</v>
      </c>
      <c r="N31">
        <v>65.8309</v>
      </c>
      <c r="O31">
        <v>63.535899999999998</v>
      </c>
      <c r="P31">
        <v>256.42200000000003</v>
      </c>
      <c r="Q31">
        <v>22.867599999999999</v>
      </c>
      <c r="R31">
        <v>29.200299999999999</v>
      </c>
      <c r="S31" s="14" t="s">
        <v>222</v>
      </c>
      <c r="T31">
        <v>2.6777899999999999</v>
      </c>
      <c r="U31">
        <v>37.1541</v>
      </c>
      <c r="V31">
        <v>3.4697100000000001</v>
      </c>
      <c r="W31">
        <v>2328.04</v>
      </c>
      <c r="X31">
        <v>1.54991E-2</v>
      </c>
      <c r="Y31" t="s">
        <v>352</v>
      </c>
      <c r="Z31">
        <v>8.56276E-4</v>
      </c>
      <c r="AA31">
        <v>0.116672</v>
      </c>
      <c r="AB31">
        <v>6.7895500000000002</v>
      </c>
      <c r="AC31">
        <v>460400</v>
      </c>
      <c r="AD31">
        <v>3100</v>
      </c>
      <c r="AE31">
        <v>7000</v>
      </c>
      <c r="AF31">
        <v>188900</v>
      </c>
      <c r="AG31">
        <v>230799.99999999997</v>
      </c>
      <c r="AH31">
        <v>94100</v>
      </c>
      <c r="AI31">
        <v>0</v>
      </c>
      <c r="AJ31">
        <v>0</v>
      </c>
      <c r="AK31">
        <v>15700</v>
      </c>
      <c r="AL31">
        <f t="shared" si="0"/>
        <v>366.97319262777762</v>
      </c>
      <c r="AM31">
        <f t="shared" si="1"/>
        <v>430.86900000000003</v>
      </c>
      <c r="AP31" t="s">
        <v>56</v>
      </c>
      <c r="AR31">
        <v>4.3134600000000001</v>
      </c>
      <c r="AS31">
        <v>42.484299999999998</v>
      </c>
      <c r="AT31">
        <v>5659.79</v>
      </c>
      <c r="AU31">
        <v>2653.29</v>
      </c>
      <c r="AV31">
        <v>790.149</v>
      </c>
      <c r="AW31">
        <v>3.3290700000000002</v>
      </c>
      <c r="AX31">
        <v>0.47604600000000002</v>
      </c>
      <c r="AY31">
        <v>0.30013699999999999</v>
      </c>
      <c r="AZ31">
        <v>3.2515499999999999</v>
      </c>
      <c r="BA31">
        <v>2.91404</v>
      </c>
      <c r="BB31">
        <v>0.548844</v>
      </c>
      <c r="BC31">
        <v>4.2643700000000004</v>
      </c>
      <c r="BD31">
        <v>24.227</v>
      </c>
      <c r="BE31">
        <v>0.34832600000000002</v>
      </c>
      <c r="BF31">
        <v>1.8551299999999999</v>
      </c>
      <c r="BG31">
        <v>18.817</v>
      </c>
      <c r="BH31">
        <v>7.1391099999999999E-2</v>
      </c>
      <c r="BI31">
        <v>0.150149</v>
      </c>
      <c r="BJ31">
        <v>0</v>
      </c>
      <c r="BK31">
        <v>4.5007800000000001E-2</v>
      </c>
      <c r="BL31">
        <v>0.66444300000000001</v>
      </c>
      <c r="BM31">
        <v>0</v>
      </c>
      <c r="BN31">
        <v>9.8979700000000007E-3</v>
      </c>
      <c r="BO31">
        <v>0</v>
      </c>
      <c r="BP31">
        <v>0</v>
      </c>
      <c r="BQ31">
        <v>0</v>
      </c>
      <c r="BR31">
        <v>0.47419699999999998</v>
      </c>
    </row>
    <row r="32" spans="1:70">
      <c r="A32" t="s">
        <v>57</v>
      </c>
      <c r="C32">
        <v>37.473700000000001</v>
      </c>
      <c r="D32">
        <v>192186</v>
      </c>
      <c r="E32" t="s">
        <v>222</v>
      </c>
      <c r="F32" t="s">
        <v>222</v>
      </c>
      <c r="G32">
        <v>50.292700000000004</v>
      </c>
      <c r="H32">
        <v>2640.72</v>
      </c>
      <c r="I32">
        <v>275.94099999999997</v>
      </c>
      <c r="J32">
        <v>177.923</v>
      </c>
      <c r="K32">
        <v>125.357</v>
      </c>
      <c r="L32">
        <v>2.0107400000000002</v>
      </c>
      <c r="M32">
        <v>37.058900000000001</v>
      </c>
      <c r="N32">
        <v>80.9465</v>
      </c>
      <c r="O32">
        <v>59.429400000000001</v>
      </c>
      <c r="P32">
        <v>248.06899999999999</v>
      </c>
      <c r="Q32">
        <v>18.544</v>
      </c>
      <c r="R32">
        <v>25.691800000000001</v>
      </c>
      <c r="S32" s="14" t="s">
        <v>222</v>
      </c>
      <c r="T32">
        <v>1.0870200000000001</v>
      </c>
      <c r="U32">
        <v>28.364699999999999</v>
      </c>
      <c r="V32">
        <v>2.1489199999999999</v>
      </c>
      <c r="W32">
        <v>2395.3000000000002</v>
      </c>
      <c r="X32">
        <v>3.0072700000000001E-2</v>
      </c>
      <c r="Y32">
        <v>2.2757300000000001E-4</v>
      </c>
      <c r="Z32" t="s">
        <v>352</v>
      </c>
      <c r="AA32">
        <v>1.4796500000000001E-2</v>
      </c>
      <c r="AB32">
        <v>7.0364399999999998</v>
      </c>
      <c r="AC32">
        <v>460300</v>
      </c>
      <c r="AD32">
        <v>2700</v>
      </c>
      <c r="AE32">
        <v>8200</v>
      </c>
      <c r="AF32">
        <v>186000</v>
      </c>
      <c r="AG32">
        <v>232200</v>
      </c>
      <c r="AH32">
        <v>93900</v>
      </c>
      <c r="AI32">
        <v>0</v>
      </c>
      <c r="AJ32">
        <v>0</v>
      </c>
      <c r="AK32">
        <v>16700</v>
      </c>
      <c r="AL32">
        <f t="shared" si="0"/>
        <v>378.52371719158782</v>
      </c>
      <c r="AM32">
        <f t="shared" si="1"/>
        <v>453.86399999999998</v>
      </c>
      <c r="AP32" t="s">
        <v>57</v>
      </c>
      <c r="AR32">
        <v>4.274</v>
      </c>
      <c r="AS32">
        <v>39.767600000000002</v>
      </c>
      <c r="AT32">
        <v>8114.32</v>
      </c>
      <c r="AU32">
        <v>3061.95</v>
      </c>
      <c r="AV32">
        <v>815.41800000000001</v>
      </c>
      <c r="AW32">
        <v>3.8744499999999999</v>
      </c>
      <c r="AX32">
        <v>0.49018699999999998</v>
      </c>
      <c r="AY32">
        <v>0.32652300000000001</v>
      </c>
      <c r="AZ32">
        <v>3.3998300000000001</v>
      </c>
      <c r="BA32">
        <v>2.0979800000000002</v>
      </c>
      <c r="BB32">
        <v>0.39319300000000001</v>
      </c>
      <c r="BC32">
        <v>4.0226100000000002</v>
      </c>
      <c r="BD32">
        <v>21.932400000000001</v>
      </c>
      <c r="BE32">
        <v>0.16420999999999999</v>
      </c>
      <c r="BF32">
        <v>1.77644</v>
      </c>
      <c r="BG32">
        <v>14.635199999999999</v>
      </c>
      <c r="BH32">
        <v>6.7435300000000004E-2</v>
      </c>
      <c r="BI32">
        <v>9.6860799999999997E-2</v>
      </c>
      <c r="BJ32">
        <v>0</v>
      </c>
      <c r="BK32">
        <v>5.32795E-2</v>
      </c>
      <c r="BL32">
        <v>0.71450999999999998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0.71294199999999996</v>
      </c>
    </row>
    <row r="33" spans="1:70">
      <c r="A33" t="s">
        <v>58</v>
      </c>
      <c r="C33">
        <v>53.146500000000003</v>
      </c>
      <c r="D33">
        <v>217372</v>
      </c>
      <c r="E33" t="s">
        <v>352</v>
      </c>
      <c r="F33" t="s">
        <v>352</v>
      </c>
      <c r="G33">
        <v>56.520800000000001</v>
      </c>
      <c r="H33">
        <v>3302.33</v>
      </c>
      <c r="I33">
        <v>302.721</v>
      </c>
      <c r="J33">
        <v>155.529</v>
      </c>
      <c r="K33">
        <v>150.25899999999999</v>
      </c>
      <c r="L33">
        <v>2.1333600000000001</v>
      </c>
      <c r="M33">
        <v>44.825699999999998</v>
      </c>
      <c r="N33">
        <v>48.204300000000003</v>
      </c>
      <c r="O33">
        <v>66.917900000000003</v>
      </c>
      <c r="P33">
        <v>287.50400000000002</v>
      </c>
      <c r="Q33">
        <v>17.093900000000001</v>
      </c>
      <c r="R33">
        <v>29.424800000000001</v>
      </c>
      <c r="S33">
        <v>0.10052</v>
      </c>
      <c r="T33">
        <v>2.73427</v>
      </c>
      <c r="U33">
        <v>36.089100000000002</v>
      </c>
      <c r="V33">
        <v>2.8308900000000001</v>
      </c>
      <c r="W33">
        <v>2528.13</v>
      </c>
      <c r="X33" s="1">
        <v>9.2565599999999993E-5</v>
      </c>
      <c r="Y33" t="s">
        <v>352</v>
      </c>
      <c r="Z33">
        <v>1.99972E-3</v>
      </c>
      <c r="AA33">
        <v>5.1016300000000001E-2</v>
      </c>
      <c r="AB33">
        <v>8.3098799999999997</v>
      </c>
      <c r="AC33">
        <v>459000</v>
      </c>
      <c r="AD33">
        <v>3300</v>
      </c>
      <c r="AE33">
        <v>8200</v>
      </c>
      <c r="AF33">
        <v>185100.00000000003</v>
      </c>
      <c r="AG33">
        <v>231200</v>
      </c>
      <c r="AH33">
        <v>98200</v>
      </c>
      <c r="AI33">
        <v>0</v>
      </c>
      <c r="AJ33">
        <v>0</v>
      </c>
      <c r="AK33">
        <v>14900</v>
      </c>
      <c r="AL33">
        <f t="shared" si="0"/>
        <v>341.56046524570093</v>
      </c>
      <c r="AM33">
        <f t="shared" si="1"/>
        <v>458.25</v>
      </c>
      <c r="AP33" t="s">
        <v>58</v>
      </c>
      <c r="AR33">
        <v>5.6651999999999996</v>
      </c>
      <c r="AS33">
        <v>51.382199999999997</v>
      </c>
      <c r="AT33">
        <v>4531.18</v>
      </c>
      <c r="AU33">
        <v>3840.38</v>
      </c>
      <c r="AV33">
        <v>688.27599999999995</v>
      </c>
      <c r="AW33">
        <v>3.8243100000000001</v>
      </c>
      <c r="AX33">
        <v>0.55618100000000004</v>
      </c>
      <c r="AY33">
        <v>0.45072400000000001</v>
      </c>
      <c r="AZ33">
        <v>2.8018999999999998</v>
      </c>
      <c r="BA33">
        <v>2.6848399999999999</v>
      </c>
      <c r="BB33">
        <v>0.73306000000000004</v>
      </c>
      <c r="BC33">
        <v>6.4961200000000003</v>
      </c>
      <c r="BD33">
        <v>33.111899999999999</v>
      </c>
      <c r="BE33">
        <v>0.29388599999999998</v>
      </c>
      <c r="BF33">
        <v>2.3562599999999998</v>
      </c>
      <c r="BG33">
        <v>20.177800000000001</v>
      </c>
      <c r="BH33">
        <v>7.8359600000000001E-2</v>
      </c>
      <c r="BI33">
        <v>0</v>
      </c>
      <c r="BJ33">
        <v>0</v>
      </c>
      <c r="BK33">
        <v>0.10198500000000001</v>
      </c>
      <c r="BL33">
        <v>0.69228699999999999</v>
      </c>
      <c r="BM33">
        <v>0</v>
      </c>
      <c r="BN33">
        <v>0</v>
      </c>
      <c r="BO33">
        <v>9.5433299999999992E-3</v>
      </c>
      <c r="BP33">
        <v>0</v>
      </c>
      <c r="BQ33">
        <v>0</v>
      </c>
      <c r="BR33">
        <v>0.69038200000000005</v>
      </c>
    </row>
    <row r="34" spans="1:70">
      <c r="A34" t="s">
        <v>59</v>
      </c>
      <c r="C34">
        <v>50.301600000000001</v>
      </c>
      <c r="D34">
        <v>230766</v>
      </c>
      <c r="E34" t="s">
        <v>222</v>
      </c>
      <c r="F34" t="s">
        <v>352</v>
      </c>
      <c r="G34">
        <v>51.700200000000002</v>
      </c>
      <c r="H34">
        <v>3006.95</v>
      </c>
      <c r="I34">
        <v>288.827</v>
      </c>
      <c r="J34">
        <v>161.29900000000001</v>
      </c>
      <c r="K34">
        <v>129.91</v>
      </c>
      <c r="L34">
        <v>1.85541</v>
      </c>
      <c r="M34">
        <v>36.251800000000003</v>
      </c>
      <c r="N34">
        <v>66.531400000000005</v>
      </c>
      <c r="O34">
        <v>65.206599999999995</v>
      </c>
      <c r="P34">
        <v>285.39800000000002</v>
      </c>
      <c r="Q34">
        <v>29.4191</v>
      </c>
      <c r="R34">
        <v>33.2639</v>
      </c>
      <c r="S34" t="s">
        <v>352</v>
      </c>
      <c r="T34">
        <v>1.3185199999999999</v>
      </c>
      <c r="U34">
        <v>27.071100000000001</v>
      </c>
      <c r="V34">
        <v>2.5255899999999998</v>
      </c>
      <c r="W34">
        <v>1908.58</v>
      </c>
      <c r="X34">
        <v>8.0834800000000005E-3</v>
      </c>
      <c r="Y34" t="s">
        <v>352</v>
      </c>
      <c r="Z34" t="s">
        <v>352</v>
      </c>
      <c r="AA34">
        <v>0.10047399999999999</v>
      </c>
      <c r="AB34">
        <v>8.8037600000000005</v>
      </c>
      <c r="AC34">
        <v>460400</v>
      </c>
      <c r="AD34">
        <v>2700</v>
      </c>
      <c r="AE34">
        <v>7300</v>
      </c>
      <c r="AF34">
        <v>186500</v>
      </c>
      <c r="AG34">
        <v>232300</v>
      </c>
      <c r="AH34">
        <v>93100</v>
      </c>
      <c r="AI34">
        <v>0</v>
      </c>
      <c r="AJ34">
        <v>0</v>
      </c>
      <c r="AK34">
        <v>17700</v>
      </c>
      <c r="AL34">
        <f t="shared" si="0"/>
        <v>326.21111570508549</v>
      </c>
      <c r="AM34">
        <f t="shared" si="1"/>
        <v>450.12599999999998</v>
      </c>
      <c r="AP34" t="s">
        <v>59</v>
      </c>
      <c r="AR34">
        <v>4.5433199999999996</v>
      </c>
      <c r="AS34">
        <v>48.190100000000001</v>
      </c>
      <c r="AT34">
        <v>5888.02</v>
      </c>
      <c r="AU34">
        <v>3346</v>
      </c>
      <c r="AV34">
        <v>701.20600000000002</v>
      </c>
      <c r="AW34">
        <v>3.3718499999999998</v>
      </c>
      <c r="AX34">
        <v>0.37478499999999998</v>
      </c>
      <c r="AY34">
        <v>0.25400600000000001</v>
      </c>
      <c r="AZ34">
        <v>3.2806999999999999</v>
      </c>
      <c r="BA34">
        <v>2.2217199999999999</v>
      </c>
      <c r="BB34">
        <v>0.53541000000000005</v>
      </c>
      <c r="BC34">
        <v>8.10839</v>
      </c>
      <c r="BD34">
        <v>16.945</v>
      </c>
      <c r="BE34">
        <v>0.24648600000000001</v>
      </c>
      <c r="BF34">
        <v>1.9494100000000001</v>
      </c>
      <c r="BG34">
        <v>14.2216</v>
      </c>
      <c r="BH34">
        <v>0</v>
      </c>
      <c r="BI34">
        <v>6.7899299999999996E-2</v>
      </c>
      <c r="BJ34">
        <v>0.34733799999999998</v>
      </c>
      <c r="BK34">
        <v>6.3938400000000006E-2</v>
      </c>
      <c r="BL34">
        <v>0.84578100000000001</v>
      </c>
      <c r="BM34">
        <v>0</v>
      </c>
      <c r="BN34">
        <v>0</v>
      </c>
      <c r="BO34">
        <v>0</v>
      </c>
      <c r="BP34">
        <v>4.8203599999999999E-2</v>
      </c>
      <c r="BQ34">
        <v>3.7909600000000002E-2</v>
      </c>
      <c r="BR34">
        <v>0.58783700000000005</v>
      </c>
    </row>
    <row r="35" spans="1:70">
      <c r="A35" t="s">
        <v>60</v>
      </c>
      <c r="C35">
        <v>45.171700000000001</v>
      </c>
      <c r="D35">
        <v>188323</v>
      </c>
      <c r="E35" t="s">
        <v>222</v>
      </c>
      <c r="F35" t="s">
        <v>352</v>
      </c>
      <c r="G35">
        <v>96.086399999999998</v>
      </c>
      <c r="H35">
        <v>5492.95</v>
      </c>
      <c r="I35">
        <v>519.88499999999999</v>
      </c>
      <c r="J35">
        <v>260.90600000000001</v>
      </c>
      <c r="K35">
        <v>144.774</v>
      </c>
      <c r="L35">
        <v>2.5145499999999998</v>
      </c>
      <c r="M35">
        <v>33.906100000000002</v>
      </c>
      <c r="N35">
        <v>103.65</v>
      </c>
      <c r="O35">
        <v>71.815899999999999</v>
      </c>
      <c r="P35">
        <v>262.24799999999999</v>
      </c>
      <c r="Q35">
        <v>17.141300000000001</v>
      </c>
      <c r="R35">
        <v>23.369499999999999</v>
      </c>
      <c r="S35" s="14" t="s">
        <v>222</v>
      </c>
      <c r="T35">
        <v>0.62378400000000001</v>
      </c>
      <c r="U35">
        <v>34.621000000000002</v>
      </c>
      <c r="V35">
        <v>2.1676600000000001</v>
      </c>
      <c r="W35">
        <v>2285.8200000000002</v>
      </c>
      <c r="X35">
        <v>1.16247E-2</v>
      </c>
      <c r="Y35" s="1">
        <v>4.3960800000000001E-5</v>
      </c>
      <c r="Z35" t="s">
        <v>352</v>
      </c>
      <c r="AA35" t="s">
        <v>352</v>
      </c>
      <c r="AB35">
        <v>5.0876799999999998</v>
      </c>
      <c r="AC35">
        <v>460100</v>
      </c>
      <c r="AD35">
        <v>2700</v>
      </c>
      <c r="AE35">
        <v>10600</v>
      </c>
      <c r="AF35">
        <v>177100</v>
      </c>
      <c r="AG35">
        <v>237399.99999999997</v>
      </c>
      <c r="AH35">
        <v>96800</v>
      </c>
      <c r="AI35">
        <v>0</v>
      </c>
      <c r="AJ35">
        <v>0</v>
      </c>
      <c r="AK35">
        <v>15200</v>
      </c>
      <c r="AL35">
        <f t="shared" si="0"/>
        <v>369.11625636801807</v>
      </c>
      <c r="AM35">
        <f t="shared" si="1"/>
        <v>780.79099999999994</v>
      </c>
      <c r="AP35" t="s">
        <v>60</v>
      </c>
      <c r="AR35">
        <v>4.1737299999999999</v>
      </c>
      <c r="AS35">
        <v>41.366399999999999</v>
      </c>
      <c r="AT35">
        <v>4294.78</v>
      </c>
      <c r="AU35">
        <v>3849.47</v>
      </c>
      <c r="AV35">
        <v>773.14700000000005</v>
      </c>
      <c r="AW35">
        <v>3.8313600000000001</v>
      </c>
      <c r="AX35">
        <v>0.43441999999999997</v>
      </c>
      <c r="AY35">
        <v>0.32474999999999998</v>
      </c>
      <c r="AZ35">
        <v>2.3600300000000001</v>
      </c>
      <c r="BA35">
        <v>1.8242</v>
      </c>
      <c r="BB35">
        <v>0.52110199999999995</v>
      </c>
      <c r="BC35">
        <v>3.3565</v>
      </c>
      <c r="BD35">
        <v>16.4129</v>
      </c>
      <c r="BE35">
        <v>0.24005799999999999</v>
      </c>
      <c r="BF35">
        <v>1.4221999999999999</v>
      </c>
      <c r="BG35">
        <v>11.9428</v>
      </c>
      <c r="BH35">
        <v>0</v>
      </c>
      <c r="BI35">
        <v>6.84337E-2</v>
      </c>
      <c r="BJ35">
        <v>0.14935899999999999</v>
      </c>
      <c r="BK35">
        <v>4.3928700000000001E-2</v>
      </c>
      <c r="BL35">
        <v>0.50721499999999997</v>
      </c>
      <c r="BM35">
        <v>0</v>
      </c>
      <c r="BN35">
        <v>0</v>
      </c>
      <c r="BO35">
        <v>0</v>
      </c>
      <c r="BP35">
        <v>3.5347000000000003E-2</v>
      </c>
      <c r="BQ35">
        <v>0</v>
      </c>
      <c r="BR35">
        <v>0.49973099999999998</v>
      </c>
    </row>
    <row r="36" spans="1:70">
      <c r="A36" t="s">
        <v>62</v>
      </c>
      <c r="C36">
        <v>50.4908</v>
      </c>
      <c r="D36">
        <v>197591</v>
      </c>
      <c r="E36" t="s">
        <v>222</v>
      </c>
      <c r="F36" t="s">
        <v>222</v>
      </c>
      <c r="G36">
        <v>55.3964</v>
      </c>
      <c r="H36">
        <v>3240.69</v>
      </c>
      <c r="I36">
        <v>301.471</v>
      </c>
      <c r="J36">
        <v>145.80500000000001</v>
      </c>
      <c r="K36">
        <v>132.797</v>
      </c>
      <c r="L36">
        <v>2.4257499999999999</v>
      </c>
      <c r="M36">
        <v>36.942100000000003</v>
      </c>
      <c r="N36">
        <v>85.400700000000001</v>
      </c>
      <c r="O36">
        <v>62.0884</v>
      </c>
      <c r="P36">
        <v>253.62299999999999</v>
      </c>
      <c r="Q36">
        <v>23.351099999999999</v>
      </c>
      <c r="R36">
        <v>28.562999999999999</v>
      </c>
      <c r="S36" s="14" t="s">
        <v>222</v>
      </c>
      <c r="T36">
        <v>1.9399900000000001</v>
      </c>
      <c r="U36">
        <v>28.8841</v>
      </c>
      <c r="V36">
        <v>2.32735</v>
      </c>
      <c r="W36">
        <v>2334.4</v>
      </c>
      <c r="X36" t="s">
        <v>352</v>
      </c>
      <c r="Y36" s="14" t="s">
        <v>222</v>
      </c>
      <c r="Z36">
        <v>2.1075E-3</v>
      </c>
      <c r="AA36">
        <v>1.67098E-2</v>
      </c>
      <c r="AB36">
        <v>8.3032199999999996</v>
      </c>
      <c r="AC36">
        <v>459300</v>
      </c>
      <c r="AD36">
        <v>3000</v>
      </c>
      <c r="AE36">
        <v>7700</v>
      </c>
      <c r="AF36">
        <v>186200</v>
      </c>
      <c r="AG36">
        <v>230799.99999999997</v>
      </c>
      <c r="AH36">
        <v>94100</v>
      </c>
      <c r="AI36">
        <v>0</v>
      </c>
      <c r="AJ36">
        <v>0</v>
      </c>
      <c r="AK36">
        <v>19000</v>
      </c>
      <c r="AL36">
        <f t="shared" si="0"/>
        <v>371.02313276004151</v>
      </c>
      <c r="AM36">
        <f t="shared" si="1"/>
        <v>447.27600000000001</v>
      </c>
      <c r="AP36" t="s">
        <v>61</v>
      </c>
      <c r="AR36">
        <v>8.2166700000000006</v>
      </c>
      <c r="AS36">
        <v>57.835900000000002</v>
      </c>
      <c r="AT36">
        <v>3459.71</v>
      </c>
      <c r="AU36">
        <v>3193.95</v>
      </c>
      <c r="AV36">
        <v>1065.26</v>
      </c>
      <c r="AW36">
        <v>4.0327299999999999</v>
      </c>
      <c r="AX36">
        <v>0.50871699999999997</v>
      </c>
      <c r="AY36">
        <v>0.48138300000000001</v>
      </c>
      <c r="AZ36">
        <v>4.3000699999999998</v>
      </c>
      <c r="BA36">
        <v>3.0625</v>
      </c>
      <c r="BB36">
        <v>0.70187200000000005</v>
      </c>
      <c r="BC36">
        <v>8.2978400000000008</v>
      </c>
      <c r="BD36">
        <v>21.654199999999999</v>
      </c>
      <c r="BE36">
        <v>0.27063300000000001</v>
      </c>
      <c r="BF36">
        <v>1.3250999999999999</v>
      </c>
      <c r="BG36">
        <v>15.5128</v>
      </c>
      <c r="BH36">
        <v>0</v>
      </c>
      <c r="BI36">
        <v>9.2296799999999998E-2</v>
      </c>
      <c r="BJ36">
        <v>0</v>
      </c>
      <c r="BK36">
        <v>4.5615099999999999E-2</v>
      </c>
      <c r="BL36">
        <v>0.90656199999999998</v>
      </c>
      <c r="BM36">
        <v>0</v>
      </c>
      <c r="BN36">
        <v>2.4986399999999999E-2</v>
      </c>
      <c r="BO36">
        <v>1.1113100000000001E-2</v>
      </c>
      <c r="BP36">
        <v>0</v>
      </c>
      <c r="BQ36">
        <v>0</v>
      </c>
      <c r="BR36">
        <v>0.72888799999999998</v>
      </c>
    </row>
    <row r="37" spans="1:70">
      <c r="A37" t="s">
        <v>63</v>
      </c>
      <c r="C37">
        <v>51.421100000000003</v>
      </c>
      <c r="D37">
        <v>208029</v>
      </c>
      <c r="E37" t="s">
        <v>222</v>
      </c>
      <c r="F37" t="s">
        <v>222</v>
      </c>
      <c r="G37">
        <v>58.417400000000001</v>
      </c>
      <c r="H37">
        <v>3436.59</v>
      </c>
      <c r="I37">
        <v>326.3</v>
      </c>
      <c r="J37">
        <v>190.77799999999999</v>
      </c>
      <c r="K37">
        <v>192.678</v>
      </c>
      <c r="L37">
        <v>4.0008299999999997</v>
      </c>
      <c r="M37">
        <v>57.969499999999996</v>
      </c>
      <c r="N37">
        <v>134.07900000000001</v>
      </c>
      <c r="O37">
        <v>64.012500000000003</v>
      </c>
      <c r="P37">
        <v>289.34399999999999</v>
      </c>
      <c r="Q37">
        <v>19.1601</v>
      </c>
      <c r="R37">
        <v>19.796900000000001</v>
      </c>
      <c r="S37" t="s">
        <v>352</v>
      </c>
      <c r="T37">
        <v>0.68100099999999997</v>
      </c>
      <c r="U37">
        <v>40.308599999999998</v>
      </c>
      <c r="V37">
        <v>3.4162699999999999</v>
      </c>
      <c r="W37">
        <v>3340.54</v>
      </c>
      <c r="X37">
        <v>2.0212399999999998E-2</v>
      </c>
      <c r="Y37" t="s">
        <v>352</v>
      </c>
      <c r="Z37" t="s">
        <v>352</v>
      </c>
      <c r="AA37" s="14" t="s">
        <v>222</v>
      </c>
      <c r="AB37">
        <v>5.1706300000000001</v>
      </c>
      <c r="AC37">
        <v>458700</v>
      </c>
      <c r="AD37">
        <v>3700</v>
      </c>
      <c r="AE37">
        <v>9800</v>
      </c>
      <c r="AF37">
        <v>178600</v>
      </c>
      <c r="AG37">
        <v>234400</v>
      </c>
      <c r="AH37">
        <v>95399.999999999985</v>
      </c>
      <c r="AI37">
        <v>0</v>
      </c>
      <c r="AJ37">
        <v>0</v>
      </c>
      <c r="AK37">
        <v>19500</v>
      </c>
      <c r="AL37">
        <f t="shared" si="0"/>
        <v>329.71134704711341</v>
      </c>
      <c r="AM37">
        <f t="shared" si="1"/>
        <v>517.07799999999997</v>
      </c>
      <c r="AP37" t="s">
        <v>62</v>
      </c>
      <c r="AR37">
        <v>5.8422400000000003</v>
      </c>
      <c r="AS37">
        <v>66.096699999999998</v>
      </c>
      <c r="AT37">
        <v>5623.18</v>
      </c>
      <c r="AU37">
        <v>4363.99</v>
      </c>
      <c r="AV37">
        <v>533.32799999999997</v>
      </c>
      <c r="AW37">
        <v>4.9101999999999997</v>
      </c>
      <c r="AX37">
        <v>0.345613</v>
      </c>
      <c r="AY37">
        <v>0.36546000000000001</v>
      </c>
      <c r="AZ37">
        <v>3.1619600000000001</v>
      </c>
      <c r="BA37">
        <v>2.5557799999999999</v>
      </c>
      <c r="BB37">
        <v>0.46870200000000001</v>
      </c>
      <c r="BC37">
        <v>3.7063799999999998</v>
      </c>
      <c r="BD37">
        <v>24.292999999999999</v>
      </c>
      <c r="BE37">
        <v>0.17327899999999999</v>
      </c>
      <c r="BF37">
        <v>1.79593</v>
      </c>
      <c r="BG37">
        <v>15.9185</v>
      </c>
      <c r="BH37">
        <v>0.104341</v>
      </c>
      <c r="BI37">
        <v>0</v>
      </c>
      <c r="BJ37">
        <v>0.36474600000000001</v>
      </c>
      <c r="BK37">
        <v>5.89528E-2</v>
      </c>
      <c r="BL37">
        <v>0.61987800000000004</v>
      </c>
      <c r="BM37">
        <v>0</v>
      </c>
      <c r="BN37">
        <v>1.04051E-2</v>
      </c>
      <c r="BO37">
        <v>0</v>
      </c>
      <c r="BP37">
        <v>0</v>
      </c>
      <c r="BQ37">
        <v>3.1073199999999999E-2</v>
      </c>
      <c r="BR37">
        <v>0.54751700000000003</v>
      </c>
    </row>
    <row r="38" spans="1:70">
      <c r="A38" t="s">
        <v>64</v>
      </c>
      <c r="C38">
        <v>45.295999999999999</v>
      </c>
      <c r="D38">
        <v>209579</v>
      </c>
      <c r="E38" t="s">
        <v>222</v>
      </c>
      <c r="F38" t="s">
        <v>222</v>
      </c>
      <c r="G38">
        <v>59.204999999999998</v>
      </c>
      <c r="H38">
        <v>2931.06</v>
      </c>
      <c r="I38">
        <v>293.57499999999999</v>
      </c>
      <c r="J38">
        <v>179.91900000000001</v>
      </c>
      <c r="K38">
        <v>134.053</v>
      </c>
      <c r="L38">
        <v>2.26416</v>
      </c>
      <c r="M38">
        <v>22.3294</v>
      </c>
      <c r="N38">
        <v>135.49799999999999</v>
      </c>
      <c r="O38">
        <v>61.784399999999998</v>
      </c>
      <c r="P38">
        <v>238.78399999999999</v>
      </c>
      <c r="Q38">
        <v>23.450800000000001</v>
      </c>
      <c r="R38">
        <v>23.8887</v>
      </c>
      <c r="S38" s="14" t="s">
        <v>222</v>
      </c>
      <c r="T38">
        <v>0.85827699999999996</v>
      </c>
      <c r="U38">
        <v>36.228000000000002</v>
      </c>
      <c r="V38">
        <v>2.1769699999999998</v>
      </c>
      <c r="W38">
        <v>2854.99</v>
      </c>
      <c r="X38" s="14" t="s">
        <v>222</v>
      </c>
      <c r="Y38" t="s">
        <v>352</v>
      </c>
      <c r="Z38" t="s">
        <v>352</v>
      </c>
      <c r="AA38" t="s">
        <v>352</v>
      </c>
      <c r="AB38">
        <v>7.7695299999999996</v>
      </c>
      <c r="AC38">
        <v>459400</v>
      </c>
      <c r="AD38">
        <v>2500</v>
      </c>
      <c r="AE38">
        <v>9500</v>
      </c>
      <c r="AF38">
        <v>184800</v>
      </c>
      <c r="AG38">
        <v>231100</v>
      </c>
      <c r="AH38">
        <v>93200</v>
      </c>
      <c r="AI38">
        <v>0</v>
      </c>
      <c r="AJ38">
        <v>0</v>
      </c>
      <c r="AK38">
        <v>19600</v>
      </c>
      <c r="AL38">
        <f t="shared" si="0"/>
        <v>390.31090860359154</v>
      </c>
      <c r="AM38">
        <f t="shared" si="1"/>
        <v>473.49400000000003</v>
      </c>
      <c r="AP38" t="s">
        <v>63</v>
      </c>
      <c r="AR38">
        <v>4.8533600000000003</v>
      </c>
      <c r="AS38">
        <v>54.797499999999999</v>
      </c>
      <c r="AT38">
        <v>5208.93</v>
      </c>
      <c r="AU38">
        <v>5424.56</v>
      </c>
      <c r="AV38">
        <v>726.91300000000001</v>
      </c>
      <c r="AW38">
        <v>3.8537599999999999</v>
      </c>
      <c r="AX38">
        <v>0.44397799999999998</v>
      </c>
      <c r="AY38">
        <v>0.36174499999999998</v>
      </c>
      <c r="AZ38">
        <v>3.0022000000000002</v>
      </c>
      <c r="BA38">
        <v>2.8283900000000002</v>
      </c>
      <c r="BB38">
        <v>0.53354500000000005</v>
      </c>
      <c r="BC38">
        <v>6.4172599999999997</v>
      </c>
      <c r="BD38">
        <v>24.416</v>
      </c>
      <c r="BE38">
        <v>0.23383999999999999</v>
      </c>
      <c r="BF38">
        <v>2.06616</v>
      </c>
      <c r="BG38">
        <v>14.435700000000001</v>
      </c>
      <c r="BH38">
        <v>0.121951</v>
      </c>
      <c r="BI38">
        <v>0.123378</v>
      </c>
      <c r="BJ38">
        <v>0</v>
      </c>
      <c r="BK38">
        <v>5.5809299999999999E-2</v>
      </c>
      <c r="BL38">
        <v>0.56625300000000001</v>
      </c>
      <c r="BM38">
        <v>0</v>
      </c>
      <c r="BN38">
        <v>1.02478E-2</v>
      </c>
      <c r="BO38">
        <v>9.0502800000000008E-3</v>
      </c>
      <c r="BP38">
        <v>0</v>
      </c>
      <c r="BQ38">
        <v>0</v>
      </c>
      <c r="BR38">
        <v>0.62729999999999997</v>
      </c>
    </row>
    <row r="39" spans="1:70">
      <c r="A39" t="s">
        <v>65</v>
      </c>
      <c r="C39">
        <v>42.192599999999999</v>
      </c>
      <c r="D39">
        <v>209616</v>
      </c>
      <c r="E39" t="s">
        <v>222</v>
      </c>
      <c r="F39" t="s">
        <v>222</v>
      </c>
      <c r="G39">
        <v>51.197800000000001</v>
      </c>
      <c r="H39">
        <v>3756.93</v>
      </c>
      <c r="I39">
        <v>270.78899999999999</v>
      </c>
      <c r="J39">
        <v>167.608</v>
      </c>
      <c r="K39">
        <v>113.524</v>
      </c>
      <c r="L39">
        <v>2.0190199999999998</v>
      </c>
      <c r="M39">
        <v>20.227</v>
      </c>
      <c r="N39">
        <v>91.692300000000003</v>
      </c>
      <c r="O39">
        <v>60.747599999999998</v>
      </c>
      <c r="P39">
        <v>250.709</v>
      </c>
      <c r="Q39">
        <v>20.2517</v>
      </c>
      <c r="R39">
        <v>30.183499999999999</v>
      </c>
      <c r="S39">
        <v>0.10536</v>
      </c>
      <c r="T39">
        <v>1.5548599999999999</v>
      </c>
      <c r="U39">
        <v>49.919600000000003</v>
      </c>
      <c r="V39">
        <v>3.0425800000000001</v>
      </c>
      <c r="W39">
        <v>2681.85</v>
      </c>
      <c r="X39">
        <v>1.3811E-2</v>
      </c>
      <c r="Y39">
        <v>4.9047700000000001E-3</v>
      </c>
      <c r="Z39">
        <v>7.7597799999999998E-4</v>
      </c>
      <c r="AA39">
        <v>6.3856999999999997E-2</v>
      </c>
      <c r="AB39">
        <v>7.2824200000000001</v>
      </c>
      <c r="AC39">
        <v>458900</v>
      </c>
      <c r="AD39">
        <v>2700</v>
      </c>
      <c r="AE39">
        <v>7100</v>
      </c>
      <c r="AF39">
        <v>187300</v>
      </c>
      <c r="AG39">
        <v>229800</v>
      </c>
      <c r="AH39">
        <v>94700</v>
      </c>
      <c r="AI39">
        <v>0</v>
      </c>
      <c r="AJ39">
        <v>0</v>
      </c>
      <c r="AK39">
        <v>19600</v>
      </c>
      <c r="AL39">
        <f t="shared" si="0"/>
        <v>377.72876123314279</v>
      </c>
      <c r="AM39">
        <f t="shared" si="1"/>
        <v>438.39699999999999</v>
      </c>
      <c r="AP39" t="s">
        <v>64</v>
      </c>
      <c r="AR39">
        <v>5.6892399999999999</v>
      </c>
      <c r="AS39">
        <v>39.853499999999997</v>
      </c>
      <c r="AT39">
        <v>3351.04</v>
      </c>
      <c r="AU39">
        <v>4191.6499999999996</v>
      </c>
      <c r="AV39">
        <v>642.14300000000003</v>
      </c>
      <c r="AW39">
        <v>5.14358</v>
      </c>
      <c r="AX39">
        <v>0.42009400000000002</v>
      </c>
      <c r="AY39">
        <v>0.41277700000000001</v>
      </c>
      <c r="AZ39">
        <v>2.4624199999999998</v>
      </c>
      <c r="BA39">
        <v>2.3853399999999998</v>
      </c>
      <c r="BB39">
        <v>0.48667500000000002</v>
      </c>
      <c r="BC39">
        <v>6.8442299999999996</v>
      </c>
      <c r="BD39">
        <v>18.2454</v>
      </c>
      <c r="BE39">
        <v>0.17808299999999999</v>
      </c>
      <c r="BF39">
        <v>1.90055</v>
      </c>
      <c r="BG39">
        <v>16.5837</v>
      </c>
      <c r="BH39">
        <v>0</v>
      </c>
      <c r="BI39">
        <v>7.3222499999999996E-2</v>
      </c>
      <c r="BJ39">
        <v>0.158969</v>
      </c>
      <c r="BK39">
        <v>3.68898E-2</v>
      </c>
      <c r="BL39">
        <v>0.73580400000000001</v>
      </c>
      <c r="BM39">
        <v>0</v>
      </c>
      <c r="BN39">
        <v>9.9986799999999994E-3</v>
      </c>
      <c r="BO39">
        <v>0</v>
      </c>
      <c r="BP39">
        <v>0</v>
      </c>
      <c r="BQ39">
        <v>2.9760999999999999E-2</v>
      </c>
      <c r="BR39">
        <v>0.64055099999999998</v>
      </c>
    </row>
    <row r="40" spans="1:70">
      <c r="A40" t="s">
        <v>66</v>
      </c>
      <c r="C40">
        <v>45.502499999999998</v>
      </c>
      <c r="D40">
        <v>245154</v>
      </c>
      <c r="E40" t="s">
        <v>352</v>
      </c>
      <c r="F40" t="s">
        <v>222</v>
      </c>
      <c r="G40">
        <v>51.850700000000003</v>
      </c>
      <c r="H40">
        <v>4922.3</v>
      </c>
      <c r="I40">
        <v>315.74900000000002</v>
      </c>
      <c r="J40">
        <v>188.92099999999999</v>
      </c>
      <c r="K40">
        <v>134.828</v>
      </c>
      <c r="L40">
        <v>2.9890300000000001</v>
      </c>
      <c r="M40">
        <v>42.487000000000002</v>
      </c>
      <c r="N40">
        <v>78.072100000000006</v>
      </c>
      <c r="O40">
        <v>69.398499999999999</v>
      </c>
      <c r="P40">
        <v>288.30599999999998</v>
      </c>
      <c r="Q40">
        <v>31.963100000000001</v>
      </c>
      <c r="R40">
        <v>27.672699999999999</v>
      </c>
      <c r="S40">
        <v>0.26895400000000003</v>
      </c>
      <c r="T40">
        <v>2.1284200000000002</v>
      </c>
      <c r="U40">
        <v>61.331400000000002</v>
      </c>
      <c r="V40">
        <v>3.4960800000000001</v>
      </c>
      <c r="W40">
        <v>2859.62</v>
      </c>
      <c r="X40">
        <v>2.67219E-2</v>
      </c>
      <c r="Y40" t="s">
        <v>352</v>
      </c>
      <c r="Z40" t="s">
        <v>352</v>
      </c>
      <c r="AA40">
        <v>6.50038E-2</v>
      </c>
      <c r="AB40">
        <v>7.0906399999999996</v>
      </c>
      <c r="AC40">
        <v>458500</v>
      </c>
      <c r="AD40">
        <v>0</v>
      </c>
      <c r="AE40">
        <v>8900</v>
      </c>
      <c r="AF40">
        <v>184899.99999999997</v>
      </c>
      <c r="AG40">
        <v>230500</v>
      </c>
      <c r="AH40">
        <v>97800</v>
      </c>
      <c r="AI40">
        <v>0</v>
      </c>
      <c r="AJ40">
        <v>0</v>
      </c>
      <c r="AK40">
        <v>19400</v>
      </c>
      <c r="AL40">
        <f t="shared" si="0"/>
        <v>339.2229089925288</v>
      </c>
      <c r="AM40">
        <f t="shared" si="1"/>
        <v>504.67</v>
      </c>
      <c r="AP40" t="s">
        <v>65</v>
      </c>
      <c r="AR40">
        <v>6.3115800000000002</v>
      </c>
      <c r="AS40">
        <v>55.833599999999997</v>
      </c>
      <c r="AT40">
        <v>3481.43</v>
      </c>
      <c r="AU40">
        <v>4788.1099999999997</v>
      </c>
      <c r="AV40">
        <v>646.13099999999997</v>
      </c>
      <c r="AW40">
        <v>4.9341200000000001</v>
      </c>
      <c r="AX40">
        <v>0.52415900000000004</v>
      </c>
      <c r="AY40">
        <v>0.37834400000000001</v>
      </c>
      <c r="AZ40">
        <v>3.3696700000000002</v>
      </c>
      <c r="BA40">
        <v>2.8058900000000002</v>
      </c>
      <c r="BB40">
        <v>0.60716999999999999</v>
      </c>
      <c r="BC40">
        <v>3.8640699999999999</v>
      </c>
      <c r="BD40">
        <v>20.785699999999999</v>
      </c>
      <c r="BE40">
        <v>0.22220599999999999</v>
      </c>
      <c r="BF40">
        <v>2.82822</v>
      </c>
      <c r="BG40">
        <v>16.133700000000001</v>
      </c>
      <c r="BH40">
        <v>0</v>
      </c>
      <c r="BI40">
        <v>0</v>
      </c>
      <c r="BJ40">
        <v>0</v>
      </c>
      <c r="BK40">
        <v>7.1991700000000006E-2</v>
      </c>
      <c r="BL40">
        <v>0.65083899999999995</v>
      </c>
      <c r="BM40">
        <v>0</v>
      </c>
      <c r="BN40">
        <v>0</v>
      </c>
      <c r="BO40">
        <v>1.02699E-2</v>
      </c>
      <c r="BP40">
        <v>0</v>
      </c>
      <c r="BQ40">
        <v>0</v>
      </c>
      <c r="BR40">
        <v>0.64494799999999997</v>
      </c>
    </row>
    <row r="41" spans="1:70">
      <c r="A41" t="s">
        <v>67</v>
      </c>
      <c r="C41">
        <v>57.115099999999998</v>
      </c>
      <c r="D41">
        <v>211689</v>
      </c>
      <c r="E41" t="s">
        <v>222</v>
      </c>
      <c r="F41" t="s">
        <v>222</v>
      </c>
      <c r="G41">
        <v>54.166499999999999</v>
      </c>
      <c r="H41">
        <v>2908.59</v>
      </c>
      <c r="I41">
        <v>299.83</v>
      </c>
      <c r="J41">
        <v>158.80000000000001</v>
      </c>
      <c r="K41">
        <v>147.351</v>
      </c>
      <c r="L41">
        <v>2.9101599999999999</v>
      </c>
      <c r="M41">
        <v>50.588200000000001</v>
      </c>
      <c r="N41">
        <v>68.113600000000005</v>
      </c>
      <c r="O41">
        <v>66.997900000000001</v>
      </c>
      <c r="P41">
        <v>249.791</v>
      </c>
      <c r="Q41">
        <v>22.069400000000002</v>
      </c>
      <c r="R41">
        <v>27.7758</v>
      </c>
      <c r="S41" s="14" t="s">
        <v>222</v>
      </c>
      <c r="T41">
        <v>0.85289499999999996</v>
      </c>
      <c r="U41">
        <v>37.681899999999999</v>
      </c>
      <c r="V41">
        <v>3.0587200000000001</v>
      </c>
      <c r="W41">
        <v>3083.33</v>
      </c>
      <c r="X41">
        <v>1.9958500000000001E-2</v>
      </c>
      <c r="Y41" t="s">
        <v>352</v>
      </c>
      <c r="Z41" t="s">
        <v>352</v>
      </c>
      <c r="AA41">
        <v>4.1006899999999999E-2</v>
      </c>
      <c r="AB41">
        <v>8.0094700000000003</v>
      </c>
      <c r="AC41">
        <v>459799.99999999994</v>
      </c>
      <c r="AD41">
        <v>2600</v>
      </c>
      <c r="AE41">
        <v>9000</v>
      </c>
      <c r="AF41">
        <v>184899.99999999997</v>
      </c>
      <c r="AG41">
        <v>231900</v>
      </c>
      <c r="AH41">
        <v>94100</v>
      </c>
      <c r="AI41">
        <v>0</v>
      </c>
      <c r="AJ41">
        <v>0</v>
      </c>
      <c r="AK41">
        <v>17700</v>
      </c>
      <c r="AL41">
        <f t="shared" si="0"/>
        <v>376.71493368456032</v>
      </c>
      <c r="AM41">
        <f t="shared" si="1"/>
        <v>458.63</v>
      </c>
      <c r="AP41" t="s">
        <v>66</v>
      </c>
      <c r="AR41">
        <v>7.4378399999999996</v>
      </c>
      <c r="AS41">
        <v>64.060199999999995</v>
      </c>
      <c r="AT41">
        <v>4665.83</v>
      </c>
      <c r="AU41">
        <v>4311.72</v>
      </c>
      <c r="AV41">
        <v>1062.82</v>
      </c>
      <c r="AW41">
        <v>4.5833500000000003</v>
      </c>
      <c r="AX41">
        <v>0.54429700000000003</v>
      </c>
      <c r="AY41">
        <v>0.40615299999999999</v>
      </c>
      <c r="AZ41">
        <v>4.8570399999999996</v>
      </c>
      <c r="BA41">
        <v>3.3223400000000001</v>
      </c>
      <c r="BB41">
        <v>0.64945799999999998</v>
      </c>
      <c r="BC41">
        <v>5.5669399999999998</v>
      </c>
      <c r="BD41">
        <v>52.029000000000003</v>
      </c>
      <c r="BE41">
        <v>0.33312999999999998</v>
      </c>
      <c r="BF41">
        <v>2.6196199999999998</v>
      </c>
      <c r="BG41">
        <v>17.1569</v>
      </c>
      <c r="BH41">
        <v>0.1198</v>
      </c>
      <c r="BI41">
        <v>0.20891799999999999</v>
      </c>
      <c r="BJ41">
        <v>0.19196099999999999</v>
      </c>
      <c r="BK41">
        <v>4.7840800000000003E-2</v>
      </c>
      <c r="BL41">
        <v>0.90441899999999997</v>
      </c>
      <c r="BM41">
        <v>0</v>
      </c>
      <c r="BN41">
        <v>0</v>
      </c>
      <c r="BO41">
        <v>1.0688100000000001E-2</v>
      </c>
      <c r="BP41">
        <v>4.4712099999999998E-2</v>
      </c>
      <c r="BQ41">
        <v>0</v>
      </c>
      <c r="BR41">
        <v>0.57076099999999996</v>
      </c>
    </row>
    <row r="42" spans="1:70">
      <c r="A42" t="s">
        <v>68</v>
      </c>
      <c r="C42">
        <v>52.729500000000002</v>
      </c>
      <c r="D42">
        <v>222597</v>
      </c>
      <c r="E42" t="s">
        <v>222</v>
      </c>
      <c r="F42" t="s">
        <v>222</v>
      </c>
      <c r="G42">
        <v>56.565399999999997</v>
      </c>
      <c r="H42">
        <v>3629.28</v>
      </c>
      <c r="I42">
        <v>285.23099999999999</v>
      </c>
      <c r="J42">
        <v>135.62</v>
      </c>
      <c r="K42">
        <v>130.04300000000001</v>
      </c>
      <c r="L42">
        <v>2.7851300000000001</v>
      </c>
      <c r="M42">
        <v>39.645000000000003</v>
      </c>
      <c r="N42">
        <v>63.829000000000001</v>
      </c>
      <c r="O42">
        <v>65.606300000000005</v>
      </c>
      <c r="P42">
        <v>251.333</v>
      </c>
      <c r="Q42">
        <v>19.220199999999998</v>
      </c>
      <c r="R42">
        <v>30.838799999999999</v>
      </c>
      <c r="S42" s="14" t="s">
        <v>222</v>
      </c>
      <c r="T42">
        <v>2.82822</v>
      </c>
      <c r="U42">
        <v>50.9574</v>
      </c>
      <c r="V42">
        <v>2.7154500000000001</v>
      </c>
      <c r="W42">
        <v>2748.19</v>
      </c>
      <c r="X42">
        <v>2.2327900000000001E-2</v>
      </c>
      <c r="Y42">
        <v>4.3198599999999998E-4</v>
      </c>
      <c r="Z42" t="s">
        <v>352</v>
      </c>
      <c r="AA42">
        <v>4.1017999999999999E-2</v>
      </c>
      <c r="AB42">
        <v>7.75488</v>
      </c>
      <c r="AC42">
        <v>459000</v>
      </c>
      <c r="AD42">
        <v>0</v>
      </c>
      <c r="AE42">
        <v>8000</v>
      </c>
      <c r="AF42">
        <v>188800</v>
      </c>
      <c r="AG42">
        <v>228800</v>
      </c>
      <c r="AH42">
        <v>95500</v>
      </c>
      <c r="AI42">
        <v>0</v>
      </c>
      <c r="AJ42">
        <v>0</v>
      </c>
      <c r="AK42">
        <v>20000</v>
      </c>
      <c r="AL42">
        <f t="shared" si="0"/>
        <v>379.97397874532993</v>
      </c>
      <c r="AM42">
        <f t="shared" si="1"/>
        <v>420.851</v>
      </c>
      <c r="AP42" t="s">
        <v>67</v>
      </c>
      <c r="AR42">
        <v>5.6119399999999997</v>
      </c>
      <c r="AS42">
        <v>43.043300000000002</v>
      </c>
      <c r="AT42">
        <v>5431.88</v>
      </c>
      <c r="AU42">
        <v>3448.06</v>
      </c>
      <c r="AV42">
        <v>762.32799999999997</v>
      </c>
      <c r="AW42">
        <v>3.9971999999999999</v>
      </c>
      <c r="AX42">
        <v>0.54835500000000004</v>
      </c>
      <c r="AY42">
        <v>0.401283</v>
      </c>
      <c r="AZ42">
        <v>4.4246999999999996</v>
      </c>
      <c r="BA42">
        <v>3.9403000000000001</v>
      </c>
      <c r="BB42">
        <v>0.68247100000000005</v>
      </c>
      <c r="BC42">
        <v>6.6074200000000003</v>
      </c>
      <c r="BD42">
        <v>24.902799999999999</v>
      </c>
      <c r="BE42">
        <v>0.218505</v>
      </c>
      <c r="BF42">
        <v>2.10067</v>
      </c>
      <c r="BG42">
        <v>13.867000000000001</v>
      </c>
      <c r="BH42">
        <v>8.3861199999999997E-2</v>
      </c>
      <c r="BI42">
        <v>0.188695</v>
      </c>
      <c r="BJ42">
        <v>0</v>
      </c>
      <c r="BK42">
        <v>4.3105200000000003E-2</v>
      </c>
      <c r="BL42">
        <v>0.91333299999999995</v>
      </c>
      <c r="BM42">
        <v>0</v>
      </c>
      <c r="BN42">
        <v>1.17921E-2</v>
      </c>
      <c r="BO42">
        <v>0</v>
      </c>
      <c r="BP42">
        <v>4.3182999999999999E-2</v>
      </c>
      <c r="BQ42">
        <v>0</v>
      </c>
      <c r="BR42">
        <v>0.59305099999999999</v>
      </c>
    </row>
    <row r="43" spans="1:70">
      <c r="A43" t="s">
        <v>69</v>
      </c>
      <c r="C43">
        <v>45.497399999999999</v>
      </c>
      <c r="D43">
        <v>219180</v>
      </c>
      <c r="E43" t="s">
        <v>222</v>
      </c>
      <c r="F43" t="s">
        <v>222</v>
      </c>
      <c r="G43">
        <v>52.920499999999997</v>
      </c>
      <c r="H43">
        <v>2844.5</v>
      </c>
      <c r="I43">
        <v>281.59300000000002</v>
      </c>
      <c r="J43">
        <v>170.85400000000001</v>
      </c>
      <c r="K43">
        <v>123.79600000000001</v>
      </c>
      <c r="L43">
        <v>2.3093300000000001</v>
      </c>
      <c r="M43">
        <v>21.4268</v>
      </c>
      <c r="N43">
        <v>76.189400000000006</v>
      </c>
      <c r="O43">
        <v>63.862499999999997</v>
      </c>
      <c r="P43">
        <v>276.738</v>
      </c>
      <c r="Q43">
        <v>29.6508</v>
      </c>
      <c r="R43">
        <v>30.444700000000001</v>
      </c>
      <c r="S43">
        <v>5.7056999999999997E-2</v>
      </c>
      <c r="T43">
        <v>2.1233300000000002</v>
      </c>
      <c r="U43">
        <v>29.569600000000001</v>
      </c>
      <c r="V43">
        <v>3.3026800000000001</v>
      </c>
      <c r="W43">
        <v>2074.04</v>
      </c>
      <c r="X43">
        <v>2.1695699999999998E-2</v>
      </c>
      <c r="Y43" t="s">
        <v>352</v>
      </c>
      <c r="Z43">
        <v>8.5201500000000002E-4</v>
      </c>
      <c r="AA43">
        <v>0.102899</v>
      </c>
      <c r="AB43">
        <v>6.0835100000000004</v>
      </c>
      <c r="AC43">
        <v>458800</v>
      </c>
      <c r="AD43">
        <v>3500</v>
      </c>
      <c r="AE43">
        <v>7600</v>
      </c>
      <c r="AF43">
        <v>186500</v>
      </c>
      <c r="AG43">
        <v>229700</v>
      </c>
      <c r="AH43">
        <v>96000</v>
      </c>
      <c r="AI43">
        <v>2700</v>
      </c>
      <c r="AJ43">
        <v>0</v>
      </c>
      <c r="AK43">
        <v>15200</v>
      </c>
      <c r="AL43">
        <f t="shared" si="0"/>
        <v>346.89851050452052</v>
      </c>
      <c r="AM43">
        <f t="shared" si="1"/>
        <v>452.447</v>
      </c>
      <c r="AP43" t="s">
        <v>68</v>
      </c>
      <c r="AR43">
        <v>5.8936599999999997</v>
      </c>
      <c r="AS43">
        <v>41.944800000000001</v>
      </c>
      <c r="AT43">
        <v>5158.88</v>
      </c>
      <c r="AU43">
        <v>4502.46</v>
      </c>
      <c r="AV43">
        <v>737.84</v>
      </c>
      <c r="AW43">
        <v>3.9528400000000001</v>
      </c>
      <c r="AX43">
        <v>0.47698699999999999</v>
      </c>
      <c r="AY43">
        <v>0.34312999999999999</v>
      </c>
      <c r="AZ43">
        <v>3.6735000000000002</v>
      </c>
      <c r="BA43">
        <v>2.9445000000000001</v>
      </c>
      <c r="BB43">
        <v>0.55015899999999995</v>
      </c>
      <c r="BC43">
        <v>6.8596199999999996</v>
      </c>
      <c r="BD43">
        <v>38.340400000000002</v>
      </c>
      <c r="BE43">
        <v>0.33349699999999999</v>
      </c>
      <c r="BF43">
        <v>1.8619300000000001</v>
      </c>
      <c r="BG43">
        <v>16.554400000000001</v>
      </c>
      <c r="BH43">
        <v>0.14074999999999999</v>
      </c>
      <c r="BI43">
        <v>0</v>
      </c>
      <c r="BJ43">
        <v>0</v>
      </c>
      <c r="BK43">
        <v>3.0758799999999999E-2</v>
      </c>
      <c r="BL43">
        <v>1.1681299999999999</v>
      </c>
      <c r="BM43">
        <v>0</v>
      </c>
      <c r="BN43">
        <v>1.2175E-2</v>
      </c>
      <c r="BO43">
        <v>0</v>
      </c>
      <c r="BP43">
        <v>0</v>
      </c>
      <c r="BQ43">
        <v>3.5998700000000002E-2</v>
      </c>
      <c r="BR43">
        <v>0.67334400000000005</v>
      </c>
    </row>
    <row r="44" spans="1:70">
      <c r="A44" s="18" t="s">
        <v>61</v>
      </c>
      <c r="C44">
        <v>50.363599999999998</v>
      </c>
      <c r="D44">
        <v>238781</v>
      </c>
      <c r="E44" t="s">
        <v>222</v>
      </c>
      <c r="F44" t="s">
        <v>222</v>
      </c>
      <c r="G44">
        <v>87.808300000000003</v>
      </c>
      <c r="H44">
        <v>2905.37</v>
      </c>
      <c r="I44">
        <v>394.62400000000002</v>
      </c>
      <c r="J44">
        <v>137.773</v>
      </c>
      <c r="K44">
        <v>135.91800000000001</v>
      </c>
      <c r="L44">
        <v>2.5918299999999999</v>
      </c>
      <c r="M44">
        <v>46.739600000000003</v>
      </c>
      <c r="N44">
        <v>87.066000000000003</v>
      </c>
      <c r="O44">
        <v>66.085499999999996</v>
      </c>
      <c r="P44">
        <v>255.517</v>
      </c>
      <c r="Q44">
        <v>43.722900000000003</v>
      </c>
      <c r="R44">
        <v>48.262</v>
      </c>
      <c r="S44" s="14" t="s">
        <v>222</v>
      </c>
      <c r="T44">
        <v>1.60483</v>
      </c>
      <c r="U44">
        <v>23.259799999999998</v>
      </c>
      <c r="V44">
        <v>3.16995</v>
      </c>
      <c r="W44">
        <v>2857.37</v>
      </c>
      <c r="X44">
        <v>1.26366E-2</v>
      </c>
      <c r="Y44" t="s">
        <v>352</v>
      </c>
      <c r="Z44" t="s">
        <v>352</v>
      </c>
      <c r="AA44">
        <v>3.8648000000000002E-2</v>
      </c>
      <c r="AB44">
        <v>7.1120400000000004</v>
      </c>
      <c r="AC44">
        <v>458400.00000000006</v>
      </c>
      <c r="AD44">
        <v>0</v>
      </c>
      <c r="AE44">
        <v>10000</v>
      </c>
      <c r="AF44">
        <v>182600.00000000003</v>
      </c>
      <c r="AG44">
        <v>231600</v>
      </c>
      <c r="AH44">
        <v>98200</v>
      </c>
      <c r="AI44">
        <v>0</v>
      </c>
      <c r="AJ44">
        <v>0</v>
      </c>
      <c r="AK44">
        <v>19100</v>
      </c>
      <c r="AL44">
        <f t="shared" si="0"/>
        <v>384.3188515832606</v>
      </c>
      <c r="AM44">
        <f t="shared" si="1"/>
        <v>532.39700000000005</v>
      </c>
      <c r="AP44" t="s">
        <v>69</v>
      </c>
      <c r="AR44">
        <v>4.37418</v>
      </c>
      <c r="AS44">
        <v>40.869399999999999</v>
      </c>
      <c r="AT44">
        <v>4302.3100000000004</v>
      </c>
      <c r="AU44">
        <v>4644.0600000000004</v>
      </c>
      <c r="AV44">
        <v>838.65899999999999</v>
      </c>
      <c r="AW44">
        <v>3.5152000000000001</v>
      </c>
      <c r="AX44">
        <v>0.454957</v>
      </c>
      <c r="AY44">
        <v>0.39602500000000002</v>
      </c>
      <c r="AZ44">
        <v>3.7894199999999998</v>
      </c>
      <c r="BA44">
        <v>2.4039999999999999</v>
      </c>
      <c r="BB44">
        <v>0.58994500000000005</v>
      </c>
      <c r="BC44">
        <v>8.7741100000000003</v>
      </c>
      <c r="BD44">
        <v>17.653199999999998</v>
      </c>
      <c r="BE44">
        <v>0.31684000000000001</v>
      </c>
      <c r="BF44">
        <v>2.28118</v>
      </c>
      <c r="BG44">
        <v>14.2799</v>
      </c>
      <c r="BH44">
        <v>0.103864</v>
      </c>
      <c r="BI44">
        <v>0.128495</v>
      </c>
      <c r="BJ44">
        <v>0</v>
      </c>
      <c r="BK44">
        <v>2.7066E-2</v>
      </c>
      <c r="BL44">
        <v>0.61635399999999996</v>
      </c>
      <c r="BM44">
        <v>0.74578</v>
      </c>
      <c r="BN44">
        <v>0</v>
      </c>
      <c r="BO44">
        <v>9.3550000000000005E-3</v>
      </c>
      <c r="BP44">
        <v>0</v>
      </c>
      <c r="BQ44">
        <v>0</v>
      </c>
      <c r="BR44">
        <v>0.66914700000000005</v>
      </c>
    </row>
    <row r="45" spans="1:70">
      <c r="A45" s="18" t="s">
        <v>70</v>
      </c>
      <c r="C45">
        <v>45.9803</v>
      </c>
      <c r="D45">
        <v>220470</v>
      </c>
      <c r="E45" t="s">
        <v>352</v>
      </c>
      <c r="F45" t="s">
        <v>352</v>
      </c>
      <c r="G45">
        <v>48.767699999999998</v>
      </c>
      <c r="H45">
        <v>2917.12</v>
      </c>
      <c r="I45">
        <v>293.935</v>
      </c>
      <c r="J45">
        <v>123.21899999999999</v>
      </c>
      <c r="K45">
        <v>89.810100000000006</v>
      </c>
      <c r="L45">
        <v>1.7456700000000001</v>
      </c>
      <c r="M45">
        <v>40.193899999999999</v>
      </c>
      <c r="N45">
        <v>99.465599999999995</v>
      </c>
      <c r="O45">
        <v>66.929500000000004</v>
      </c>
      <c r="P45">
        <v>240.34299999999999</v>
      </c>
      <c r="Q45">
        <v>26.3811</v>
      </c>
      <c r="R45">
        <v>35.700699999999998</v>
      </c>
      <c r="S45" s="14" t="s">
        <v>222</v>
      </c>
      <c r="T45">
        <v>1.8429500000000001</v>
      </c>
      <c r="U45">
        <v>26.779699999999998</v>
      </c>
      <c r="V45">
        <v>2.6040899999999998</v>
      </c>
      <c r="W45">
        <v>2327.46</v>
      </c>
      <c r="X45">
        <v>1.3894500000000001E-2</v>
      </c>
      <c r="Y45">
        <v>4.04736E-4</v>
      </c>
      <c r="Z45">
        <v>1.26099E-3</v>
      </c>
      <c r="AA45">
        <v>6.6857200000000006E-2</v>
      </c>
      <c r="AB45">
        <v>7.2088599999999996</v>
      </c>
      <c r="AC45">
        <v>462600</v>
      </c>
      <c r="AD45">
        <v>3600</v>
      </c>
      <c r="AE45">
        <v>7300</v>
      </c>
      <c r="AF45">
        <v>189100</v>
      </c>
      <c r="AG45">
        <v>231400</v>
      </c>
      <c r="AH45">
        <v>99600.000000000015</v>
      </c>
      <c r="AI45">
        <v>0</v>
      </c>
      <c r="AJ45">
        <v>6400</v>
      </c>
      <c r="AK45" s="16">
        <v>0</v>
      </c>
      <c r="AL45">
        <f>AH45/P45</f>
        <v>414.40774226834156</v>
      </c>
      <c r="AM45">
        <f t="shared" si="1"/>
        <v>417.154</v>
      </c>
      <c r="AP45" t="s">
        <v>70</v>
      </c>
      <c r="AR45">
        <v>4.5199100000000003</v>
      </c>
      <c r="AS45">
        <v>55.270600000000002</v>
      </c>
      <c r="AT45">
        <v>4203.45</v>
      </c>
      <c r="AU45">
        <v>4672.9799999999996</v>
      </c>
      <c r="AV45">
        <v>818.85699999999997</v>
      </c>
      <c r="AW45">
        <v>3.9265699999999999</v>
      </c>
      <c r="AX45">
        <v>0.57553900000000002</v>
      </c>
      <c r="AY45">
        <v>0.405221</v>
      </c>
      <c r="AZ45">
        <v>3.4505300000000001</v>
      </c>
      <c r="BA45">
        <v>1.6971799999999999</v>
      </c>
      <c r="BB45">
        <v>0.64058899999999996</v>
      </c>
      <c r="BC45">
        <v>4.6750499999999997</v>
      </c>
      <c r="BD45">
        <v>26.793099999999999</v>
      </c>
      <c r="BE45">
        <v>0.26456099999999999</v>
      </c>
      <c r="BF45">
        <v>1.7457800000000001</v>
      </c>
      <c r="BG45">
        <v>18.1691</v>
      </c>
      <c r="BH45">
        <v>7.6415800000000006E-2</v>
      </c>
      <c r="BI45">
        <v>0.10971499999999999</v>
      </c>
      <c r="BJ45">
        <v>0.170128</v>
      </c>
      <c r="BK45">
        <v>3.9555399999999998E-2</v>
      </c>
      <c r="BL45">
        <v>0.78724499999999997</v>
      </c>
      <c r="BM45">
        <v>0</v>
      </c>
      <c r="BN45">
        <v>1.09409E-2</v>
      </c>
      <c r="BO45">
        <v>0</v>
      </c>
      <c r="BP45">
        <v>0</v>
      </c>
      <c r="BQ45">
        <v>0</v>
      </c>
      <c r="BR45">
        <v>0.69723000000000002</v>
      </c>
    </row>
    <row r="46" spans="1:70">
      <c r="A46" s="18"/>
      <c r="B46" t="s">
        <v>371</v>
      </c>
      <c r="C46">
        <f>AVERAGE(C2:C45)</f>
        <v>46.371959090909094</v>
      </c>
      <c r="D46">
        <f t="shared" ref="D46:AM46" si="2">AVERAGE(D2:D45)</f>
        <v>209771.93181818182</v>
      </c>
      <c r="E46">
        <f t="shared" si="2"/>
        <v>5127.0149999999994</v>
      </c>
      <c r="F46">
        <f t="shared" si="2"/>
        <v>1960.67</v>
      </c>
      <c r="G46">
        <f t="shared" si="2"/>
        <v>51.967918181818185</v>
      </c>
      <c r="H46">
        <f t="shared" si="2"/>
        <v>2959.2997954545453</v>
      </c>
      <c r="I46">
        <f t="shared" si="2"/>
        <v>291.25106590909087</v>
      </c>
      <c r="J46">
        <f t="shared" si="2"/>
        <v>148.8273136363637</v>
      </c>
      <c r="K46">
        <f t="shared" si="2"/>
        <v>136.19179772727273</v>
      </c>
      <c r="L46">
        <f t="shared" si="2"/>
        <v>2.6054104545454546</v>
      </c>
      <c r="M46">
        <f t="shared" si="2"/>
        <v>35.568072727272735</v>
      </c>
      <c r="N46">
        <f t="shared" si="2"/>
        <v>78.851297727272737</v>
      </c>
      <c r="O46">
        <f t="shared" si="2"/>
        <v>61.949404545454541</v>
      </c>
      <c r="P46">
        <f t="shared" si="2"/>
        <v>250.88050000000001</v>
      </c>
      <c r="Q46">
        <f t="shared" si="2"/>
        <v>28.167538636363641</v>
      </c>
      <c r="R46">
        <f t="shared" si="2"/>
        <v>30.041854545454552</v>
      </c>
      <c r="S46">
        <f t="shared" si="2"/>
        <v>0.12159403157894737</v>
      </c>
      <c r="T46">
        <f t="shared" si="2"/>
        <v>1.2355287852272729</v>
      </c>
      <c r="U46">
        <f t="shared" si="2"/>
        <v>27.80622363636364</v>
      </c>
      <c r="V46">
        <f t="shared" si="2"/>
        <v>2.8504531818181817</v>
      </c>
      <c r="W46">
        <f t="shared" si="2"/>
        <v>2607.4147727272725</v>
      </c>
      <c r="X46">
        <f t="shared" si="2"/>
        <v>2.3222139630769228E-2</v>
      </c>
      <c r="Y46">
        <f t="shared" si="2"/>
        <v>2.8108698495454549E-3</v>
      </c>
      <c r="Z46">
        <f t="shared" si="2"/>
        <v>6.1639014983333332E-4</v>
      </c>
      <c r="AA46">
        <f t="shared" si="2"/>
        <v>4.7032627568571433E-2</v>
      </c>
      <c r="AB46">
        <f t="shared" si="2"/>
        <v>7.6016263636363623</v>
      </c>
      <c r="AC46">
        <f t="shared" si="2"/>
        <v>459686.36363636365</v>
      </c>
      <c r="AD46">
        <f t="shared" si="2"/>
        <v>2313.6363636363635</v>
      </c>
      <c r="AE46">
        <f t="shared" si="2"/>
        <v>8220.454545454546</v>
      </c>
      <c r="AF46">
        <f t="shared" si="2"/>
        <v>185472.72727272726</v>
      </c>
      <c r="AG46">
        <f t="shared" si="2"/>
        <v>231290.90909090909</v>
      </c>
      <c r="AH46">
        <f t="shared" si="2"/>
        <v>94556.818181818177</v>
      </c>
      <c r="AI46">
        <f t="shared" si="2"/>
        <v>186.36363636363637</v>
      </c>
      <c r="AJ46">
        <f t="shared" si="2"/>
        <v>940.90909090909088</v>
      </c>
      <c r="AK46">
        <f t="shared" si="2"/>
        <v>17322.727272727272</v>
      </c>
      <c r="AL46">
        <f t="shared" si="2"/>
        <v>380.30243176627152</v>
      </c>
      <c r="AM46">
        <f t="shared" si="2"/>
        <v>440.07837954545442</v>
      </c>
      <c r="AQ46" t="s">
        <v>373</v>
      </c>
      <c r="AR46">
        <f>AVERAGE(AR2:AR45)</f>
        <v>5.1264552272727277</v>
      </c>
      <c r="AS46">
        <f t="shared" ref="AS46:BQ46" si="3">AVERAGE(AS2:AS45)</f>
        <v>44.623179545454548</v>
      </c>
      <c r="AT46">
        <f t="shared" si="3"/>
        <v>4492.8397727272713</v>
      </c>
      <c r="AU46">
        <f t="shared" si="3"/>
        <v>3446.7868181818176</v>
      </c>
      <c r="AV46">
        <f t="shared" si="3"/>
        <v>709.04088636363656</v>
      </c>
      <c r="AW46">
        <f t="shared" si="3"/>
        <v>3.6194422727272726</v>
      </c>
      <c r="AX46">
        <f t="shared" si="3"/>
        <v>0.44425261363636359</v>
      </c>
      <c r="AY46">
        <f t="shared" si="3"/>
        <v>0.34467727272727261</v>
      </c>
      <c r="AZ46">
        <f t="shared" si="3"/>
        <v>3.0395829545454536</v>
      </c>
      <c r="BA46">
        <f t="shared" si="3"/>
        <v>2.2746104545454546</v>
      </c>
      <c r="BB46">
        <f t="shared" si="3"/>
        <v>0.47475877272727268</v>
      </c>
      <c r="BC46">
        <f t="shared" si="3"/>
        <v>5.0468029545454556</v>
      </c>
      <c r="BD46">
        <f t="shared" si="3"/>
        <v>21.504785909090909</v>
      </c>
      <c r="BE46">
        <f t="shared" si="3"/>
        <v>0.21016412045454544</v>
      </c>
      <c r="BF46">
        <f t="shared" si="3"/>
        <v>1.694852931818182</v>
      </c>
      <c r="BG46">
        <f t="shared" si="3"/>
        <v>14.509989090909089</v>
      </c>
      <c r="BH46">
        <f t="shared" si="3"/>
        <v>5.3765675000000006E-2</v>
      </c>
      <c r="BI46">
        <f t="shared" si="3"/>
        <v>8.1462286363636366E-2</v>
      </c>
      <c r="BJ46">
        <f t="shared" si="3"/>
        <v>4.7469840909090906E-2</v>
      </c>
      <c r="BK46">
        <f t="shared" si="3"/>
        <v>4.6425684090909088E-2</v>
      </c>
      <c r="BL46">
        <f t="shared" si="3"/>
        <v>0.68021200000000015</v>
      </c>
      <c r="BM46">
        <f t="shared" si="3"/>
        <v>4.5286181818181823E-2</v>
      </c>
      <c r="BN46">
        <f t="shared" si="3"/>
        <v>5.8238220454545457E-3</v>
      </c>
      <c r="BO46">
        <f t="shared" si="3"/>
        <v>2.2155018181818182E-3</v>
      </c>
      <c r="BP46">
        <f t="shared" si="3"/>
        <v>6.7825363636363637E-3</v>
      </c>
      <c r="BQ46">
        <f t="shared" si="3"/>
        <v>6.1903568181818185E-3</v>
      </c>
      <c r="BR46">
        <f>AVERAGE(BR2:BR45)</f>
        <v>0.56376179545454541</v>
      </c>
    </row>
    <row r="47" spans="1:70">
      <c r="A47" s="18"/>
      <c r="B47" t="s">
        <v>372</v>
      </c>
      <c r="C47">
        <f>_xlfn.STDEV.P(C2:C45)</f>
        <v>5.5234046323686412</v>
      </c>
      <c r="D47">
        <f t="shared" ref="D47:AM47" si="4">_xlfn.STDEV.P(D2:D45)</f>
        <v>13645.101164550075</v>
      </c>
      <c r="E47">
        <f t="shared" si="4"/>
        <v>881.73500000000183</v>
      </c>
      <c r="F47">
        <f t="shared" si="4"/>
        <v>719.59000000000026</v>
      </c>
      <c r="G47">
        <f t="shared" si="4"/>
        <v>17.952295970866228</v>
      </c>
      <c r="H47">
        <f t="shared" si="4"/>
        <v>1024.6283079914142</v>
      </c>
      <c r="I47">
        <f t="shared" si="4"/>
        <v>75.352131074107803</v>
      </c>
      <c r="J47">
        <f t="shared" si="4"/>
        <v>55.523705248424157</v>
      </c>
      <c r="K47">
        <f t="shared" si="4"/>
        <v>27.165437403741162</v>
      </c>
      <c r="L47">
        <f t="shared" si="4"/>
        <v>0.79571054234551331</v>
      </c>
      <c r="M47">
        <f t="shared" si="4"/>
        <v>9.5183942269300807</v>
      </c>
      <c r="N47">
        <f t="shared" si="4"/>
        <v>21.386423741981275</v>
      </c>
      <c r="O47">
        <f t="shared" si="4"/>
        <v>6.0230656499884052</v>
      </c>
      <c r="P47">
        <f t="shared" si="4"/>
        <v>25.585618682891965</v>
      </c>
      <c r="Q47">
        <f t="shared" si="4"/>
        <v>11.277070059743828</v>
      </c>
      <c r="R47">
        <f t="shared" si="4"/>
        <v>10.88010514031448</v>
      </c>
      <c r="S47">
        <f t="shared" si="4"/>
        <v>6.7004635033344057E-2</v>
      </c>
      <c r="T47">
        <f t="shared" si="4"/>
        <v>0.74139335386491523</v>
      </c>
      <c r="U47">
        <f t="shared" si="4"/>
        <v>12.118886946569853</v>
      </c>
      <c r="V47">
        <f t="shared" si="4"/>
        <v>0.86010205137839923</v>
      </c>
      <c r="W47">
        <f t="shared" si="4"/>
        <v>683.15100698390938</v>
      </c>
      <c r="X47">
        <f t="shared" si="4"/>
        <v>1.0235659705886883E-2</v>
      </c>
      <c r="Y47">
        <f t="shared" si="4"/>
        <v>3.9921990796343079E-3</v>
      </c>
      <c r="Z47">
        <f t="shared" si="4"/>
        <v>6.5110854983066121E-4</v>
      </c>
      <c r="AA47">
        <f t="shared" si="4"/>
        <v>3.294215325542843E-2</v>
      </c>
      <c r="AB47">
        <f t="shared" si="4"/>
        <v>1.3051450010388808</v>
      </c>
      <c r="AC47">
        <f t="shared" si="4"/>
        <v>1322.4617040495677</v>
      </c>
      <c r="AD47">
        <f t="shared" si="4"/>
        <v>1382.4535022742766</v>
      </c>
      <c r="AE47">
        <f t="shared" si="4"/>
        <v>1629.3584272030266</v>
      </c>
      <c r="AF47">
        <f t="shared" si="4"/>
        <v>2858.5091184331209</v>
      </c>
      <c r="AG47">
        <f t="shared" si="4"/>
        <v>2088.2591903978259</v>
      </c>
      <c r="AH47">
        <f t="shared" si="4"/>
        <v>2745.1939596380203</v>
      </c>
      <c r="AI47">
        <f t="shared" si="4"/>
        <v>621.06613214364518</v>
      </c>
      <c r="AJ47">
        <f t="shared" si="4"/>
        <v>2607.5343789085664</v>
      </c>
      <c r="AK47">
        <f t="shared" si="4"/>
        <v>3662.0202842124554</v>
      </c>
      <c r="AL47">
        <f t="shared" si="4"/>
        <v>34.449455841759381</v>
      </c>
      <c r="AM47">
        <f t="shared" si="4"/>
        <v>125.61089901333285</v>
      </c>
    </row>
    <row r="48" spans="1:70">
      <c r="A48" s="18"/>
      <c r="B48" t="s">
        <v>308</v>
      </c>
      <c r="C48">
        <f>COUNTIF(C2:C45,"&lt;&gt;*")</f>
        <v>44</v>
      </c>
      <c r="D48">
        <f t="shared" ref="D48:AM48" si="5">COUNTIF(D2:D45,"&lt;&gt;*")</f>
        <v>44</v>
      </c>
      <c r="E48">
        <f t="shared" si="5"/>
        <v>2</v>
      </c>
      <c r="F48">
        <f t="shared" si="5"/>
        <v>2</v>
      </c>
      <c r="G48">
        <f t="shared" si="5"/>
        <v>44</v>
      </c>
      <c r="H48">
        <f t="shared" si="5"/>
        <v>44</v>
      </c>
      <c r="I48">
        <f t="shared" si="5"/>
        <v>44</v>
      </c>
      <c r="J48">
        <f t="shared" si="5"/>
        <v>44</v>
      </c>
      <c r="K48">
        <f t="shared" si="5"/>
        <v>44</v>
      </c>
      <c r="L48">
        <f t="shared" si="5"/>
        <v>44</v>
      </c>
      <c r="M48">
        <f t="shared" si="5"/>
        <v>44</v>
      </c>
      <c r="N48">
        <f t="shared" si="5"/>
        <v>44</v>
      </c>
      <c r="O48">
        <f t="shared" si="5"/>
        <v>44</v>
      </c>
      <c r="P48">
        <f t="shared" si="5"/>
        <v>44</v>
      </c>
      <c r="Q48">
        <f t="shared" si="5"/>
        <v>44</v>
      </c>
      <c r="R48">
        <f t="shared" si="5"/>
        <v>44</v>
      </c>
      <c r="S48">
        <f t="shared" si="5"/>
        <v>19</v>
      </c>
      <c r="T48">
        <f t="shared" si="5"/>
        <v>44</v>
      </c>
      <c r="U48">
        <f t="shared" si="5"/>
        <v>44</v>
      </c>
      <c r="V48">
        <f t="shared" si="5"/>
        <v>44</v>
      </c>
      <c r="W48">
        <f t="shared" si="5"/>
        <v>44</v>
      </c>
      <c r="X48">
        <f t="shared" si="5"/>
        <v>39</v>
      </c>
      <c r="Y48">
        <f t="shared" si="5"/>
        <v>22</v>
      </c>
      <c r="Z48">
        <f t="shared" si="5"/>
        <v>18</v>
      </c>
      <c r="AA48">
        <f t="shared" si="5"/>
        <v>35</v>
      </c>
      <c r="AB48">
        <f t="shared" si="5"/>
        <v>44</v>
      </c>
      <c r="AC48">
        <f t="shared" si="5"/>
        <v>44</v>
      </c>
      <c r="AD48">
        <f t="shared" si="5"/>
        <v>44</v>
      </c>
      <c r="AE48">
        <f t="shared" si="5"/>
        <v>44</v>
      </c>
      <c r="AF48">
        <f t="shared" si="5"/>
        <v>44</v>
      </c>
      <c r="AG48">
        <f t="shared" si="5"/>
        <v>44</v>
      </c>
      <c r="AH48">
        <f t="shared" si="5"/>
        <v>44</v>
      </c>
      <c r="AI48">
        <f t="shared" si="5"/>
        <v>44</v>
      </c>
      <c r="AJ48">
        <f t="shared" si="5"/>
        <v>44</v>
      </c>
      <c r="AK48">
        <f t="shared" si="5"/>
        <v>44</v>
      </c>
      <c r="AL48">
        <f t="shared" si="5"/>
        <v>44</v>
      </c>
      <c r="AM48">
        <f t="shared" si="5"/>
        <v>44</v>
      </c>
    </row>
    <row r="49" spans="1:70">
      <c r="A49" s="18"/>
      <c r="B49" t="s">
        <v>373</v>
      </c>
      <c r="C49">
        <v>5.1264552272727277</v>
      </c>
      <c r="D49">
        <v>4492.8397727272713</v>
      </c>
      <c r="E49">
        <v>3446.7868181818176</v>
      </c>
      <c r="F49">
        <v>709.04088636363656</v>
      </c>
      <c r="G49">
        <v>3.6194422727272726</v>
      </c>
      <c r="H49">
        <v>0.44425261363636359</v>
      </c>
      <c r="I49">
        <v>0.34467727272727261</v>
      </c>
      <c r="J49">
        <v>3.0395829545454536</v>
      </c>
      <c r="K49">
        <v>2.2746104545454546</v>
      </c>
      <c r="L49">
        <v>0.47475877272727268</v>
      </c>
      <c r="M49">
        <v>5.0468029545454556</v>
      </c>
      <c r="N49">
        <v>21.504785909090909</v>
      </c>
      <c r="O49">
        <v>0.21016412045454544</v>
      </c>
      <c r="P49">
        <v>1.694852931818182</v>
      </c>
      <c r="Q49">
        <v>14.509989090909089</v>
      </c>
      <c r="R49" s="14">
        <v>5.3765675000000006E-2</v>
      </c>
      <c r="S49">
        <v>8.1462286363636366E-2</v>
      </c>
      <c r="T49">
        <v>4.7469840909090906E-2</v>
      </c>
      <c r="U49">
        <v>4.6425684090909088E-2</v>
      </c>
      <c r="V49">
        <v>0.68021200000000015</v>
      </c>
      <c r="W49">
        <v>4.5286181818181823E-2</v>
      </c>
      <c r="X49">
        <v>5.8238220454545457E-3</v>
      </c>
      <c r="Y49">
        <v>2.2155018181818182E-3</v>
      </c>
      <c r="Z49">
        <v>6.7825363636363637E-3</v>
      </c>
      <c r="AA49">
        <v>6.1903568181818185E-3</v>
      </c>
      <c r="AB49">
        <v>0.56376179545454541</v>
      </c>
      <c r="AJ49" s="16"/>
    </row>
    <row r="50" spans="1:70">
      <c r="A50" s="2"/>
      <c r="B50" s="2"/>
      <c r="C50" s="2" t="s">
        <v>25</v>
      </c>
      <c r="D50" s="2" t="s">
        <v>26</v>
      </c>
      <c r="E50" s="2" t="s">
        <v>27</v>
      </c>
      <c r="F50" s="2" t="s">
        <v>28</v>
      </c>
      <c r="G50" s="2" t="s">
        <v>29</v>
      </c>
      <c r="H50" s="2" t="s">
        <v>30</v>
      </c>
      <c r="I50" s="2" t="s">
        <v>31</v>
      </c>
      <c r="J50" s="2" t="s">
        <v>32</v>
      </c>
      <c r="K50" s="2" t="s">
        <v>33</v>
      </c>
      <c r="L50" s="2" t="s">
        <v>34</v>
      </c>
      <c r="M50" s="2" t="s">
        <v>35</v>
      </c>
      <c r="N50" s="2" t="s">
        <v>36</v>
      </c>
      <c r="O50" s="2" t="s">
        <v>37</v>
      </c>
      <c r="P50" s="2" t="s">
        <v>38</v>
      </c>
      <c r="Q50" s="2" t="s">
        <v>39</v>
      </c>
      <c r="R50" s="2" t="s">
        <v>40</v>
      </c>
      <c r="S50" s="2" t="s">
        <v>41</v>
      </c>
      <c r="T50" s="2" t="s">
        <v>42</v>
      </c>
      <c r="U50" s="2" t="s">
        <v>43</v>
      </c>
      <c r="V50" s="2" t="s">
        <v>44</v>
      </c>
      <c r="W50" s="2" t="s">
        <v>45</v>
      </c>
      <c r="X50" s="2" t="s">
        <v>46</v>
      </c>
      <c r="Y50" s="2" t="s">
        <v>47</v>
      </c>
      <c r="Z50" s="2" t="s">
        <v>48</v>
      </c>
      <c r="AA50" s="2" t="s">
        <v>49</v>
      </c>
      <c r="AB50" s="2" t="s">
        <v>50</v>
      </c>
      <c r="AC50" s="20" t="s">
        <v>229</v>
      </c>
      <c r="AD50" s="20" t="s">
        <v>231</v>
      </c>
      <c r="AE50" s="20" t="s">
        <v>232</v>
      </c>
      <c r="AF50" s="20" t="s">
        <v>233</v>
      </c>
      <c r="AG50" s="20" t="s">
        <v>234</v>
      </c>
      <c r="AH50" s="20" t="s">
        <v>238</v>
      </c>
      <c r="AI50" s="20" t="s">
        <v>239</v>
      </c>
      <c r="AJ50" s="20" t="s">
        <v>241</v>
      </c>
      <c r="AK50" s="20" t="s">
        <v>244</v>
      </c>
      <c r="AL50" s="20"/>
      <c r="AM50" s="20" t="s">
        <v>369</v>
      </c>
      <c r="AQ50" t="s">
        <v>24</v>
      </c>
      <c r="AR50" t="s">
        <v>325</v>
      </c>
      <c r="AS50" t="s">
        <v>326</v>
      </c>
      <c r="AT50" t="s">
        <v>327</v>
      </c>
      <c r="AU50" t="s">
        <v>328</v>
      </c>
      <c r="AV50" t="s">
        <v>329</v>
      </c>
      <c r="AW50" t="s">
        <v>330</v>
      </c>
      <c r="AX50" t="s">
        <v>331</v>
      </c>
      <c r="AY50" t="s">
        <v>332</v>
      </c>
      <c r="AZ50" t="s">
        <v>333</v>
      </c>
      <c r="BA50" t="s">
        <v>334</v>
      </c>
      <c r="BB50" t="s">
        <v>335</v>
      </c>
      <c r="BC50" t="s">
        <v>336</v>
      </c>
      <c r="BD50" t="s">
        <v>337</v>
      </c>
      <c r="BE50" t="s">
        <v>338</v>
      </c>
      <c r="BF50" t="s">
        <v>339</v>
      </c>
      <c r="BG50" t="s">
        <v>340</v>
      </c>
      <c r="BH50" t="s">
        <v>341</v>
      </c>
      <c r="BI50" t="s">
        <v>342</v>
      </c>
      <c r="BJ50" t="s">
        <v>343</v>
      </c>
      <c r="BK50" t="s">
        <v>344</v>
      </c>
      <c r="BL50" t="s">
        <v>345</v>
      </c>
      <c r="BM50" t="s">
        <v>346</v>
      </c>
      <c r="BN50" t="s">
        <v>347</v>
      </c>
      <c r="BO50" t="s">
        <v>348</v>
      </c>
      <c r="BP50" t="s">
        <v>349</v>
      </c>
      <c r="BQ50" t="s">
        <v>350</v>
      </c>
      <c r="BR50" t="s">
        <v>351</v>
      </c>
    </row>
    <row r="51" spans="1:70">
      <c r="A51" t="s">
        <v>71</v>
      </c>
      <c r="C51">
        <v>34.088999999999999</v>
      </c>
      <c r="D51">
        <v>213542</v>
      </c>
      <c r="E51" t="s">
        <v>222</v>
      </c>
      <c r="F51" t="s">
        <v>222</v>
      </c>
      <c r="G51">
        <v>49.944600000000001</v>
      </c>
      <c r="H51">
        <v>1211.92</v>
      </c>
      <c r="I51">
        <v>0.64314099999999996</v>
      </c>
      <c r="J51" t="s">
        <v>222</v>
      </c>
      <c r="K51">
        <v>105.732</v>
      </c>
      <c r="L51">
        <v>0.83107799999999998</v>
      </c>
      <c r="M51">
        <v>38.328099999999999</v>
      </c>
      <c r="N51">
        <v>82.421300000000002</v>
      </c>
      <c r="O51">
        <v>74.239500000000007</v>
      </c>
      <c r="P51">
        <v>246.88900000000001</v>
      </c>
      <c r="Q51">
        <v>23.223099999999999</v>
      </c>
      <c r="R51">
        <v>26.452000000000002</v>
      </c>
      <c r="S51">
        <v>0.11290799999999999</v>
      </c>
      <c r="T51">
        <v>1.8968100000000001</v>
      </c>
      <c r="U51">
        <v>28.7409</v>
      </c>
      <c r="V51">
        <v>0.84642499999999998</v>
      </c>
      <c r="W51">
        <v>2691.7</v>
      </c>
      <c r="X51">
        <v>3.66132E-3</v>
      </c>
      <c r="Y51" t="s">
        <v>352</v>
      </c>
      <c r="Z51" t="s">
        <v>352</v>
      </c>
      <c r="AA51">
        <v>4.0512199999999998E-2</v>
      </c>
      <c r="AB51">
        <v>3.44415</v>
      </c>
      <c r="AC51">
        <v>464700</v>
      </c>
      <c r="AD51">
        <v>4300</v>
      </c>
      <c r="AE51">
        <v>6899.9999999999991</v>
      </c>
      <c r="AF51">
        <v>194800</v>
      </c>
      <c r="AG51">
        <v>232200</v>
      </c>
      <c r="AH51">
        <v>84800</v>
      </c>
      <c r="AI51">
        <v>0</v>
      </c>
      <c r="AJ51">
        <v>0</v>
      </c>
      <c r="AK51">
        <v>12300</v>
      </c>
      <c r="AL51">
        <f>AH51/P51</f>
        <v>343.47419285589876</v>
      </c>
      <c r="AM51" t="e">
        <f t="shared" si="1"/>
        <v>#VALUE!</v>
      </c>
      <c r="AP51" t="s">
        <v>71</v>
      </c>
      <c r="AR51">
        <v>4.7852499999999996</v>
      </c>
      <c r="AS51">
        <v>46.4086</v>
      </c>
      <c r="AT51">
        <v>4989.18</v>
      </c>
      <c r="AU51">
        <v>3456.6</v>
      </c>
      <c r="AV51">
        <v>689.84699999999998</v>
      </c>
      <c r="AW51">
        <v>2.9976500000000001</v>
      </c>
      <c r="AX51">
        <v>0.33575700000000003</v>
      </c>
      <c r="AY51">
        <v>0.31586199999999998</v>
      </c>
      <c r="AZ51">
        <v>2.3109199999999999</v>
      </c>
      <c r="BA51">
        <v>1.82098</v>
      </c>
      <c r="BB51">
        <v>0.57482999999999995</v>
      </c>
      <c r="BC51">
        <v>5.226</v>
      </c>
      <c r="BD51">
        <v>13.226900000000001</v>
      </c>
      <c r="BE51">
        <v>0.20610899999999999</v>
      </c>
      <c r="BF51">
        <v>1.4121600000000001</v>
      </c>
      <c r="BG51">
        <v>15.2851</v>
      </c>
      <c r="BH51">
        <v>5.6912299999999999E-2</v>
      </c>
      <c r="BI51">
        <v>5.9923200000000003E-2</v>
      </c>
      <c r="BJ51">
        <v>0.12792100000000001</v>
      </c>
      <c r="BK51">
        <v>4.7535399999999998E-2</v>
      </c>
      <c r="BL51">
        <v>0.81880200000000003</v>
      </c>
      <c r="BM51">
        <v>0</v>
      </c>
      <c r="BN51">
        <v>0</v>
      </c>
      <c r="BO51">
        <v>7.3029499999999999E-3</v>
      </c>
      <c r="BP51">
        <v>0</v>
      </c>
      <c r="BQ51">
        <v>0</v>
      </c>
      <c r="BR51">
        <v>0.49878</v>
      </c>
    </row>
    <row r="52" spans="1:70">
      <c r="A52" t="s">
        <v>72</v>
      </c>
      <c r="C52">
        <v>35.832000000000001</v>
      </c>
      <c r="D52">
        <v>225199</v>
      </c>
      <c r="E52" t="s">
        <v>222</v>
      </c>
      <c r="F52" t="s">
        <v>352</v>
      </c>
      <c r="G52">
        <v>48.827199999999998</v>
      </c>
      <c r="H52">
        <v>1000.61</v>
      </c>
      <c r="I52">
        <v>0.58243500000000004</v>
      </c>
      <c r="J52" t="s">
        <v>222</v>
      </c>
      <c r="K52">
        <v>100.43</v>
      </c>
      <c r="L52">
        <v>1.4075500000000001</v>
      </c>
      <c r="M52">
        <v>38.134999999999998</v>
      </c>
      <c r="N52">
        <v>77.236999999999995</v>
      </c>
      <c r="O52">
        <v>69.947900000000004</v>
      </c>
      <c r="P52">
        <v>234.81200000000001</v>
      </c>
      <c r="Q52">
        <v>28.107399999999998</v>
      </c>
      <c r="R52">
        <v>29.242599999999999</v>
      </c>
      <c r="S52" t="s">
        <v>222</v>
      </c>
      <c r="T52">
        <v>1.10005</v>
      </c>
      <c r="U52">
        <v>24.696300000000001</v>
      </c>
      <c r="V52">
        <v>0.89473800000000003</v>
      </c>
      <c r="W52">
        <v>2612.58</v>
      </c>
      <c r="X52">
        <v>1.6872999999999999E-2</v>
      </c>
      <c r="Y52" t="s">
        <v>352</v>
      </c>
      <c r="Z52" s="1">
        <v>6.6654400000000003E-5</v>
      </c>
      <c r="AA52">
        <v>3.4691300000000001E-2</v>
      </c>
      <c r="AB52">
        <v>3.7402600000000001</v>
      </c>
      <c r="AC52">
        <v>463900</v>
      </c>
      <c r="AD52">
        <v>4200</v>
      </c>
      <c r="AE52">
        <v>6100</v>
      </c>
      <c r="AF52">
        <v>198500</v>
      </c>
      <c r="AG52">
        <v>228800</v>
      </c>
      <c r="AH52">
        <v>84900</v>
      </c>
      <c r="AI52">
        <v>0</v>
      </c>
      <c r="AJ52">
        <v>0</v>
      </c>
      <c r="AK52">
        <v>13700.000000000002</v>
      </c>
      <c r="AL52">
        <f t="shared" ref="AL52:AL95" si="6">AH52/P52</f>
        <v>361.5658484234196</v>
      </c>
      <c r="AM52" t="e">
        <f t="shared" si="1"/>
        <v>#VALUE!</v>
      </c>
      <c r="AP52" t="s">
        <v>72</v>
      </c>
      <c r="AR52">
        <v>4.5945200000000002</v>
      </c>
      <c r="AS52">
        <v>38.820799999999998</v>
      </c>
      <c r="AT52">
        <v>3411.3</v>
      </c>
      <c r="AU52">
        <v>3614.47</v>
      </c>
      <c r="AV52">
        <v>677.45299999999997</v>
      </c>
      <c r="AW52">
        <v>3.7225899999999998</v>
      </c>
      <c r="AX52">
        <v>0.45315899999999998</v>
      </c>
      <c r="AY52">
        <v>0.38353900000000002</v>
      </c>
      <c r="AZ52">
        <v>3.1228400000000001</v>
      </c>
      <c r="BA52">
        <v>2.2895300000000001</v>
      </c>
      <c r="BB52">
        <v>0.53461800000000004</v>
      </c>
      <c r="BC52">
        <v>4.9448999999999996</v>
      </c>
      <c r="BD52">
        <v>22.430399999999999</v>
      </c>
      <c r="BE52">
        <v>0.21945600000000001</v>
      </c>
      <c r="BF52">
        <v>1.5782400000000001</v>
      </c>
      <c r="BG52">
        <v>13.3268</v>
      </c>
      <c r="BH52">
        <v>6.5079499999999998E-2</v>
      </c>
      <c r="BI52">
        <v>0.12692600000000001</v>
      </c>
      <c r="BJ52">
        <v>0</v>
      </c>
      <c r="BK52">
        <v>5.6004699999999998E-2</v>
      </c>
      <c r="BL52">
        <v>0.67751700000000004</v>
      </c>
      <c r="BM52">
        <v>0</v>
      </c>
      <c r="BN52">
        <v>0</v>
      </c>
      <c r="BO52">
        <v>0</v>
      </c>
      <c r="BP52">
        <v>0</v>
      </c>
      <c r="BQ52">
        <v>3.05694E-2</v>
      </c>
      <c r="BR52">
        <v>0.70985699999999996</v>
      </c>
    </row>
    <row r="53" spans="1:70">
      <c r="A53" t="s">
        <v>73</v>
      </c>
      <c r="C53">
        <v>41.066800000000001</v>
      </c>
      <c r="D53">
        <v>205874</v>
      </c>
      <c r="E53" t="s">
        <v>222</v>
      </c>
      <c r="F53" t="s">
        <v>222</v>
      </c>
      <c r="G53">
        <v>36.429400000000001</v>
      </c>
      <c r="H53">
        <v>567.529</v>
      </c>
      <c r="I53" t="s">
        <v>222</v>
      </c>
      <c r="J53" t="s">
        <v>222</v>
      </c>
      <c r="K53">
        <v>88.142200000000003</v>
      </c>
      <c r="L53">
        <v>0.90302099999999996</v>
      </c>
      <c r="M53">
        <v>27.485800000000001</v>
      </c>
      <c r="N53">
        <v>64.239000000000004</v>
      </c>
      <c r="O53">
        <v>71.660799999999995</v>
      </c>
      <c r="P53">
        <v>249.61799999999999</v>
      </c>
      <c r="Q53">
        <v>27.683800000000002</v>
      </c>
      <c r="R53">
        <v>25.605799999999999</v>
      </c>
      <c r="S53" t="s">
        <v>352</v>
      </c>
      <c r="T53">
        <v>3.01152</v>
      </c>
      <c r="U53">
        <v>37.781700000000001</v>
      </c>
      <c r="V53">
        <v>0.63961000000000001</v>
      </c>
      <c r="W53">
        <v>1803.16</v>
      </c>
      <c r="X53" s="1">
        <v>9.9954500000000007E-5</v>
      </c>
      <c r="Y53">
        <v>4.9282500000000001E-4</v>
      </c>
      <c r="Z53" t="s">
        <v>352</v>
      </c>
      <c r="AA53" t="s">
        <v>352</v>
      </c>
      <c r="AB53">
        <v>4.4102199999999998</v>
      </c>
      <c r="AC53">
        <v>464200</v>
      </c>
      <c r="AD53">
        <v>0</v>
      </c>
      <c r="AE53">
        <v>7100</v>
      </c>
      <c r="AF53">
        <v>192399.99999999997</v>
      </c>
      <c r="AG53">
        <v>235000</v>
      </c>
      <c r="AH53">
        <v>83699.999999999985</v>
      </c>
      <c r="AI53">
        <v>0</v>
      </c>
      <c r="AJ53">
        <v>0</v>
      </c>
      <c r="AK53" s="27">
        <v>9300</v>
      </c>
      <c r="AL53">
        <f t="shared" si="6"/>
        <v>335.31235728192672</v>
      </c>
      <c r="AM53" t="e">
        <f t="shared" si="1"/>
        <v>#VALUE!</v>
      </c>
      <c r="AP53" t="s">
        <v>73</v>
      </c>
      <c r="AR53">
        <v>6.2419599999999997</v>
      </c>
      <c r="AS53">
        <v>38.822800000000001</v>
      </c>
      <c r="AT53">
        <v>3612.75</v>
      </c>
      <c r="AU53">
        <v>4163.37</v>
      </c>
      <c r="AV53">
        <v>824.77700000000004</v>
      </c>
      <c r="AW53">
        <v>4.8300099999999997</v>
      </c>
      <c r="AX53">
        <v>0.42446099999999998</v>
      </c>
      <c r="AY53">
        <v>0.32133400000000001</v>
      </c>
      <c r="AZ53">
        <v>3.68703</v>
      </c>
      <c r="BA53">
        <v>2.12656</v>
      </c>
      <c r="BB53">
        <v>0.66742999999999997</v>
      </c>
      <c r="BC53">
        <v>5.3485399999999998</v>
      </c>
      <c r="BD53">
        <v>17.578199999999999</v>
      </c>
      <c r="BE53">
        <v>0.25988299999999998</v>
      </c>
      <c r="BF53">
        <v>1.77128</v>
      </c>
      <c r="BG53">
        <v>20.555199999999999</v>
      </c>
      <c r="BH53">
        <v>6.4339900000000005E-2</v>
      </c>
      <c r="BI53">
        <v>0.111689</v>
      </c>
      <c r="BJ53">
        <v>0</v>
      </c>
      <c r="BK53">
        <v>8.9863499999999999E-2</v>
      </c>
      <c r="BL53">
        <v>0.54505099999999995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0.62524000000000002</v>
      </c>
    </row>
    <row r="54" spans="1:70">
      <c r="A54" t="s">
        <v>74</v>
      </c>
      <c r="C54">
        <v>42.691299999999998</v>
      </c>
      <c r="D54">
        <v>217392</v>
      </c>
      <c r="E54" t="s">
        <v>222</v>
      </c>
      <c r="F54" t="s">
        <v>352</v>
      </c>
      <c r="G54">
        <v>56.448599999999999</v>
      </c>
      <c r="H54">
        <v>1179.33</v>
      </c>
      <c r="I54">
        <v>1.55227</v>
      </c>
      <c r="J54" t="s">
        <v>222</v>
      </c>
      <c r="K54">
        <v>140.107</v>
      </c>
      <c r="L54">
        <v>1.1291500000000001</v>
      </c>
      <c r="M54">
        <v>51.460900000000002</v>
      </c>
      <c r="N54">
        <v>94.321299999999994</v>
      </c>
      <c r="O54">
        <v>72.257199999999997</v>
      </c>
      <c r="P54">
        <v>243.93700000000001</v>
      </c>
      <c r="Q54">
        <v>34.822400000000002</v>
      </c>
      <c r="R54">
        <v>27.142299999999999</v>
      </c>
      <c r="S54" t="s">
        <v>222</v>
      </c>
      <c r="T54">
        <v>0.60138599999999998</v>
      </c>
      <c r="U54">
        <v>29.600100000000001</v>
      </c>
      <c r="V54">
        <v>1.9680500000000001</v>
      </c>
      <c r="W54">
        <v>2901.26</v>
      </c>
      <c r="X54">
        <v>1.3413100000000001E-2</v>
      </c>
      <c r="Y54" t="s">
        <v>352</v>
      </c>
      <c r="Z54">
        <v>9.1570300000000002E-4</v>
      </c>
      <c r="AA54" t="s">
        <v>222</v>
      </c>
      <c r="AB54">
        <v>3.73061</v>
      </c>
      <c r="AC54">
        <v>465900.00000000006</v>
      </c>
      <c r="AD54">
        <v>0</v>
      </c>
      <c r="AE54">
        <v>6100</v>
      </c>
      <c r="AF54">
        <v>197700</v>
      </c>
      <c r="AG54">
        <v>232600.00000000003</v>
      </c>
      <c r="AH54">
        <v>84400</v>
      </c>
      <c r="AI54">
        <v>0</v>
      </c>
      <c r="AJ54">
        <v>0</v>
      </c>
      <c r="AK54">
        <v>13200</v>
      </c>
      <c r="AL54">
        <f t="shared" si="6"/>
        <v>345.99097307911467</v>
      </c>
      <c r="AM54" t="e">
        <f t="shared" si="1"/>
        <v>#VALUE!</v>
      </c>
      <c r="AP54" t="s">
        <v>74</v>
      </c>
      <c r="AR54">
        <v>5.0130499999999998</v>
      </c>
      <c r="AS54">
        <v>78.383399999999995</v>
      </c>
      <c r="AT54">
        <v>7473.76</v>
      </c>
      <c r="AU54">
        <v>2441.08</v>
      </c>
      <c r="AV54">
        <v>830.12900000000002</v>
      </c>
      <c r="AW54">
        <v>3.6241300000000001</v>
      </c>
      <c r="AX54">
        <v>0.384187</v>
      </c>
      <c r="AY54">
        <v>0.35818899999999998</v>
      </c>
      <c r="AZ54">
        <v>3.26458</v>
      </c>
      <c r="BA54">
        <v>2.1418599999999999</v>
      </c>
      <c r="BB54">
        <v>0.64618500000000001</v>
      </c>
      <c r="BC54">
        <v>5.3522499999999997</v>
      </c>
      <c r="BD54">
        <v>26.1632</v>
      </c>
      <c r="BE54">
        <v>0.21856200000000001</v>
      </c>
      <c r="BF54">
        <v>1.59511</v>
      </c>
      <c r="BG54">
        <v>11.764799999999999</v>
      </c>
      <c r="BH54">
        <v>6.3131400000000004E-2</v>
      </c>
      <c r="BI54">
        <v>0.15670300000000001</v>
      </c>
      <c r="BJ54">
        <v>0.14189099999999999</v>
      </c>
      <c r="BK54">
        <v>3.4739699999999998E-2</v>
      </c>
      <c r="BL54">
        <v>0.60833999999999999</v>
      </c>
      <c r="BM54">
        <v>0.68713599999999997</v>
      </c>
      <c r="BN54">
        <v>0</v>
      </c>
      <c r="BO54">
        <v>8.1150400000000004E-3</v>
      </c>
      <c r="BP54">
        <v>0</v>
      </c>
      <c r="BQ54">
        <v>2.9485399999999998E-2</v>
      </c>
      <c r="BR54">
        <v>0.55593300000000001</v>
      </c>
    </row>
    <row r="55" spans="1:70">
      <c r="A55" t="s">
        <v>75</v>
      </c>
      <c r="C55">
        <v>35.543399999999998</v>
      </c>
      <c r="D55">
        <v>212363</v>
      </c>
      <c r="E55" t="s">
        <v>222</v>
      </c>
      <c r="F55" t="s">
        <v>222</v>
      </c>
      <c r="G55">
        <v>49.1511</v>
      </c>
      <c r="H55">
        <v>1031.99</v>
      </c>
      <c r="I55">
        <v>0.45790900000000001</v>
      </c>
      <c r="J55" t="s">
        <v>222</v>
      </c>
      <c r="K55">
        <v>113.381</v>
      </c>
      <c r="L55">
        <v>0.85931400000000002</v>
      </c>
      <c r="M55">
        <v>45.645600000000002</v>
      </c>
      <c r="N55">
        <v>51.2712</v>
      </c>
      <c r="O55">
        <v>71.980699999999999</v>
      </c>
      <c r="P55">
        <v>272.29899999999998</v>
      </c>
      <c r="Q55">
        <v>24.594999999999999</v>
      </c>
      <c r="R55">
        <v>26.6374</v>
      </c>
      <c r="S55" t="s">
        <v>222</v>
      </c>
      <c r="T55">
        <v>1.3000499999999999</v>
      </c>
      <c r="U55">
        <v>32.3919</v>
      </c>
      <c r="V55">
        <v>1.1655199999999999</v>
      </c>
      <c r="W55">
        <v>2363.3200000000002</v>
      </c>
      <c r="X55">
        <v>6.3435499999999999E-3</v>
      </c>
      <c r="Y55" t="s">
        <v>352</v>
      </c>
      <c r="Z55" t="s">
        <v>352</v>
      </c>
      <c r="AA55">
        <v>1.22749E-2</v>
      </c>
      <c r="AB55">
        <v>3.2177500000000001</v>
      </c>
      <c r="AC55">
        <v>464799.99999999994</v>
      </c>
      <c r="AD55">
        <v>4300</v>
      </c>
      <c r="AE55">
        <v>5900</v>
      </c>
      <c r="AF55">
        <v>195300</v>
      </c>
      <c r="AG55">
        <v>232500</v>
      </c>
      <c r="AH55">
        <v>85000</v>
      </c>
      <c r="AI55">
        <v>0</v>
      </c>
      <c r="AJ55">
        <v>0</v>
      </c>
      <c r="AK55">
        <v>12100</v>
      </c>
      <c r="AL55">
        <f t="shared" si="6"/>
        <v>312.15685698441791</v>
      </c>
      <c r="AM55" t="e">
        <f t="shared" si="1"/>
        <v>#VALUE!</v>
      </c>
      <c r="AP55" t="s">
        <v>75</v>
      </c>
      <c r="AR55">
        <v>5.5323799999999999</v>
      </c>
      <c r="AS55">
        <v>47.024900000000002</v>
      </c>
      <c r="AT55">
        <v>5049.0200000000004</v>
      </c>
      <c r="AU55">
        <v>4006.74</v>
      </c>
      <c r="AV55">
        <v>435.69</v>
      </c>
      <c r="AW55">
        <v>2.9944199999999999</v>
      </c>
      <c r="AX55">
        <v>0.44254500000000002</v>
      </c>
      <c r="AY55">
        <v>0.34979900000000003</v>
      </c>
      <c r="AZ55">
        <v>3.2108500000000002</v>
      </c>
      <c r="BA55">
        <v>1.79183</v>
      </c>
      <c r="BB55">
        <v>0.47115499999999999</v>
      </c>
      <c r="BC55">
        <v>4.7568700000000002</v>
      </c>
      <c r="BD55">
        <v>16.948599999999999</v>
      </c>
      <c r="BE55">
        <v>0.26606299999999999</v>
      </c>
      <c r="BF55">
        <v>1.8661099999999999</v>
      </c>
      <c r="BG55">
        <v>11.952400000000001</v>
      </c>
      <c r="BH55">
        <v>0.10131800000000001</v>
      </c>
      <c r="BI55">
        <v>0.14180999999999999</v>
      </c>
      <c r="BJ55">
        <v>0</v>
      </c>
      <c r="BK55">
        <v>5.7937900000000001E-2</v>
      </c>
      <c r="BL55">
        <v>0.74610200000000004</v>
      </c>
      <c r="BM55">
        <v>0</v>
      </c>
      <c r="BN55">
        <v>0</v>
      </c>
      <c r="BO55">
        <v>0</v>
      </c>
      <c r="BP55">
        <v>3.2102699999999998E-2</v>
      </c>
      <c r="BQ55">
        <v>0</v>
      </c>
      <c r="BR55">
        <v>0.58856200000000003</v>
      </c>
    </row>
    <row r="56" spans="1:70">
      <c r="A56" t="s">
        <v>76</v>
      </c>
      <c r="C56">
        <v>31.5305</v>
      </c>
      <c r="D56">
        <v>208177</v>
      </c>
      <c r="E56" t="s">
        <v>222</v>
      </c>
      <c r="F56" t="s">
        <v>352</v>
      </c>
      <c r="G56">
        <v>43.918100000000003</v>
      </c>
      <c r="H56">
        <v>1008.51</v>
      </c>
      <c r="I56">
        <v>0.29829800000000001</v>
      </c>
      <c r="J56" t="s">
        <v>352</v>
      </c>
      <c r="K56">
        <v>101.75</v>
      </c>
      <c r="L56">
        <v>0.79207799999999995</v>
      </c>
      <c r="M56">
        <v>33.1051</v>
      </c>
      <c r="N56">
        <v>82.062600000000003</v>
      </c>
      <c r="O56">
        <v>66.310500000000005</v>
      </c>
      <c r="P56">
        <v>214.44</v>
      </c>
      <c r="Q56">
        <v>22.102</v>
      </c>
      <c r="R56">
        <v>28.348800000000001</v>
      </c>
      <c r="S56" t="s">
        <v>352</v>
      </c>
      <c r="T56">
        <v>0.492425</v>
      </c>
      <c r="U56">
        <v>27.855499999999999</v>
      </c>
      <c r="V56">
        <v>0.67861199999999999</v>
      </c>
      <c r="W56">
        <v>3056.94</v>
      </c>
      <c r="X56" t="s">
        <v>222</v>
      </c>
      <c r="Y56" t="s">
        <v>352</v>
      </c>
      <c r="Z56" t="s">
        <v>352</v>
      </c>
      <c r="AA56" t="s">
        <v>352</v>
      </c>
      <c r="AB56">
        <v>3.5422500000000001</v>
      </c>
      <c r="AC56">
        <v>465500</v>
      </c>
      <c r="AD56">
        <v>0</v>
      </c>
      <c r="AE56">
        <v>6300</v>
      </c>
      <c r="AF56">
        <v>191700.00000000003</v>
      </c>
      <c r="AG56">
        <v>236300</v>
      </c>
      <c r="AH56">
        <v>87100.000000000015</v>
      </c>
      <c r="AI56">
        <v>0</v>
      </c>
      <c r="AJ56">
        <v>0</v>
      </c>
      <c r="AK56">
        <v>13000</v>
      </c>
      <c r="AL56">
        <f t="shared" si="6"/>
        <v>406.17422122738304</v>
      </c>
      <c r="AM56" t="e">
        <f t="shared" si="1"/>
        <v>#VALUE!</v>
      </c>
      <c r="AP56" t="s">
        <v>76</v>
      </c>
      <c r="AR56">
        <v>6.71563</v>
      </c>
      <c r="AS56">
        <v>38.807899999999997</v>
      </c>
      <c r="AT56">
        <v>4044.99</v>
      </c>
      <c r="AU56">
        <v>3237.02</v>
      </c>
      <c r="AV56">
        <v>768.81899999999996</v>
      </c>
      <c r="AW56">
        <v>3.3761800000000002</v>
      </c>
      <c r="AX56">
        <v>0.40240199999999998</v>
      </c>
      <c r="AY56">
        <v>0.28317399999999998</v>
      </c>
      <c r="AZ56">
        <v>2.8696999999999999</v>
      </c>
      <c r="BA56">
        <v>2.0609099999999998</v>
      </c>
      <c r="BB56">
        <v>0.60519699999999998</v>
      </c>
      <c r="BC56">
        <v>5.1947799999999997</v>
      </c>
      <c r="BD56">
        <v>16.370699999999999</v>
      </c>
      <c r="BE56">
        <v>0.20895</v>
      </c>
      <c r="BF56">
        <v>1.66716</v>
      </c>
      <c r="BG56">
        <v>15.363300000000001</v>
      </c>
      <c r="BH56">
        <v>0</v>
      </c>
      <c r="BI56">
        <v>0</v>
      </c>
      <c r="BJ56">
        <v>0</v>
      </c>
      <c r="BK56">
        <v>4.2932100000000001E-2</v>
      </c>
      <c r="BL56">
        <v>0.67579400000000001</v>
      </c>
      <c r="BM56">
        <v>0</v>
      </c>
      <c r="BN56">
        <v>1.4832100000000001E-2</v>
      </c>
      <c r="BO56">
        <v>1.0844599999999999E-2</v>
      </c>
      <c r="BP56">
        <v>0</v>
      </c>
      <c r="BQ56">
        <v>2.8324999999999999E-2</v>
      </c>
      <c r="BR56">
        <v>0.53608699999999998</v>
      </c>
    </row>
    <row r="57" spans="1:70">
      <c r="A57" t="s">
        <v>77</v>
      </c>
      <c r="C57">
        <v>30.461500000000001</v>
      </c>
      <c r="D57">
        <v>221200</v>
      </c>
      <c r="E57" t="s">
        <v>222</v>
      </c>
      <c r="F57" t="s">
        <v>222</v>
      </c>
      <c r="G57">
        <v>50.218899999999998</v>
      </c>
      <c r="H57">
        <v>1391.89</v>
      </c>
      <c r="I57">
        <v>0.40922399999999998</v>
      </c>
      <c r="J57" t="s">
        <v>222</v>
      </c>
      <c r="K57">
        <v>114.767</v>
      </c>
      <c r="L57" t="s">
        <v>222</v>
      </c>
      <c r="M57">
        <v>32.5946</v>
      </c>
      <c r="N57">
        <v>60.857500000000002</v>
      </c>
      <c r="O57">
        <v>73.714600000000004</v>
      </c>
      <c r="P57">
        <v>242.322</v>
      </c>
      <c r="Q57">
        <v>32.438200000000002</v>
      </c>
      <c r="R57">
        <v>29.374400000000001</v>
      </c>
      <c r="S57">
        <v>0.13331000000000001</v>
      </c>
      <c r="T57">
        <v>0.67019499999999999</v>
      </c>
      <c r="U57">
        <v>32.328499999999998</v>
      </c>
      <c r="V57">
        <v>1.4597500000000001</v>
      </c>
      <c r="W57">
        <v>2713.72</v>
      </c>
      <c r="X57">
        <v>1.1402000000000001E-2</v>
      </c>
      <c r="Y57" t="s">
        <v>352</v>
      </c>
      <c r="Z57">
        <v>8.0444299999999995E-4</v>
      </c>
      <c r="AA57" t="s">
        <v>352</v>
      </c>
      <c r="AB57">
        <v>4.5894700000000004</v>
      </c>
      <c r="AC57">
        <v>464200</v>
      </c>
      <c r="AD57">
        <v>4400</v>
      </c>
      <c r="AE57">
        <v>6200</v>
      </c>
      <c r="AF57">
        <v>195000</v>
      </c>
      <c r="AG57">
        <v>231600</v>
      </c>
      <c r="AH57">
        <v>85300</v>
      </c>
      <c r="AI57">
        <v>0</v>
      </c>
      <c r="AJ57">
        <v>0</v>
      </c>
      <c r="AK57">
        <v>13300</v>
      </c>
      <c r="AL57">
        <f t="shared" si="6"/>
        <v>352.01096062264259</v>
      </c>
      <c r="AM57" t="e">
        <f t="shared" si="1"/>
        <v>#VALUE!</v>
      </c>
      <c r="AP57" t="s">
        <v>77</v>
      </c>
      <c r="AR57">
        <v>5.5152900000000002</v>
      </c>
      <c r="AS57">
        <v>47.547600000000003</v>
      </c>
      <c r="AT57">
        <v>8313.39</v>
      </c>
      <c r="AU57">
        <v>3976.61</v>
      </c>
      <c r="AV57">
        <v>821.01199999999994</v>
      </c>
      <c r="AW57">
        <v>3.2463199999999999</v>
      </c>
      <c r="AX57">
        <v>0.50265400000000005</v>
      </c>
      <c r="AY57">
        <v>0.29077199999999997</v>
      </c>
      <c r="AZ57">
        <v>3.2511299999999999</v>
      </c>
      <c r="BA57">
        <v>2.0392600000000001</v>
      </c>
      <c r="BB57">
        <v>0.562056</v>
      </c>
      <c r="BC57">
        <v>6.1259100000000002</v>
      </c>
      <c r="BD57">
        <v>20.035599999999999</v>
      </c>
      <c r="BE57">
        <v>0.25939200000000001</v>
      </c>
      <c r="BF57">
        <v>1.8383799999999999</v>
      </c>
      <c r="BG57">
        <v>16.061599999999999</v>
      </c>
      <c r="BH57">
        <v>0</v>
      </c>
      <c r="BI57">
        <v>6.99901E-2</v>
      </c>
      <c r="BJ57">
        <v>0.20597299999999999</v>
      </c>
      <c r="BK57">
        <v>5.7127499999999998E-2</v>
      </c>
      <c r="BL57">
        <v>0.79311100000000001</v>
      </c>
      <c r="BM57">
        <v>0.72258500000000003</v>
      </c>
      <c r="BN57">
        <v>9.7697600000000006E-3</v>
      </c>
      <c r="BO57">
        <v>0</v>
      </c>
      <c r="BP57">
        <v>0</v>
      </c>
      <c r="BQ57">
        <v>3.0724999999999999E-2</v>
      </c>
      <c r="BR57">
        <v>0.422398</v>
      </c>
    </row>
    <row r="58" spans="1:70">
      <c r="A58" t="s">
        <v>78</v>
      </c>
      <c r="C58">
        <v>39.433700000000002</v>
      </c>
      <c r="D58">
        <v>226831</v>
      </c>
      <c r="E58" t="s">
        <v>222</v>
      </c>
      <c r="F58" t="s">
        <v>352</v>
      </c>
      <c r="G58">
        <v>51.987000000000002</v>
      </c>
      <c r="H58">
        <v>1246.95</v>
      </c>
      <c r="I58">
        <v>0.63022500000000004</v>
      </c>
      <c r="J58" t="s">
        <v>222</v>
      </c>
      <c r="K58">
        <v>111.032</v>
      </c>
      <c r="L58">
        <v>0.963669</v>
      </c>
      <c r="M58">
        <v>43.855499999999999</v>
      </c>
      <c r="N58">
        <v>64.716700000000003</v>
      </c>
      <c r="O58">
        <v>77.750100000000003</v>
      </c>
      <c r="P58">
        <v>261.60000000000002</v>
      </c>
      <c r="Q58">
        <v>18.715199999999999</v>
      </c>
      <c r="R58">
        <v>30.348700000000001</v>
      </c>
      <c r="S58" t="s">
        <v>352</v>
      </c>
      <c r="T58">
        <v>1.11622</v>
      </c>
      <c r="U58">
        <v>29.031300000000002</v>
      </c>
      <c r="V58">
        <v>1.1554899999999999</v>
      </c>
      <c r="W58">
        <v>2177.8000000000002</v>
      </c>
      <c r="X58">
        <v>1.1660200000000001E-2</v>
      </c>
      <c r="Y58">
        <v>4.00777E-4</v>
      </c>
      <c r="Z58" t="s">
        <v>352</v>
      </c>
      <c r="AA58" t="s">
        <v>352</v>
      </c>
      <c r="AB58">
        <v>4.2357699999999996</v>
      </c>
      <c r="AC58">
        <v>466300</v>
      </c>
      <c r="AD58">
        <v>0</v>
      </c>
      <c r="AE58">
        <v>6700</v>
      </c>
      <c r="AF58">
        <v>195600</v>
      </c>
      <c r="AG58">
        <v>234500</v>
      </c>
      <c r="AH58">
        <v>85200</v>
      </c>
      <c r="AI58">
        <v>0</v>
      </c>
      <c r="AJ58">
        <v>0</v>
      </c>
      <c r="AK58">
        <v>11600</v>
      </c>
      <c r="AL58">
        <f t="shared" si="6"/>
        <v>325.6880733944954</v>
      </c>
      <c r="AM58" t="e">
        <f t="shared" si="1"/>
        <v>#VALUE!</v>
      </c>
      <c r="AP58" t="s">
        <v>78</v>
      </c>
      <c r="AR58">
        <v>6.0864000000000003</v>
      </c>
      <c r="AS58">
        <v>40.7759</v>
      </c>
      <c r="AT58">
        <v>2920.52</v>
      </c>
      <c r="AU58">
        <v>3441.93</v>
      </c>
      <c r="AV58">
        <v>580.30399999999997</v>
      </c>
      <c r="AW58">
        <v>4.2600600000000002</v>
      </c>
      <c r="AX58">
        <v>0.49615500000000001</v>
      </c>
      <c r="AY58">
        <v>0.38531500000000002</v>
      </c>
      <c r="AZ58">
        <v>3.1620400000000002</v>
      </c>
      <c r="BA58">
        <v>3.14201</v>
      </c>
      <c r="BB58">
        <v>0.47839700000000002</v>
      </c>
      <c r="BC58">
        <v>5.8859899999999996</v>
      </c>
      <c r="BD58">
        <v>24.557300000000001</v>
      </c>
      <c r="BE58">
        <v>0.285107</v>
      </c>
      <c r="BF58">
        <v>1.9959199999999999</v>
      </c>
      <c r="BG58">
        <v>9.9631600000000002</v>
      </c>
      <c r="BH58">
        <v>0.12626999999999999</v>
      </c>
      <c r="BI58">
        <v>6.6655500000000006E-2</v>
      </c>
      <c r="BJ58">
        <v>0</v>
      </c>
      <c r="BK58">
        <v>5.8819799999999998E-2</v>
      </c>
      <c r="BL58">
        <v>0.72545000000000004</v>
      </c>
      <c r="BM58">
        <v>0</v>
      </c>
      <c r="BN58">
        <v>9.3029199999999992E-3</v>
      </c>
      <c r="BO58">
        <v>0</v>
      </c>
      <c r="BP58">
        <v>0</v>
      </c>
      <c r="BQ58">
        <v>0</v>
      </c>
      <c r="BR58">
        <v>0.56625400000000004</v>
      </c>
    </row>
    <row r="59" spans="1:70">
      <c r="A59" t="s">
        <v>79</v>
      </c>
      <c r="C59">
        <v>42.585599999999999</v>
      </c>
      <c r="D59">
        <v>227519</v>
      </c>
      <c r="E59" t="s">
        <v>222</v>
      </c>
      <c r="F59" t="s">
        <v>222</v>
      </c>
      <c r="G59">
        <v>55.405099999999997</v>
      </c>
      <c r="H59">
        <v>1750.77</v>
      </c>
      <c r="I59">
        <v>1.0928100000000001</v>
      </c>
      <c r="J59" t="s">
        <v>352</v>
      </c>
      <c r="K59">
        <v>156.726</v>
      </c>
      <c r="L59">
        <v>1.70434</v>
      </c>
      <c r="M59">
        <v>58.879300000000001</v>
      </c>
      <c r="N59">
        <v>86.524600000000007</v>
      </c>
      <c r="O59">
        <v>75.034499999999994</v>
      </c>
      <c r="P59">
        <v>246.88300000000001</v>
      </c>
      <c r="Q59" t="s">
        <v>222</v>
      </c>
      <c r="R59">
        <v>21.877099999999999</v>
      </c>
      <c r="S59" t="s">
        <v>222</v>
      </c>
      <c r="T59">
        <v>1.0757399999999999</v>
      </c>
      <c r="U59">
        <v>42.453099999999999</v>
      </c>
      <c r="V59">
        <v>1.09799</v>
      </c>
      <c r="W59">
        <v>2698.44</v>
      </c>
      <c r="X59">
        <v>1.5725699999999999E-2</v>
      </c>
      <c r="Y59" t="s">
        <v>352</v>
      </c>
      <c r="Z59" s="1">
        <v>5.3644099999999997E-5</v>
      </c>
      <c r="AA59" s="1">
        <v>2.1466400000000002E-5</v>
      </c>
      <c r="AB59">
        <v>2.24329</v>
      </c>
      <c r="AC59">
        <v>466599.99999999994</v>
      </c>
      <c r="AD59">
        <v>0</v>
      </c>
      <c r="AE59">
        <v>9200</v>
      </c>
      <c r="AF59">
        <v>191100</v>
      </c>
      <c r="AG59">
        <v>236800</v>
      </c>
      <c r="AH59">
        <v>83200</v>
      </c>
      <c r="AI59">
        <v>0</v>
      </c>
      <c r="AJ59">
        <v>0</v>
      </c>
      <c r="AK59">
        <v>13200</v>
      </c>
      <c r="AL59">
        <f t="shared" si="6"/>
        <v>337.00173766520982</v>
      </c>
      <c r="AM59" t="e">
        <f t="shared" si="1"/>
        <v>#VALUE!</v>
      </c>
      <c r="AP59" t="s">
        <v>79</v>
      </c>
      <c r="AR59">
        <v>6.9839099999999998</v>
      </c>
      <c r="AS59">
        <v>45.5017</v>
      </c>
      <c r="AT59">
        <v>4127.3100000000004</v>
      </c>
      <c r="AU59">
        <v>3523.7</v>
      </c>
      <c r="AV59">
        <v>595.94500000000005</v>
      </c>
      <c r="AW59">
        <v>4.4071400000000001</v>
      </c>
      <c r="AX59">
        <v>0.47171299999999999</v>
      </c>
      <c r="AY59">
        <v>0.34089399999999997</v>
      </c>
      <c r="AZ59">
        <v>3.1028500000000001</v>
      </c>
      <c r="BA59">
        <v>2.3585699999999998</v>
      </c>
      <c r="BB59">
        <v>0.46602700000000002</v>
      </c>
      <c r="BC59">
        <v>6.2675200000000002</v>
      </c>
      <c r="BD59">
        <v>27.08</v>
      </c>
      <c r="BE59">
        <v>0.27582000000000001</v>
      </c>
      <c r="BF59">
        <v>2.0265</v>
      </c>
      <c r="BG59">
        <v>16.5778</v>
      </c>
      <c r="BH59">
        <v>6.3399800000000006E-2</v>
      </c>
      <c r="BI59">
        <v>0.110829</v>
      </c>
      <c r="BJ59">
        <v>0</v>
      </c>
      <c r="BK59">
        <v>7.8408900000000004E-2</v>
      </c>
      <c r="BL59">
        <v>0.816469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0.49321300000000001</v>
      </c>
    </row>
    <row r="60" spans="1:70">
      <c r="A60" t="s">
        <v>80</v>
      </c>
      <c r="C60">
        <v>42.493200000000002</v>
      </c>
      <c r="D60">
        <v>212237</v>
      </c>
      <c r="E60" t="s">
        <v>222</v>
      </c>
      <c r="F60" t="s">
        <v>222</v>
      </c>
      <c r="G60">
        <v>33.861800000000002</v>
      </c>
      <c r="H60">
        <v>762.57500000000005</v>
      </c>
      <c r="I60">
        <v>0.37246299999999999</v>
      </c>
      <c r="J60" t="s">
        <v>352</v>
      </c>
      <c r="K60">
        <v>126.075</v>
      </c>
      <c r="L60">
        <v>1.72624</v>
      </c>
      <c r="M60">
        <v>51.662300000000002</v>
      </c>
      <c r="N60">
        <v>85.102900000000005</v>
      </c>
      <c r="O60">
        <v>71.298299999999998</v>
      </c>
      <c r="P60">
        <v>212.42</v>
      </c>
      <c r="Q60">
        <v>18.566800000000001</v>
      </c>
      <c r="R60">
        <v>30.616</v>
      </c>
      <c r="S60" t="s">
        <v>222</v>
      </c>
      <c r="T60" t="s">
        <v>352</v>
      </c>
      <c r="U60">
        <v>20.594899999999999</v>
      </c>
      <c r="V60">
        <v>1.5187299999999999</v>
      </c>
      <c r="W60">
        <v>4389.04</v>
      </c>
      <c r="X60" t="s">
        <v>222</v>
      </c>
      <c r="Y60">
        <v>3.1320099999999999E-4</v>
      </c>
      <c r="Z60" t="s">
        <v>352</v>
      </c>
      <c r="AA60">
        <v>1.87576E-3</v>
      </c>
      <c r="AB60">
        <v>5.8992199999999997</v>
      </c>
      <c r="AC60">
        <v>465700</v>
      </c>
      <c r="AD60">
        <v>0</v>
      </c>
      <c r="AE60">
        <v>8600</v>
      </c>
      <c r="AF60">
        <v>190100.00000000003</v>
      </c>
      <c r="AG60">
        <v>235200</v>
      </c>
      <c r="AH60">
        <v>84000</v>
      </c>
      <c r="AI60">
        <v>0</v>
      </c>
      <c r="AJ60">
        <v>3000</v>
      </c>
      <c r="AK60">
        <v>13500</v>
      </c>
      <c r="AL60">
        <f t="shared" si="6"/>
        <v>395.44299030223146</v>
      </c>
      <c r="AM60" t="e">
        <f t="shared" si="1"/>
        <v>#VALUE!</v>
      </c>
      <c r="AP60" t="s">
        <v>80</v>
      </c>
      <c r="AR60">
        <v>6.1089099999999998</v>
      </c>
      <c r="AS60">
        <v>40.900700000000001</v>
      </c>
      <c r="AT60">
        <v>4922.79</v>
      </c>
      <c r="AU60">
        <v>3730</v>
      </c>
      <c r="AV60">
        <v>893.12199999999996</v>
      </c>
      <c r="AW60">
        <v>4.3313199999999998</v>
      </c>
      <c r="AX60">
        <v>0.35673199999999999</v>
      </c>
      <c r="AY60">
        <v>0.35545700000000002</v>
      </c>
      <c r="AZ60">
        <v>3.2948400000000002</v>
      </c>
      <c r="BA60">
        <v>2.7622100000000001</v>
      </c>
      <c r="BB60">
        <v>0.516899</v>
      </c>
      <c r="BC60">
        <v>6.2941500000000001</v>
      </c>
      <c r="BD60">
        <v>17.988700000000001</v>
      </c>
      <c r="BE60">
        <v>0.25948500000000002</v>
      </c>
      <c r="BF60">
        <v>2.1341100000000002</v>
      </c>
      <c r="BG60">
        <v>18.429300000000001</v>
      </c>
      <c r="BH60">
        <v>0.101937</v>
      </c>
      <c r="BI60">
        <v>0.133386</v>
      </c>
      <c r="BJ60">
        <v>0.190833</v>
      </c>
      <c r="BK60">
        <v>4.5376199999999998E-2</v>
      </c>
      <c r="BL60">
        <v>0.73286600000000002</v>
      </c>
      <c r="BM60">
        <v>0</v>
      </c>
      <c r="BN60">
        <v>9.0188400000000002E-3</v>
      </c>
      <c r="BO60">
        <v>0</v>
      </c>
      <c r="BP60">
        <v>0</v>
      </c>
      <c r="BQ60">
        <v>0</v>
      </c>
      <c r="BR60">
        <v>0.42046899999999998</v>
      </c>
    </row>
    <row r="61" spans="1:70">
      <c r="A61" t="s">
        <v>81</v>
      </c>
      <c r="C61">
        <v>37.845700000000001</v>
      </c>
      <c r="D61">
        <v>208585</v>
      </c>
      <c r="E61" t="s">
        <v>352</v>
      </c>
      <c r="F61" t="s">
        <v>222</v>
      </c>
      <c r="G61">
        <v>41.0182</v>
      </c>
      <c r="H61">
        <v>900.524</v>
      </c>
      <c r="I61" t="s">
        <v>222</v>
      </c>
      <c r="J61" t="s">
        <v>352</v>
      </c>
      <c r="K61">
        <v>96.868099999999998</v>
      </c>
      <c r="L61">
        <v>0.96605799999999997</v>
      </c>
      <c r="M61">
        <v>25.134899999999998</v>
      </c>
      <c r="N61">
        <v>71.134399999999999</v>
      </c>
      <c r="O61">
        <v>71.843199999999996</v>
      </c>
      <c r="P61">
        <v>218.23099999999999</v>
      </c>
      <c r="Q61">
        <v>30.614699999999999</v>
      </c>
      <c r="R61">
        <v>29.1724</v>
      </c>
      <c r="S61" t="s">
        <v>352</v>
      </c>
      <c r="T61">
        <v>0.95673900000000001</v>
      </c>
      <c r="U61">
        <v>32.602899999999998</v>
      </c>
      <c r="V61" t="s">
        <v>222</v>
      </c>
      <c r="W61">
        <v>2041.37</v>
      </c>
      <c r="X61" t="s">
        <v>222</v>
      </c>
      <c r="Y61" t="s">
        <v>352</v>
      </c>
      <c r="Z61" t="s">
        <v>352</v>
      </c>
      <c r="AA61" t="s">
        <v>352</v>
      </c>
      <c r="AB61">
        <v>3.5108799999999998</v>
      </c>
      <c r="AC61">
        <v>465800</v>
      </c>
      <c r="AD61">
        <v>0</v>
      </c>
      <c r="AE61">
        <v>7100</v>
      </c>
      <c r="AF61">
        <v>194200.00000000003</v>
      </c>
      <c r="AG61">
        <v>234600</v>
      </c>
      <c r="AH61">
        <v>86000</v>
      </c>
      <c r="AI61">
        <v>0</v>
      </c>
      <c r="AJ61">
        <v>0</v>
      </c>
      <c r="AK61">
        <v>12300</v>
      </c>
      <c r="AL61">
        <f t="shared" si="6"/>
        <v>394.07783495470397</v>
      </c>
      <c r="AM61" t="e">
        <f t="shared" si="1"/>
        <v>#VALUE!</v>
      </c>
      <c r="AP61" t="s">
        <v>81</v>
      </c>
      <c r="AR61">
        <v>6.8986299999999998</v>
      </c>
      <c r="AS61">
        <v>50.476500000000001</v>
      </c>
      <c r="AT61">
        <v>4557.53</v>
      </c>
      <c r="AU61">
        <v>5724.36</v>
      </c>
      <c r="AV61">
        <v>719.62099999999998</v>
      </c>
      <c r="AW61">
        <v>3.75814</v>
      </c>
      <c r="AX61">
        <v>0.520617</v>
      </c>
      <c r="AY61">
        <v>0.45820499999999997</v>
      </c>
      <c r="AZ61">
        <v>4.3247099999999996</v>
      </c>
      <c r="BA61">
        <v>3.1234000000000002</v>
      </c>
      <c r="BB61">
        <v>0.69890600000000003</v>
      </c>
      <c r="BC61">
        <v>5.8004899999999999</v>
      </c>
      <c r="BD61">
        <v>13.151300000000001</v>
      </c>
      <c r="BE61">
        <v>0.26428099999999999</v>
      </c>
      <c r="BF61">
        <v>1.91289</v>
      </c>
      <c r="BG61">
        <v>11.313599999999999</v>
      </c>
      <c r="BH61">
        <v>0.12467499999999999</v>
      </c>
      <c r="BI61">
        <v>0.18881100000000001</v>
      </c>
      <c r="BJ61">
        <v>0</v>
      </c>
      <c r="BK61">
        <v>6.3404600000000005E-2</v>
      </c>
      <c r="BL61">
        <v>0.82336600000000004</v>
      </c>
      <c r="BM61">
        <v>0</v>
      </c>
      <c r="BN61">
        <v>1.1265000000000001E-2</v>
      </c>
      <c r="BO61">
        <v>0</v>
      </c>
      <c r="BP61">
        <v>0</v>
      </c>
      <c r="BQ61">
        <v>0</v>
      </c>
      <c r="BR61">
        <v>0.533829</v>
      </c>
    </row>
    <row r="62" spans="1:70">
      <c r="A62" t="s">
        <v>82</v>
      </c>
      <c r="C62">
        <v>28.618099999999998</v>
      </c>
      <c r="D62">
        <v>204392</v>
      </c>
      <c r="E62" t="s">
        <v>352</v>
      </c>
      <c r="F62" t="s">
        <v>222</v>
      </c>
      <c r="G62">
        <v>49.407899999999998</v>
      </c>
      <c r="H62">
        <v>998.40300000000002</v>
      </c>
      <c r="I62">
        <v>0.35314000000000001</v>
      </c>
      <c r="J62" t="s">
        <v>222</v>
      </c>
      <c r="K62">
        <v>116.744</v>
      </c>
      <c r="L62">
        <v>0.89360799999999996</v>
      </c>
      <c r="M62">
        <v>42.330500000000001</v>
      </c>
      <c r="N62">
        <v>67.492599999999996</v>
      </c>
      <c r="O62">
        <v>72.632199999999997</v>
      </c>
      <c r="P62">
        <v>230.49600000000001</v>
      </c>
      <c r="Q62">
        <v>34.273000000000003</v>
      </c>
      <c r="R62">
        <v>25.503699999999998</v>
      </c>
      <c r="S62" t="s">
        <v>222</v>
      </c>
      <c r="T62">
        <v>1.34724</v>
      </c>
      <c r="U62">
        <v>31.9937</v>
      </c>
      <c r="V62">
        <v>1.25119</v>
      </c>
      <c r="W62">
        <v>2579.4899999999998</v>
      </c>
      <c r="X62">
        <v>1.9828399999999999E-2</v>
      </c>
      <c r="Y62">
        <v>1.7710600000000001E-4</v>
      </c>
      <c r="Z62" s="1">
        <v>8.1421299999999999E-5</v>
      </c>
      <c r="AA62">
        <v>5.8206700000000002E-4</v>
      </c>
      <c r="AB62">
        <v>2.8392900000000001</v>
      </c>
      <c r="AC62">
        <v>464200</v>
      </c>
      <c r="AD62">
        <v>4000</v>
      </c>
      <c r="AE62">
        <v>7900</v>
      </c>
      <c r="AF62">
        <v>191300</v>
      </c>
      <c r="AG62">
        <v>233500</v>
      </c>
      <c r="AH62">
        <v>84900</v>
      </c>
      <c r="AI62">
        <v>0</v>
      </c>
      <c r="AJ62">
        <v>0</v>
      </c>
      <c r="AK62">
        <v>14200</v>
      </c>
      <c r="AL62">
        <f t="shared" si="6"/>
        <v>368.33610995418576</v>
      </c>
      <c r="AM62" t="e">
        <f t="shared" si="1"/>
        <v>#VALUE!</v>
      </c>
      <c r="AP62" t="s">
        <v>82</v>
      </c>
      <c r="AR62">
        <v>6.0727399999999996</v>
      </c>
      <c r="AS62">
        <v>56.677700000000002</v>
      </c>
      <c r="AT62">
        <v>4616.59</v>
      </c>
      <c r="AU62">
        <v>3561.12</v>
      </c>
      <c r="AV62">
        <v>601.88</v>
      </c>
      <c r="AW62">
        <v>4.5786199999999999</v>
      </c>
      <c r="AX62">
        <v>0.55876499999999996</v>
      </c>
      <c r="AY62">
        <v>0.34748099999999998</v>
      </c>
      <c r="AZ62">
        <v>2.7054200000000002</v>
      </c>
      <c r="BA62">
        <v>2.4546299999999999</v>
      </c>
      <c r="BB62">
        <v>0.60340000000000005</v>
      </c>
      <c r="BC62">
        <v>5.9537500000000003</v>
      </c>
      <c r="BD62">
        <v>25.004999999999999</v>
      </c>
      <c r="BE62">
        <v>0.34215600000000002</v>
      </c>
      <c r="BF62">
        <v>2.5668000000000002</v>
      </c>
      <c r="BG62">
        <v>18.163900000000002</v>
      </c>
      <c r="BH62">
        <v>0</v>
      </c>
      <c r="BI62">
        <v>0.23710899999999999</v>
      </c>
      <c r="BJ62">
        <v>0.15656400000000001</v>
      </c>
      <c r="BK62">
        <v>3.1014900000000001E-2</v>
      </c>
      <c r="BL62">
        <v>0.65982200000000002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0.61346999999999996</v>
      </c>
    </row>
    <row r="63" spans="1:70">
      <c r="A63" t="s">
        <v>83</v>
      </c>
      <c r="C63">
        <v>43.297199999999997</v>
      </c>
      <c r="D63">
        <v>203888</v>
      </c>
      <c r="E63" t="s">
        <v>222</v>
      </c>
      <c r="F63" t="s">
        <v>222</v>
      </c>
      <c r="G63">
        <v>49.833799999999997</v>
      </c>
      <c r="H63">
        <v>1028.67</v>
      </c>
      <c r="I63">
        <v>0.67112099999999997</v>
      </c>
      <c r="J63" t="s">
        <v>222</v>
      </c>
      <c r="K63">
        <v>111.283</v>
      </c>
      <c r="L63">
        <v>1.08118</v>
      </c>
      <c r="M63">
        <v>26.624199999999998</v>
      </c>
      <c r="N63">
        <v>57.222700000000003</v>
      </c>
      <c r="O63">
        <v>76.397599999999997</v>
      </c>
      <c r="P63">
        <v>221.941</v>
      </c>
      <c r="Q63">
        <v>40.508299999999998</v>
      </c>
      <c r="R63">
        <v>37.959699999999998</v>
      </c>
      <c r="S63" t="s">
        <v>222</v>
      </c>
      <c r="T63">
        <v>0.70696400000000004</v>
      </c>
      <c r="U63">
        <v>34.036000000000001</v>
      </c>
      <c r="V63">
        <v>0.97689899999999996</v>
      </c>
      <c r="W63">
        <v>2380.48</v>
      </c>
      <c r="X63">
        <v>1.2712599999999999E-2</v>
      </c>
      <c r="Y63" t="s">
        <v>352</v>
      </c>
      <c r="Z63" t="s">
        <v>352</v>
      </c>
      <c r="AA63">
        <v>2.14979E-2</v>
      </c>
      <c r="AB63">
        <v>4.6890099999999997</v>
      </c>
      <c r="AC63">
        <v>464799.99999999994</v>
      </c>
      <c r="AD63">
        <v>4300</v>
      </c>
      <c r="AE63">
        <v>6000</v>
      </c>
      <c r="AF63">
        <v>192500</v>
      </c>
      <c r="AG63">
        <v>234300</v>
      </c>
      <c r="AH63">
        <v>84600.000000000015</v>
      </c>
      <c r="AI63">
        <v>0</v>
      </c>
      <c r="AJ63">
        <v>0</v>
      </c>
      <c r="AK63">
        <v>13600.000000000002</v>
      </c>
      <c r="AL63">
        <f t="shared" si="6"/>
        <v>381.1823863098752</v>
      </c>
      <c r="AM63" t="e">
        <f t="shared" si="1"/>
        <v>#VALUE!</v>
      </c>
      <c r="AP63" t="s">
        <v>83</v>
      </c>
      <c r="AR63">
        <v>5.7701599999999997</v>
      </c>
      <c r="AS63">
        <v>56.563600000000001</v>
      </c>
      <c r="AT63">
        <v>4818.43</v>
      </c>
      <c r="AU63">
        <v>3827.74</v>
      </c>
      <c r="AV63">
        <v>739.75099999999998</v>
      </c>
      <c r="AW63">
        <v>3.5093700000000001</v>
      </c>
      <c r="AX63">
        <v>0.67059199999999997</v>
      </c>
      <c r="AY63">
        <v>0.330183</v>
      </c>
      <c r="AZ63">
        <v>2.9344199999999998</v>
      </c>
      <c r="BA63">
        <v>2.5350999999999999</v>
      </c>
      <c r="BB63">
        <v>0.47131800000000001</v>
      </c>
      <c r="BC63">
        <v>6.2328400000000004</v>
      </c>
      <c r="BD63">
        <v>34.5777</v>
      </c>
      <c r="BE63">
        <v>0.28189799999999998</v>
      </c>
      <c r="BF63">
        <v>1.7618799999999999</v>
      </c>
      <c r="BG63">
        <v>16.029</v>
      </c>
      <c r="BH63">
        <v>0.12060700000000001</v>
      </c>
      <c r="BI63">
        <v>0.128107</v>
      </c>
      <c r="BJ63">
        <v>0</v>
      </c>
      <c r="BK63">
        <v>5.43784E-2</v>
      </c>
      <c r="BL63">
        <v>0.93817200000000001</v>
      </c>
      <c r="BM63">
        <v>0</v>
      </c>
      <c r="BN63">
        <v>0</v>
      </c>
      <c r="BO63">
        <v>9.49966E-3</v>
      </c>
      <c r="BP63">
        <v>0</v>
      </c>
      <c r="BQ63">
        <v>0</v>
      </c>
      <c r="BR63">
        <v>0.78234800000000004</v>
      </c>
    </row>
    <row r="64" spans="1:70">
      <c r="A64" t="s">
        <v>84</v>
      </c>
      <c r="C64">
        <v>40.203699999999998</v>
      </c>
      <c r="D64">
        <v>196912</v>
      </c>
      <c r="E64" t="s">
        <v>222</v>
      </c>
      <c r="F64" t="s">
        <v>222</v>
      </c>
      <c r="G64">
        <v>24.514299999999999</v>
      </c>
      <c r="H64">
        <v>926.62699999999995</v>
      </c>
      <c r="I64" t="s">
        <v>222</v>
      </c>
      <c r="J64" t="s">
        <v>352</v>
      </c>
      <c r="K64">
        <v>92.569599999999994</v>
      </c>
      <c r="L64">
        <v>1.0046299999999999</v>
      </c>
      <c r="M64">
        <v>36.746299999999998</v>
      </c>
      <c r="N64">
        <v>62.323099999999997</v>
      </c>
      <c r="O64">
        <v>61.1511</v>
      </c>
      <c r="P64">
        <v>195.26900000000001</v>
      </c>
      <c r="Q64">
        <v>38.988799999999998</v>
      </c>
      <c r="R64">
        <v>30.6266</v>
      </c>
      <c r="S64" t="s">
        <v>352</v>
      </c>
      <c r="T64">
        <v>1.1833800000000001</v>
      </c>
      <c r="U64">
        <v>24.564399999999999</v>
      </c>
      <c r="V64" t="s">
        <v>222</v>
      </c>
      <c r="W64">
        <v>3039.46</v>
      </c>
      <c r="X64" t="s">
        <v>222</v>
      </c>
      <c r="Y64" t="s">
        <v>352</v>
      </c>
      <c r="Z64">
        <v>9.4862600000000005E-4</v>
      </c>
      <c r="AA64">
        <v>4.0461499999999997E-2</v>
      </c>
      <c r="AB64">
        <v>2.7631399999999999</v>
      </c>
      <c r="AC64">
        <v>465700</v>
      </c>
      <c r="AD64">
        <v>0</v>
      </c>
      <c r="AE64">
        <v>6899.9999999999991</v>
      </c>
      <c r="AF64">
        <v>194400</v>
      </c>
      <c r="AG64">
        <v>233100</v>
      </c>
      <c r="AH64">
        <v>85399.999999999985</v>
      </c>
      <c r="AI64">
        <v>0</v>
      </c>
      <c r="AJ64">
        <v>2800.0000000000005</v>
      </c>
      <c r="AK64">
        <v>11600</v>
      </c>
      <c r="AL64">
        <f t="shared" si="6"/>
        <v>437.34540556872815</v>
      </c>
      <c r="AM64" t="e">
        <f t="shared" si="1"/>
        <v>#VALUE!</v>
      </c>
      <c r="AP64" t="s">
        <v>84</v>
      </c>
      <c r="AR64">
        <v>4.5944399999999996</v>
      </c>
      <c r="AS64">
        <v>35.7956</v>
      </c>
      <c r="AT64">
        <v>2782.15</v>
      </c>
      <c r="AU64">
        <v>3135.49</v>
      </c>
      <c r="AV64">
        <v>685.34</v>
      </c>
      <c r="AW64">
        <v>2.0290599999999999</v>
      </c>
      <c r="AX64">
        <v>0.384606</v>
      </c>
      <c r="AY64">
        <v>0.340028</v>
      </c>
      <c r="AZ64">
        <v>2.7669600000000001</v>
      </c>
      <c r="BA64">
        <v>1.8840399999999999</v>
      </c>
      <c r="BB64">
        <v>0.39893000000000001</v>
      </c>
      <c r="BC64">
        <v>4.5024199999999999</v>
      </c>
      <c r="BD64">
        <v>19.235900000000001</v>
      </c>
      <c r="BE64">
        <v>0.26439099999999999</v>
      </c>
      <c r="BF64">
        <v>1.7997799999999999</v>
      </c>
      <c r="BG64">
        <v>9.5367899999999999</v>
      </c>
      <c r="BH64">
        <v>0.106112</v>
      </c>
      <c r="BI64">
        <v>8.4084099999999995E-2</v>
      </c>
      <c r="BJ64">
        <v>0</v>
      </c>
      <c r="BK64">
        <v>5.3533900000000002E-2</v>
      </c>
      <c r="BL64">
        <v>0.52262200000000003</v>
      </c>
      <c r="BM64">
        <v>0</v>
      </c>
      <c r="BN64">
        <v>1.401E-2</v>
      </c>
      <c r="BO64">
        <v>7.4617399999999997E-3</v>
      </c>
      <c r="BP64">
        <v>0</v>
      </c>
      <c r="BQ64">
        <v>0</v>
      </c>
      <c r="BR64">
        <v>0.47445100000000001</v>
      </c>
    </row>
    <row r="65" spans="1:70">
      <c r="A65" t="s">
        <v>85</v>
      </c>
      <c r="C65">
        <v>43.762300000000003</v>
      </c>
      <c r="D65">
        <v>237782</v>
      </c>
      <c r="E65" t="s">
        <v>222</v>
      </c>
      <c r="F65" t="s">
        <v>222</v>
      </c>
      <c r="G65">
        <v>23.0642</v>
      </c>
      <c r="H65">
        <v>628.97500000000002</v>
      </c>
      <c r="I65" t="s">
        <v>222</v>
      </c>
      <c r="J65" t="s">
        <v>222</v>
      </c>
      <c r="K65">
        <v>152.80199999999999</v>
      </c>
      <c r="L65">
        <v>1.0849500000000001</v>
      </c>
      <c r="M65">
        <v>40.506999999999998</v>
      </c>
      <c r="N65">
        <v>89.549000000000007</v>
      </c>
      <c r="O65">
        <v>64.017200000000003</v>
      </c>
      <c r="P65">
        <v>213.63499999999999</v>
      </c>
      <c r="Q65">
        <v>39.634300000000003</v>
      </c>
      <c r="R65">
        <v>33.823599999999999</v>
      </c>
      <c r="S65" t="s">
        <v>222</v>
      </c>
      <c r="T65">
        <v>0.23689099999999999</v>
      </c>
      <c r="U65">
        <v>14.1861</v>
      </c>
      <c r="V65">
        <v>1.7627200000000001</v>
      </c>
      <c r="W65">
        <v>4657.41</v>
      </c>
      <c r="X65">
        <v>2.2280899999999999E-2</v>
      </c>
      <c r="Y65" t="s">
        <v>352</v>
      </c>
      <c r="Z65" t="s">
        <v>352</v>
      </c>
      <c r="AA65" t="s">
        <v>222</v>
      </c>
      <c r="AB65">
        <v>6.86571</v>
      </c>
      <c r="AC65">
        <v>464500</v>
      </c>
      <c r="AD65">
        <v>3900</v>
      </c>
      <c r="AE65">
        <v>8000</v>
      </c>
      <c r="AF65">
        <v>192000</v>
      </c>
      <c r="AG65">
        <v>233299.99999999997</v>
      </c>
      <c r="AH65">
        <v>84100</v>
      </c>
      <c r="AI65">
        <v>0</v>
      </c>
      <c r="AJ65">
        <v>0</v>
      </c>
      <c r="AK65">
        <v>14200</v>
      </c>
      <c r="AL65">
        <f t="shared" si="6"/>
        <v>393.66208720481194</v>
      </c>
      <c r="AM65" t="e">
        <f t="shared" si="1"/>
        <v>#VALUE!</v>
      </c>
      <c r="AP65" t="s">
        <v>85</v>
      </c>
      <c r="AR65">
        <v>5.3426999999999998</v>
      </c>
      <c r="AS65">
        <v>42.846299999999999</v>
      </c>
      <c r="AT65">
        <v>4376.3100000000004</v>
      </c>
      <c r="AU65">
        <v>3983.07</v>
      </c>
      <c r="AV65">
        <v>577.09299999999996</v>
      </c>
      <c r="AW65">
        <v>3.7753000000000001</v>
      </c>
      <c r="AX65">
        <v>0.368612</v>
      </c>
      <c r="AY65">
        <v>0.29406700000000002</v>
      </c>
      <c r="AZ65">
        <v>2.9030999999999998</v>
      </c>
      <c r="BA65">
        <v>2.2374299999999998</v>
      </c>
      <c r="BB65">
        <v>0.487923</v>
      </c>
      <c r="BC65">
        <v>8.0375700000000005</v>
      </c>
      <c r="BD65">
        <v>24.274000000000001</v>
      </c>
      <c r="BE65">
        <v>0.27829999999999999</v>
      </c>
      <c r="BF65">
        <v>1.78539</v>
      </c>
      <c r="BG65">
        <v>15.776899999999999</v>
      </c>
      <c r="BH65">
        <v>6.71567E-2</v>
      </c>
      <c r="BI65">
        <v>9.8634399999999997E-2</v>
      </c>
      <c r="BJ65">
        <v>0</v>
      </c>
      <c r="BK65">
        <v>0.104756</v>
      </c>
      <c r="BL65">
        <v>0.79106399999999999</v>
      </c>
      <c r="BM65">
        <v>2.9526400000000002</v>
      </c>
      <c r="BN65">
        <v>9.9736100000000008E-3</v>
      </c>
      <c r="BO65">
        <v>0</v>
      </c>
      <c r="BP65">
        <v>3.5803799999999997E-2</v>
      </c>
      <c r="BQ65">
        <v>3.0429500000000002E-2</v>
      </c>
      <c r="BR65">
        <v>0.425315</v>
      </c>
    </row>
    <row r="66" spans="1:70">
      <c r="A66" t="s">
        <v>86</v>
      </c>
      <c r="C66">
        <v>39.972700000000003</v>
      </c>
      <c r="D66">
        <v>205893</v>
      </c>
      <c r="E66" t="s">
        <v>222</v>
      </c>
      <c r="F66" t="s">
        <v>222</v>
      </c>
      <c r="G66">
        <v>34.758499999999998</v>
      </c>
      <c r="H66">
        <v>1152.53</v>
      </c>
      <c r="I66" t="s">
        <v>222</v>
      </c>
      <c r="J66" t="s">
        <v>222</v>
      </c>
      <c r="K66">
        <v>108.907</v>
      </c>
      <c r="L66">
        <v>1.40673</v>
      </c>
      <c r="M66">
        <v>33.851700000000001</v>
      </c>
      <c r="N66">
        <v>108.15</v>
      </c>
      <c r="O66">
        <v>66.471900000000005</v>
      </c>
      <c r="P66">
        <v>204.542</v>
      </c>
      <c r="Q66">
        <v>33.721200000000003</v>
      </c>
      <c r="R66">
        <v>33.261800000000001</v>
      </c>
      <c r="S66">
        <v>0.105791</v>
      </c>
      <c r="T66">
        <v>1.0056700000000001</v>
      </c>
      <c r="U66">
        <v>27.911899999999999</v>
      </c>
      <c r="V66" t="s">
        <v>222</v>
      </c>
      <c r="W66">
        <v>3158.96</v>
      </c>
      <c r="X66">
        <v>1.49932E-2</v>
      </c>
      <c r="Y66" s="1">
        <v>9.2319099999999995E-6</v>
      </c>
      <c r="Z66" t="s">
        <v>352</v>
      </c>
      <c r="AA66" t="s">
        <v>352</v>
      </c>
      <c r="AB66">
        <v>3.8082600000000002</v>
      </c>
      <c r="AC66">
        <v>464700</v>
      </c>
      <c r="AD66">
        <v>4800</v>
      </c>
      <c r="AE66">
        <v>6500</v>
      </c>
      <c r="AF66">
        <v>195700</v>
      </c>
      <c r="AG66">
        <v>231500</v>
      </c>
      <c r="AH66">
        <v>82899.999999999985</v>
      </c>
      <c r="AI66">
        <v>0</v>
      </c>
      <c r="AJ66">
        <v>0</v>
      </c>
      <c r="AK66">
        <v>13899.999999999998</v>
      </c>
      <c r="AL66">
        <f t="shared" si="6"/>
        <v>405.29573388350553</v>
      </c>
      <c r="AM66" t="e">
        <f t="shared" si="1"/>
        <v>#VALUE!</v>
      </c>
      <c r="AP66" t="s">
        <v>86</v>
      </c>
      <c r="AR66">
        <v>3.6537000000000002</v>
      </c>
      <c r="AS66">
        <v>39.591000000000001</v>
      </c>
      <c r="AT66">
        <v>2773.71</v>
      </c>
      <c r="AU66">
        <v>3941.81</v>
      </c>
      <c r="AV66">
        <v>767.05100000000004</v>
      </c>
      <c r="AW66">
        <v>3.69211</v>
      </c>
      <c r="AX66">
        <v>0.41428199999999998</v>
      </c>
      <c r="AY66">
        <v>0.28426200000000001</v>
      </c>
      <c r="AZ66">
        <v>2.99654</v>
      </c>
      <c r="BA66">
        <v>1.8849499999999999</v>
      </c>
      <c r="BB66">
        <v>0.48313600000000001</v>
      </c>
      <c r="BC66">
        <v>7.2044699999999997</v>
      </c>
      <c r="BD66">
        <v>21.4819</v>
      </c>
      <c r="BE66">
        <v>0.20769000000000001</v>
      </c>
      <c r="BF66">
        <v>1.5561700000000001</v>
      </c>
      <c r="BG66">
        <v>15.670400000000001</v>
      </c>
      <c r="BH66">
        <v>6.3702999999999996E-2</v>
      </c>
      <c r="BI66">
        <v>0</v>
      </c>
      <c r="BJ66">
        <v>0.14386699999999999</v>
      </c>
      <c r="BK66">
        <v>6.5008499999999997E-2</v>
      </c>
      <c r="BL66">
        <v>0.82718000000000003</v>
      </c>
      <c r="BM66">
        <v>0</v>
      </c>
      <c r="BN66">
        <v>9.4685700000000008E-3</v>
      </c>
      <c r="BO66">
        <v>0</v>
      </c>
      <c r="BP66">
        <v>0</v>
      </c>
      <c r="BQ66">
        <v>2.8844399999999999E-2</v>
      </c>
      <c r="BR66">
        <v>0.52024700000000001</v>
      </c>
    </row>
    <row r="67" spans="1:70">
      <c r="A67" t="s">
        <v>87</v>
      </c>
      <c r="C67">
        <v>42.315199999999997</v>
      </c>
      <c r="D67">
        <v>243591</v>
      </c>
      <c r="E67" t="s">
        <v>222</v>
      </c>
      <c r="F67" t="s">
        <v>222</v>
      </c>
      <c r="G67">
        <v>38.182099999999998</v>
      </c>
      <c r="H67">
        <v>1527.92</v>
      </c>
      <c r="I67">
        <v>0.36630800000000002</v>
      </c>
      <c r="J67" t="s">
        <v>222</v>
      </c>
      <c r="K67">
        <v>118.48699999999999</v>
      </c>
      <c r="L67">
        <v>0.65921600000000002</v>
      </c>
      <c r="M67">
        <v>45.828499999999998</v>
      </c>
      <c r="N67">
        <v>87.873199999999997</v>
      </c>
      <c r="O67">
        <v>78.828299999999999</v>
      </c>
      <c r="P67">
        <v>277.32900000000001</v>
      </c>
      <c r="Q67">
        <v>29.234200000000001</v>
      </c>
      <c r="R67">
        <v>29.2652</v>
      </c>
      <c r="S67" t="s">
        <v>222</v>
      </c>
      <c r="T67">
        <v>0.95854499999999998</v>
      </c>
      <c r="U67">
        <v>34.025199999999998</v>
      </c>
      <c r="V67">
        <v>1.46041</v>
      </c>
      <c r="W67">
        <v>2954.72</v>
      </c>
      <c r="X67">
        <v>2.0654700000000002E-2</v>
      </c>
      <c r="Y67">
        <v>4.1591300000000001E-4</v>
      </c>
      <c r="Z67" t="s">
        <v>352</v>
      </c>
      <c r="AA67" t="s">
        <v>352</v>
      </c>
      <c r="AB67">
        <v>3.00102</v>
      </c>
      <c r="AC67">
        <v>466599.99999999994</v>
      </c>
      <c r="AD67">
        <v>0</v>
      </c>
      <c r="AE67">
        <v>5900</v>
      </c>
      <c r="AF67">
        <v>194300</v>
      </c>
      <c r="AG67">
        <v>236200</v>
      </c>
      <c r="AH67">
        <v>85500</v>
      </c>
      <c r="AI67">
        <v>0</v>
      </c>
      <c r="AJ67">
        <v>0</v>
      </c>
      <c r="AK67">
        <v>11600</v>
      </c>
      <c r="AL67">
        <f t="shared" si="6"/>
        <v>308.29808638836903</v>
      </c>
      <c r="AM67" t="e">
        <f t="shared" si="1"/>
        <v>#VALUE!</v>
      </c>
      <c r="AP67" t="s">
        <v>87</v>
      </c>
      <c r="AR67">
        <v>5.1881000000000004</v>
      </c>
      <c r="AS67">
        <v>50.743499999999997</v>
      </c>
      <c r="AT67">
        <v>3662.1</v>
      </c>
      <c r="AU67">
        <v>4383.45</v>
      </c>
      <c r="AV67">
        <v>687.74900000000002</v>
      </c>
      <c r="AW67">
        <v>3.6503299999999999</v>
      </c>
      <c r="AX67">
        <v>0.45675700000000002</v>
      </c>
      <c r="AY67">
        <v>0.28894900000000001</v>
      </c>
      <c r="AZ67">
        <v>2.9588899999999998</v>
      </c>
      <c r="BA67">
        <v>2.2092499999999999</v>
      </c>
      <c r="BB67">
        <v>0.551983</v>
      </c>
      <c r="BC67">
        <v>3.9639700000000002</v>
      </c>
      <c r="BD67">
        <v>18.4529</v>
      </c>
      <c r="BE67">
        <v>0.17869399999999999</v>
      </c>
      <c r="BF67">
        <v>1.57975</v>
      </c>
      <c r="BG67">
        <v>14.6899</v>
      </c>
      <c r="BH67">
        <v>5.8947800000000002E-2</v>
      </c>
      <c r="BI67">
        <v>0.116858</v>
      </c>
      <c r="BJ67">
        <v>0.18409300000000001</v>
      </c>
      <c r="BK67">
        <v>4.5365700000000002E-2</v>
      </c>
      <c r="BL67">
        <v>0.78103</v>
      </c>
      <c r="BM67">
        <v>0</v>
      </c>
      <c r="BN67">
        <v>0</v>
      </c>
      <c r="BO67">
        <v>0</v>
      </c>
      <c r="BP67">
        <v>3.1480899999999999E-2</v>
      </c>
      <c r="BQ67">
        <v>3.6859500000000003E-2</v>
      </c>
      <c r="BR67">
        <v>0.48894199999999999</v>
      </c>
    </row>
    <row r="68" spans="1:70">
      <c r="A68" t="s">
        <v>88</v>
      </c>
      <c r="C68">
        <v>47.645000000000003</v>
      </c>
      <c r="D68">
        <v>217135</v>
      </c>
      <c r="E68" t="s">
        <v>352</v>
      </c>
      <c r="F68" t="s">
        <v>222</v>
      </c>
      <c r="G68">
        <v>23.6081</v>
      </c>
      <c r="H68">
        <v>1051.3499999999999</v>
      </c>
      <c r="I68">
        <v>0.306029</v>
      </c>
      <c r="J68" t="s">
        <v>222</v>
      </c>
      <c r="K68">
        <v>94.724699999999999</v>
      </c>
      <c r="L68">
        <v>1.1645000000000001</v>
      </c>
      <c r="M68">
        <v>53.6952</v>
      </c>
      <c r="N68">
        <v>66.383099999999999</v>
      </c>
      <c r="O68">
        <v>72.191999999999993</v>
      </c>
      <c r="P68">
        <v>237.804</v>
      </c>
      <c r="Q68">
        <v>44.899000000000001</v>
      </c>
      <c r="R68">
        <v>29.728899999999999</v>
      </c>
      <c r="S68" t="s">
        <v>222</v>
      </c>
      <c r="T68">
        <v>1.8076300000000001</v>
      </c>
      <c r="U68">
        <v>34.706400000000002</v>
      </c>
      <c r="V68" t="s">
        <v>222</v>
      </c>
      <c r="W68">
        <v>3656.91</v>
      </c>
      <c r="X68" t="s">
        <v>222</v>
      </c>
      <c r="Y68" t="s">
        <v>352</v>
      </c>
      <c r="Z68" t="s">
        <v>352</v>
      </c>
      <c r="AA68">
        <v>1.1863500000000001E-2</v>
      </c>
      <c r="AB68">
        <v>3.3274499999999998</v>
      </c>
      <c r="AC68">
        <v>467100</v>
      </c>
      <c r="AD68">
        <v>0</v>
      </c>
      <c r="AE68">
        <v>7000</v>
      </c>
      <c r="AF68">
        <v>197000</v>
      </c>
      <c r="AG68">
        <v>234500</v>
      </c>
      <c r="AH68">
        <v>84700</v>
      </c>
      <c r="AI68">
        <v>0</v>
      </c>
      <c r="AJ68">
        <v>0</v>
      </c>
      <c r="AK68">
        <v>9700</v>
      </c>
      <c r="AL68">
        <f t="shared" si="6"/>
        <v>356.17567408454022</v>
      </c>
      <c r="AM68" t="e">
        <f t="shared" si="1"/>
        <v>#VALUE!</v>
      </c>
      <c r="AP68" t="s">
        <v>88</v>
      </c>
      <c r="AR68">
        <v>4.2365399999999998</v>
      </c>
      <c r="AS68">
        <v>34.797199999999997</v>
      </c>
      <c r="AT68">
        <v>3048.55</v>
      </c>
      <c r="AU68">
        <v>4598.34</v>
      </c>
      <c r="AV68">
        <v>656.13400000000001</v>
      </c>
      <c r="AW68">
        <v>3.0168499999999998</v>
      </c>
      <c r="AX68">
        <v>0.39805699999999999</v>
      </c>
      <c r="AY68">
        <v>0.27014500000000002</v>
      </c>
      <c r="AZ68">
        <v>1.9350400000000001</v>
      </c>
      <c r="BA68">
        <v>2.4079199999999998</v>
      </c>
      <c r="BB68">
        <v>0.42628899999999997</v>
      </c>
      <c r="BC68">
        <v>3.7271299999999998</v>
      </c>
      <c r="BD68">
        <v>18.467199999999998</v>
      </c>
      <c r="BE68">
        <v>0.20538799999999999</v>
      </c>
      <c r="BF68">
        <v>1.44075</v>
      </c>
      <c r="BG68">
        <v>10.7256</v>
      </c>
      <c r="BH68">
        <v>5.4405700000000001E-2</v>
      </c>
      <c r="BI68">
        <v>9.5723500000000003E-2</v>
      </c>
      <c r="BJ68">
        <v>0.123085</v>
      </c>
      <c r="BK68">
        <v>5.0514200000000002E-2</v>
      </c>
      <c r="BL68">
        <v>0.51133200000000001</v>
      </c>
      <c r="BM68">
        <v>0</v>
      </c>
      <c r="BN68">
        <v>1.7761699999999998E-2</v>
      </c>
      <c r="BO68">
        <v>1.4223100000000001E-2</v>
      </c>
      <c r="BP68">
        <v>0</v>
      </c>
      <c r="BQ68">
        <v>0</v>
      </c>
      <c r="BR68">
        <v>0.35464299999999999</v>
      </c>
    </row>
    <row r="69" spans="1:70">
      <c r="A69" t="s">
        <v>89</v>
      </c>
      <c r="C69">
        <v>42.195399999999999</v>
      </c>
      <c r="D69">
        <v>219470</v>
      </c>
      <c r="E69" t="s">
        <v>222</v>
      </c>
      <c r="F69" t="s">
        <v>222</v>
      </c>
      <c r="G69">
        <v>18.654199999999999</v>
      </c>
      <c r="H69">
        <v>1015.22</v>
      </c>
      <c r="I69" t="s">
        <v>222</v>
      </c>
      <c r="J69" t="s">
        <v>352</v>
      </c>
      <c r="K69">
        <v>103.874</v>
      </c>
      <c r="L69">
        <v>1.49851</v>
      </c>
      <c r="M69">
        <v>50.630099999999999</v>
      </c>
      <c r="N69">
        <v>100.98</v>
      </c>
      <c r="O69">
        <v>63.913499999999999</v>
      </c>
      <c r="P69">
        <v>190.381</v>
      </c>
      <c r="Q69">
        <v>37.661700000000003</v>
      </c>
      <c r="R69">
        <v>30.976099999999999</v>
      </c>
      <c r="S69">
        <v>3.2809400000000002E-2</v>
      </c>
      <c r="T69">
        <v>1.6526000000000001</v>
      </c>
      <c r="U69">
        <v>27.593699999999998</v>
      </c>
      <c r="V69" t="s">
        <v>222</v>
      </c>
      <c r="W69">
        <v>3127.34</v>
      </c>
      <c r="X69">
        <v>1.7158699999999999E-2</v>
      </c>
      <c r="Y69" t="s">
        <v>352</v>
      </c>
      <c r="Z69">
        <v>5.22E-4</v>
      </c>
      <c r="AA69">
        <v>1.03816E-3</v>
      </c>
      <c r="AB69">
        <v>3.6956099999999998</v>
      </c>
      <c r="AC69">
        <v>464700</v>
      </c>
      <c r="AD69">
        <v>3900</v>
      </c>
      <c r="AE69">
        <v>6200</v>
      </c>
      <c r="AF69">
        <v>197300</v>
      </c>
      <c r="AG69">
        <v>230700</v>
      </c>
      <c r="AH69">
        <v>84600.000000000015</v>
      </c>
      <c r="AI69">
        <v>0</v>
      </c>
      <c r="AJ69">
        <v>0</v>
      </c>
      <c r="AK69">
        <v>12600</v>
      </c>
      <c r="AL69">
        <f t="shared" si="6"/>
        <v>444.37207494445357</v>
      </c>
      <c r="AM69" t="e">
        <f t="shared" si="1"/>
        <v>#VALUE!</v>
      </c>
      <c r="AP69" t="s">
        <v>89</v>
      </c>
      <c r="AR69">
        <v>4.3354699999999999</v>
      </c>
      <c r="AS69">
        <v>30.239100000000001</v>
      </c>
      <c r="AT69">
        <v>3299.04</v>
      </c>
      <c r="AU69">
        <v>3541.01</v>
      </c>
      <c r="AV69">
        <v>741.73400000000004</v>
      </c>
      <c r="AW69">
        <v>2.9240499999999998</v>
      </c>
      <c r="AX69">
        <v>0.39870800000000001</v>
      </c>
      <c r="AY69">
        <v>0.357381</v>
      </c>
      <c r="AZ69">
        <v>2.7439800000000001</v>
      </c>
      <c r="BA69">
        <v>2.3085499999999999</v>
      </c>
      <c r="BB69">
        <v>0.37003399999999997</v>
      </c>
      <c r="BC69">
        <v>4.8103499999999997</v>
      </c>
      <c r="BD69">
        <v>14.6615</v>
      </c>
      <c r="BE69">
        <v>0.29156100000000001</v>
      </c>
      <c r="BF69">
        <v>2.0352299999999999</v>
      </c>
      <c r="BG69">
        <v>10.925800000000001</v>
      </c>
      <c r="BH69">
        <v>5.7980299999999999E-2</v>
      </c>
      <c r="BI69">
        <v>0</v>
      </c>
      <c r="BJ69">
        <v>0</v>
      </c>
      <c r="BK69">
        <v>5.7836699999999998E-2</v>
      </c>
      <c r="BL69">
        <v>0.661748</v>
      </c>
      <c r="BM69">
        <v>0</v>
      </c>
      <c r="BN69">
        <v>8.6376300000000003E-3</v>
      </c>
      <c r="BO69">
        <v>0</v>
      </c>
      <c r="BP69">
        <v>0</v>
      </c>
      <c r="BQ69">
        <v>0</v>
      </c>
      <c r="BR69">
        <v>0.51867700000000005</v>
      </c>
    </row>
    <row r="70" spans="1:70">
      <c r="A70" t="s">
        <v>90</v>
      </c>
      <c r="C70">
        <v>38.314399999999999</v>
      </c>
      <c r="D70">
        <v>207350</v>
      </c>
      <c r="E70" t="s">
        <v>222</v>
      </c>
      <c r="F70" t="s">
        <v>222</v>
      </c>
      <c r="G70">
        <v>21.651499999999999</v>
      </c>
      <c r="H70">
        <v>1118.99</v>
      </c>
      <c r="I70" t="s">
        <v>222</v>
      </c>
      <c r="J70" t="s">
        <v>222</v>
      </c>
      <c r="K70">
        <v>106.682</v>
      </c>
      <c r="L70">
        <v>1.32484</v>
      </c>
      <c r="M70">
        <v>37.2699</v>
      </c>
      <c r="N70">
        <v>82.126900000000006</v>
      </c>
      <c r="O70">
        <v>64.673000000000002</v>
      </c>
      <c r="P70">
        <v>211.977</v>
      </c>
      <c r="Q70">
        <v>29.353300000000001</v>
      </c>
      <c r="R70">
        <v>30.682200000000002</v>
      </c>
      <c r="S70" t="s">
        <v>222</v>
      </c>
      <c r="T70">
        <v>1.4547000000000001</v>
      </c>
      <c r="U70">
        <v>26.926400000000001</v>
      </c>
      <c r="V70" t="s">
        <v>222</v>
      </c>
      <c r="W70">
        <v>2840.77</v>
      </c>
      <c r="X70">
        <v>3.26913E-2</v>
      </c>
      <c r="Y70">
        <v>5.0631799999999996E-4</v>
      </c>
      <c r="Z70">
        <v>7.2343199999999998E-4</v>
      </c>
      <c r="AA70">
        <v>2.7823899999999999E-2</v>
      </c>
      <c r="AB70">
        <v>3.39811</v>
      </c>
      <c r="AC70">
        <v>465600</v>
      </c>
      <c r="AD70">
        <v>4400</v>
      </c>
      <c r="AE70">
        <v>6300</v>
      </c>
      <c r="AF70">
        <v>197600.00000000003</v>
      </c>
      <c r="AG70">
        <v>231500</v>
      </c>
      <c r="AH70">
        <v>82500</v>
      </c>
      <c r="AI70">
        <v>0</v>
      </c>
      <c r="AJ70">
        <v>0</v>
      </c>
      <c r="AK70">
        <v>12100</v>
      </c>
      <c r="AL70">
        <f t="shared" si="6"/>
        <v>389.19316718323216</v>
      </c>
      <c r="AM70" t="e">
        <f t="shared" si="1"/>
        <v>#VALUE!</v>
      </c>
      <c r="AP70" t="s">
        <v>90</v>
      </c>
      <c r="AR70">
        <v>5.17903</v>
      </c>
      <c r="AS70">
        <v>40.063200000000002</v>
      </c>
      <c r="AT70">
        <v>4144.68</v>
      </c>
      <c r="AU70">
        <v>3225.63</v>
      </c>
      <c r="AV70">
        <v>695.37599999999998</v>
      </c>
      <c r="AW70">
        <v>3.9940000000000002</v>
      </c>
      <c r="AX70">
        <v>0.45062600000000003</v>
      </c>
      <c r="AY70">
        <v>0.26479999999999998</v>
      </c>
      <c r="AZ70">
        <v>3.0474999999999999</v>
      </c>
      <c r="BA70">
        <v>2.8306100000000001</v>
      </c>
      <c r="BB70">
        <v>0.51085800000000003</v>
      </c>
      <c r="BC70">
        <v>4.9811899999999998</v>
      </c>
      <c r="BD70">
        <v>19.433900000000001</v>
      </c>
      <c r="BE70">
        <v>0.16775499999999999</v>
      </c>
      <c r="BF70">
        <v>1.9023699999999999</v>
      </c>
      <c r="BG70">
        <v>13.0314</v>
      </c>
      <c r="BH70">
        <v>7.7325699999999997E-2</v>
      </c>
      <c r="BI70">
        <v>0.131548</v>
      </c>
      <c r="BJ70">
        <v>0</v>
      </c>
      <c r="BK70">
        <v>4.9200599999999997E-2</v>
      </c>
      <c r="BL70">
        <v>0.468694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0.62410600000000005</v>
      </c>
    </row>
    <row r="71" spans="1:70">
      <c r="A71" t="s">
        <v>91</v>
      </c>
      <c r="C71">
        <v>56.845199999999998</v>
      </c>
      <c r="D71">
        <v>249504</v>
      </c>
      <c r="E71" t="s">
        <v>222</v>
      </c>
      <c r="F71" t="s">
        <v>222</v>
      </c>
      <c r="G71">
        <v>39.834200000000003</v>
      </c>
      <c r="H71">
        <v>1782.81</v>
      </c>
      <c r="I71">
        <v>0.50617900000000005</v>
      </c>
      <c r="J71" t="s">
        <v>222</v>
      </c>
      <c r="K71">
        <v>147.15199999999999</v>
      </c>
      <c r="L71">
        <v>1.7366699999999999</v>
      </c>
      <c r="M71">
        <v>54.3279</v>
      </c>
      <c r="N71">
        <v>119.056</v>
      </c>
      <c r="O71">
        <v>78.608699999999999</v>
      </c>
      <c r="P71">
        <v>299.53399999999999</v>
      </c>
      <c r="Q71">
        <v>42.006399999999999</v>
      </c>
      <c r="R71">
        <v>31.002199999999998</v>
      </c>
      <c r="S71" t="s">
        <v>222</v>
      </c>
      <c r="T71">
        <v>1.8052999999999999</v>
      </c>
      <c r="U71">
        <v>33.620899999999999</v>
      </c>
      <c r="V71">
        <v>1.4982</v>
      </c>
      <c r="W71">
        <v>2704.31</v>
      </c>
      <c r="X71" t="s">
        <v>352</v>
      </c>
      <c r="Y71" t="s">
        <v>352</v>
      </c>
      <c r="Z71" t="s">
        <v>352</v>
      </c>
      <c r="AA71">
        <v>9.1824699999999997E-4</v>
      </c>
      <c r="AB71">
        <v>4.1200999999999999</v>
      </c>
      <c r="AC71">
        <v>464900</v>
      </c>
      <c r="AD71">
        <v>4300</v>
      </c>
      <c r="AE71">
        <v>6800.0000000000009</v>
      </c>
      <c r="AF71">
        <v>194000</v>
      </c>
      <c r="AG71">
        <v>233100</v>
      </c>
      <c r="AH71">
        <v>85300</v>
      </c>
      <c r="AI71">
        <v>0</v>
      </c>
      <c r="AJ71">
        <v>0</v>
      </c>
      <c r="AK71">
        <v>11500</v>
      </c>
      <c r="AL71">
        <f t="shared" si="6"/>
        <v>284.77568489720699</v>
      </c>
      <c r="AM71" t="e">
        <f t="shared" ref="AM71:AM95" si="7">I71+J71</f>
        <v>#VALUE!</v>
      </c>
      <c r="AP71" t="s">
        <v>91</v>
      </c>
      <c r="AR71">
        <v>5.6814299999999998</v>
      </c>
      <c r="AS71">
        <v>47.183700000000002</v>
      </c>
      <c r="AT71">
        <v>3188.79</v>
      </c>
      <c r="AU71">
        <v>3916.69</v>
      </c>
      <c r="AV71">
        <v>639.05100000000004</v>
      </c>
      <c r="AW71">
        <v>3.0198200000000002</v>
      </c>
      <c r="AX71">
        <v>0.38805699999999999</v>
      </c>
      <c r="AY71">
        <v>0.36739899999999998</v>
      </c>
      <c r="AZ71">
        <v>2.8070900000000001</v>
      </c>
      <c r="BA71">
        <v>1.7013100000000001</v>
      </c>
      <c r="BB71">
        <v>0.54396299999999997</v>
      </c>
      <c r="BC71">
        <v>5.5739400000000003</v>
      </c>
      <c r="BD71">
        <v>26.6496</v>
      </c>
      <c r="BE71">
        <v>0.24268100000000001</v>
      </c>
      <c r="BF71">
        <v>1.7540899999999999</v>
      </c>
      <c r="BG71">
        <v>10.756500000000001</v>
      </c>
      <c r="BH71">
        <v>0</v>
      </c>
      <c r="BI71">
        <v>0.11630799999999999</v>
      </c>
      <c r="BJ71">
        <v>0</v>
      </c>
      <c r="BK71">
        <v>5.58892E-2</v>
      </c>
      <c r="BL71">
        <v>0.78181500000000004</v>
      </c>
      <c r="BM71">
        <v>0</v>
      </c>
      <c r="BN71">
        <v>0</v>
      </c>
      <c r="BO71">
        <v>1.1829900000000001E-2</v>
      </c>
      <c r="BP71">
        <v>0</v>
      </c>
      <c r="BQ71">
        <v>0</v>
      </c>
      <c r="BR71">
        <v>0.63034500000000004</v>
      </c>
    </row>
    <row r="72" spans="1:70">
      <c r="A72" t="s">
        <v>92</v>
      </c>
      <c r="C72">
        <v>46.1935</v>
      </c>
      <c r="D72">
        <v>206445</v>
      </c>
      <c r="E72" t="s">
        <v>352</v>
      </c>
      <c r="F72" t="s">
        <v>222</v>
      </c>
      <c r="G72">
        <v>20.6191</v>
      </c>
      <c r="H72">
        <v>1064.8699999999999</v>
      </c>
      <c r="I72">
        <v>0.39814100000000002</v>
      </c>
      <c r="J72" t="s">
        <v>352</v>
      </c>
      <c r="K72">
        <v>124.97799999999999</v>
      </c>
      <c r="L72">
        <v>1.0946</v>
      </c>
      <c r="M72">
        <v>46.099600000000002</v>
      </c>
      <c r="N72">
        <v>87.066800000000001</v>
      </c>
      <c r="O72">
        <v>65.181799999999996</v>
      </c>
      <c r="P72">
        <v>216.922</v>
      </c>
      <c r="Q72">
        <v>47.019799999999996</v>
      </c>
      <c r="R72">
        <v>36.0627</v>
      </c>
      <c r="S72" t="s">
        <v>222</v>
      </c>
      <c r="T72">
        <v>1.3635299999999999</v>
      </c>
      <c r="U72">
        <v>28.689499999999999</v>
      </c>
      <c r="V72" t="s">
        <v>222</v>
      </c>
      <c r="W72">
        <v>3507.68</v>
      </c>
      <c r="X72">
        <v>0.39807399999999998</v>
      </c>
      <c r="Y72" t="s">
        <v>352</v>
      </c>
      <c r="Z72">
        <v>1.5785899999999999E-3</v>
      </c>
      <c r="AA72" t="s">
        <v>222</v>
      </c>
      <c r="AB72">
        <v>3.4080400000000002</v>
      </c>
      <c r="AC72">
        <v>465500</v>
      </c>
      <c r="AD72">
        <v>0</v>
      </c>
      <c r="AE72">
        <v>7400</v>
      </c>
      <c r="AF72">
        <v>193000</v>
      </c>
      <c r="AG72">
        <v>233600</v>
      </c>
      <c r="AH72">
        <v>85500</v>
      </c>
      <c r="AI72">
        <v>0</v>
      </c>
      <c r="AJ72">
        <v>2800.0000000000005</v>
      </c>
      <c r="AK72">
        <v>12100</v>
      </c>
      <c r="AL72">
        <f t="shared" si="6"/>
        <v>394.15089294769547</v>
      </c>
      <c r="AM72" t="e">
        <f t="shared" si="7"/>
        <v>#VALUE!</v>
      </c>
      <c r="AP72" t="s">
        <v>92</v>
      </c>
      <c r="AR72">
        <v>5.8657399999999997</v>
      </c>
      <c r="AS72">
        <v>45.61</v>
      </c>
      <c r="AT72">
        <v>3713.93</v>
      </c>
      <c r="AU72">
        <v>3090.78</v>
      </c>
      <c r="AV72">
        <v>593.46900000000005</v>
      </c>
      <c r="AW72">
        <v>3.9442699999999999</v>
      </c>
      <c r="AX72">
        <v>0.35196899999999998</v>
      </c>
      <c r="AY72">
        <v>0.30574499999999999</v>
      </c>
      <c r="AZ72">
        <v>3.4021599999999999</v>
      </c>
      <c r="BA72">
        <v>2.875</v>
      </c>
      <c r="BB72">
        <v>0.500892</v>
      </c>
      <c r="BC72">
        <v>5.5690099999999996</v>
      </c>
      <c r="BD72">
        <v>22.9117</v>
      </c>
      <c r="BE72">
        <v>0.14969499999999999</v>
      </c>
      <c r="BF72">
        <v>1.50241</v>
      </c>
      <c r="BG72">
        <v>15.121</v>
      </c>
      <c r="BH72">
        <v>0</v>
      </c>
      <c r="BI72">
        <v>6.8350599999999997E-2</v>
      </c>
      <c r="BJ72">
        <v>0.288526</v>
      </c>
      <c r="BK72">
        <v>7.3714500000000002E-2</v>
      </c>
      <c r="BL72">
        <v>0.80460399999999999</v>
      </c>
      <c r="BM72">
        <v>0.67983499999999997</v>
      </c>
      <c r="BN72">
        <v>9.4061800000000001E-3</v>
      </c>
      <c r="BO72">
        <v>8.2718300000000008E-3</v>
      </c>
      <c r="BP72">
        <v>0</v>
      </c>
      <c r="BQ72">
        <v>2.8490100000000001E-2</v>
      </c>
      <c r="BR72">
        <v>0.60119400000000001</v>
      </c>
    </row>
    <row r="73" spans="1:70">
      <c r="A73" t="s">
        <v>93</v>
      </c>
      <c r="C73">
        <v>41.959299999999999</v>
      </c>
      <c r="D73">
        <v>223770</v>
      </c>
      <c r="E73" t="s">
        <v>222</v>
      </c>
      <c r="F73" t="s">
        <v>222</v>
      </c>
      <c r="G73">
        <v>28.13</v>
      </c>
      <c r="H73">
        <v>1109.02</v>
      </c>
      <c r="I73">
        <v>0.37470199999999998</v>
      </c>
      <c r="J73" t="s">
        <v>222</v>
      </c>
      <c r="K73">
        <v>123.505</v>
      </c>
      <c r="L73">
        <v>0.94731299999999996</v>
      </c>
      <c r="M73">
        <v>45.429000000000002</v>
      </c>
      <c r="N73">
        <v>76.007900000000006</v>
      </c>
      <c r="O73">
        <v>75.034400000000005</v>
      </c>
      <c r="P73">
        <v>234.04499999999999</v>
      </c>
      <c r="Q73">
        <v>25.794499999999999</v>
      </c>
      <c r="R73">
        <v>28.332599999999999</v>
      </c>
      <c r="S73" t="s">
        <v>352</v>
      </c>
      <c r="T73">
        <v>1.40276</v>
      </c>
      <c r="U73">
        <v>37.649299999999997</v>
      </c>
      <c r="V73" t="s">
        <v>222</v>
      </c>
      <c r="W73">
        <v>3374.9</v>
      </c>
      <c r="X73" t="s">
        <v>352</v>
      </c>
      <c r="Y73" t="s">
        <v>352</v>
      </c>
      <c r="Z73" t="s">
        <v>352</v>
      </c>
      <c r="AA73">
        <v>2.0459399999999999E-2</v>
      </c>
      <c r="AB73">
        <v>3.0814599999999999</v>
      </c>
      <c r="AC73">
        <v>466200</v>
      </c>
      <c r="AD73">
        <v>0</v>
      </c>
      <c r="AE73">
        <v>6600</v>
      </c>
      <c r="AF73">
        <v>194200.00000000003</v>
      </c>
      <c r="AG73">
        <v>235300</v>
      </c>
      <c r="AH73">
        <v>85399.999999999985</v>
      </c>
      <c r="AI73">
        <v>0</v>
      </c>
      <c r="AJ73">
        <v>0</v>
      </c>
      <c r="AK73">
        <v>12300</v>
      </c>
      <c r="AL73">
        <f t="shared" si="6"/>
        <v>364.88709436219528</v>
      </c>
      <c r="AM73" t="e">
        <f t="shared" si="7"/>
        <v>#VALUE!</v>
      </c>
      <c r="AP73" t="s">
        <v>93</v>
      </c>
      <c r="AR73">
        <v>4.8814299999999999</v>
      </c>
      <c r="AS73">
        <v>45.062899999999999</v>
      </c>
      <c r="AT73">
        <v>4826.58</v>
      </c>
      <c r="AU73">
        <v>3658.2</v>
      </c>
      <c r="AV73">
        <v>613.73900000000003</v>
      </c>
      <c r="AW73">
        <v>4.7473599999999996</v>
      </c>
      <c r="AX73">
        <v>0.42010500000000001</v>
      </c>
      <c r="AY73">
        <v>0.28656399999999999</v>
      </c>
      <c r="AZ73">
        <v>2.90313</v>
      </c>
      <c r="BA73">
        <v>2.0119500000000001</v>
      </c>
      <c r="BB73">
        <v>0.63671599999999995</v>
      </c>
      <c r="BC73">
        <v>6.8321899999999998</v>
      </c>
      <c r="BD73">
        <v>26.099699999999999</v>
      </c>
      <c r="BE73">
        <v>0.28242699999999998</v>
      </c>
      <c r="BF73">
        <v>1.45157</v>
      </c>
      <c r="BG73">
        <v>10.6317</v>
      </c>
      <c r="BH73">
        <v>8.6411199999999994E-2</v>
      </c>
      <c r="BI73">
        <v>0.112246</v>
      </c>
      <c r="BJ73">
        <v>0</v>
      </c>
      <c r="BK73">
        <v>0.10115300000000001</v>
      </c>
      <c r="BL73">
        <v>0.75109300000000001</v>
      </c>
      <c r="BM73">
        <v>0</v>
      </c>
      <c r="BN73">
        <v>0</v>
      </c>
      <c r="BO73">
        <v>8.2500799999999999E-3</v>
      </c>
      <c r="BP73">
        <v>3.3554800000000003E-2</v>
      </c>
      <c r="BQ73">
        <v>0</v>
      </c>
      <c r="BR73">
        <v>0.62851199999999996</v>
      </c>
    </row>
    <row r="74" spans="1:70">
      <c r="A74" t="s">
        <v>94</v>
      </c>
      <c r="C74">
        <v>38.379899999999999</v>
      </c>
      <c r="D74">
        <v>224552</v>
      </c>
      <c r="E74" t="s">
        <v>222</v>
      </c>
      <c r="F74" t="s">
        <v>222</v>
      </c>
      <c r="G74">
        <v>30.341799999999999</v>
      </c>
      <c r="H74">
        <v>1049.2</v>
      </c>
      <c r="I74">
        <v>0.385932</v>
      </c>
      <c r="J74" t="s">
        <v>222</v>
      </c>
      <c r="K74">
        <v>110.19799999999999</v>
      </c>
      <c r="L74">
        <v>0.76902499999999996</v>
      </c>
      <c r="M74">
        <v>41.912500000000001</v>
      </c>
      <c r="N74">
        <v>45.055599999999998</v>
      </c>
      <c r="O74">
        <v>72.238399999999999</v>
      </c>
      <c r="P74">
        <v>214.679</v>
      </c>
      <c r="Q74">
        <v>35.335900000000002</v>
      </c>
      <c r="R74">
        <v>27.657299999999999</v>
      </c>
      <c r="S74">
        <v>0.10022200000000001</v>
      </c>
      <c r="T74">
        <v>1.4715800000000001</v>
      </c>
      <c r="U74">
        <v>30.1295</v>
      </c>
      <c r="V74">
        <v>0.86416000000000004</v>
      </c>
      <c r="W74">
        <v>3844.18</v>
      </c>
      <c r="X74">
        <v>5.4614099999999999E-2</v>
      </c>
      <c r="Y74" t="s">
        <v>352</v>
      </c>
      <c r="Z74" t="s">
        <v>352</v>
      </c>
      <c r="AA74">
        <v>1.77953E-2</v>
      </c>
      <c r="AB74">
        <v>4.3323</v>
      </c>
      <c r="AC74">
        <v>464700</v>
      </c>
      <c r="AD74">
        <v>4700</v>
      </c>
      <c r="AE74">
        <v>7000</v>
      </c>
      <c r="AF74">
        <v>193600</v>
      </c>
      <c r="AG74">
        <v>232800</v>
      </c>
      <c r="AH74">
        <v>83500</v>
      </c>
      <c r="AI74">
        <v>0</v>
      </c>
      <c r="AJ74">
        <v>0</v>
      </c>
      <c r="AK74">
        <v>13700.000000000002</v>
      </c>
      <c r="AL74">
        <f t="shared" si="6"/>
        <v>388.95280861192759</v>
      </c>
      <c r="AM74" t="e">
        <f t="shared" si="7"/>
        <v>#VALUE!</v>
      </c>
      <c r="AP74" t="s">
        <v>94</v>
      </c>
      <c r="AR74">
        <v>4.9040400000000002</v>
      </c>
      <c r="AS74">
        <v>35.338700000000003</v>
      </c>
      <c r="AT74">
        <v>4408.96</v>
      </c>
      <c r="AU74">
        <v>3861.67</v>
      </c>
      <c r="AV74">
        <v>546.43700000000001</v>
      </c>
      <c r="AW74">
        <v>3.2054499999999999</v>
      </c>
      <c r="AX74">
        <v>0.39249800000000001</v>
      </c>
      <c r="AY74">
        <v>0.36741299999999999</v>
      </c>
      <c r="AZ74">
        <v>2.9197799999999998</v>
      </c>
      <c r="BA74">
        <v>2.2594599999999998</v>
      </c>
      <c r="BB74">
        <v>0.46529999999999999</v>
      </c>
      <c r="BC74">
        <v>6.9694099999999999</v>
      </c>
      <c r="BD74">
        <v>25.828299999999999</v>
      </c>
      <c r="BE74">
        <v>0.29029100000000002</v>
      </c>
      <c r="BF74">
        <v>1.9277200000000001</v>
      </c>
      <c r="BG74">
        <v>12.8971</v>
      </c>
      <c r="BH74">
        <v>0.11425100000000001</v>
      </c>
      <c r="BI74">
        <v>9.3310599999999994E-2</v>
      </c>
      <c r="BJ74">
        <v>0</v>
      </c>
      <c r="BK74">
        <v>4.6174399999999997E-2</v>
      </c>
      <c r="BL74">
        <v>0.80795899999999998</v>
      </c>
      <c r="BM74">
        <v>0.66544599999999998</v>
      </c>
      <c r="BN74">
        <v>9.2731900000000006E-3</v>
      </c>
      <c r="BO74">
        <v>0</v>
      </c>
      <c r="BP74">
        <v>0</v>
      </c>
      <c r="BQ74">
        <v>0</v>
      </c>
      <c r="BR74">
        <v>0.47593099999999999</v>
      </c>
    </row>
    <row r="75" spans="1:70">
      <c r="A75" t="s">
        <v>95</v>
      </c>
      <c r="C75">
        <v>46.028799999999997</v>
      </c>
      <c r="D75">
        <v>249070</v>
      </c>
      <c r="E75" t="s">
        <v>222</v>
      </c>
      <c r="F75" t="s">
        <v>222</v>
      </c>
      <c r="G75">
        <v>52.797800000000002</v>
      </c>
      <c r="H75">
        <v>1239.24</v>
      </c>
      <c r="I75">
        <v>0.86103099999999999</v>
      </c>
      <c r="J75" t="s">
        <v>222</v>
      </c>
      <c r="K75">
        <v>113.128</v>
      </c>
      <c r="L75">
        <v>1.0381800000000001</v>
      </c>
      <c r="M75">
        <v>65.110299999999995</v>
      </c>
      <c r="N75">
        <v>102.938</v>
      </c>
      <c r="O75">
        <v>78.149799999999999</v>
      </c>
      <c r="P75">
        <v>228.91900000000001</v>
      </c>
      <c r="Q75">
        <v>31.593599999999999</v>
      </c>
      <c r="R75">
        <v>32.236400000000003</v>
      </c>
      <c r="S75">
        <v>0.14696899999999999</v>
      </c>
      <c r="T75">
        <v>2.34673</v>
      </c>
      <c r="U75">
        <v>25.3249</v>
      </c>
      <c r="V75" t="s">
        <v>222</v>
      </c>
      <c r="W75">
        <v>3958.79</v>
      </c>
      <c r="X75" t="s">
        <v>352</v>
      </c>
      <c r="Y75">
        <v>1.20747E-4</v>
      </c>
      <c r="Z75">
        <v>9.0921999999999997E-4</v>
      </c>
      <c r="AA75" t="s">
        <v>352</v>
      </c>
      <c r="AB75">
        <v>2.9908800000000002</v>
      </c>
      <c r="AC75">
        <v>464700</v>
      </c>
      <c r="AD75">
        <v>4700</v>
      </c>
      <c r="AE75">
        <v>6800.0000000000009</v>
      </c>
      <c r="AF75">
        <v>196800</v>
      </c>
      <c r="AG75">
        <v>230600</v>
      </c>
      <c r="AH75">
        <v>83400</v>
      </c>
      <c r="AI75">
        <v>0</v>
      </c>
      <c r="AJ75">
        <v>0</v>
      </c>
      <c r="AK75">
        <v>13000</v>
      </c>
      <c r="AL75">
        <f t="shared" si="6"/>
        <v>364.32100437272572</v>
      </c>
      <c r="AM75" t="e">
        <f t="shared" si="7"/>
        <v>#VALUE!</v>
      </c>
      <c r="AP75" t="s">
        <v>95</v>
      </c>
      <c r="AR75">
        <v>5.6327199999999999</v>
      </c>
      <c r="AS75">
        <v>50.159799999999997</v>
      </c>
      <c r="AT75">
        <v>4755.95</v>
      </c>
      <c r="AU75">
        <v>3549.96</v>
      </c>
      <c r="AV75">
        <v>674.51700000000005</v>
      </c>
      <c r="AW75">
        <v>3.6300400000000002</v>
      </c>
      <c r="AX75">
        <v>0.31677499999999997</v>
      </c>
      <c r="AY75">
        <v>0.40893600000000002</v>
      </c>
      <c r="AZ75">
        <v>3.1904400000000002</v>
      </c>
      <c r="BA75">
        <v>2.4739300000000002</v>
      </c>
      <c r="BB75">
        <v>0.554033</v>
      </c>
      <c r="BC75">
        <v>4.5592899999999998</v>
      </c>
      <c r="BD75">
        <v>21.8446</v>
      </c>
      <c r="BE75">
        <v>0.24246400000000001</v>
      </c>
      <c r="BF75">
        <v>1.8346899999999999</v>
      </c>
      <c r="BG75">
        <v>13.8802</v>
      </c>
      <c r="BH75">
        <v>6.4072000000000004E-2</v>
      </c>
      <c r="BI75">
        <v>7.0192000000000004E-2</v>
      </c>
      <c r="BJ75">
        <v>0</v>
      </c>
      <c r="BK75">
        <v>6.7620100000000002E-2</v>
      </c>
      <c r="BL75">
        <v>0.79813900000000004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0.64472300000000005</v>
      </c>
    </row>
    <row r="76" spans="1:70">
      <c r="A76" t="s">
        <v>96</v>
      </c>
      <c r="C76">
        <v>47.553899999999999</v>
      </c>
      <c r="D76">
        <v>238140</v>
      </c>
      <c r="E76" t="s">
        <v>222</v>
      </c>
      <c r="F76" t="s">
        <v>222</v>
      </c>
      <c r="G76">
        <v>39.665300000000002</v>
      </c>
      <c r="H76">
        <v>999.36800000000005</v>
      </c>
      <c r="I76" t="s">
        <v>352</v>
      </c>
      <c r="J76" t="s">
        <v>222</v>
      </c>
      <c r="K76">
        <v>127.547</v>
      </c>
      <c r="L76">
        <v>1.46776</v>
      </c>
      <c r="M76">
        <v>52.207900000000002</v>
      </c>
      <c r="N76">
        <v>108.515</v>
      </c>
      <c r="O76">
        <v>67.255099999999999</v>
      </c>
      <c r="P76">
        <v>219.76</v>
      </c>
      <c r="Q76">
        <v>29.2927</v>
      </c>
      <c r="R76">
        <v>29.451699999999999</v>
      </c>
      <c r="S76" t="s">
        <v>222</v>
      </c>
      <c r="T76">
        <v>1.63514</v>
      </c>
      <c r="U76">
        <v>19.242699999999999</v>
      </c>
      <c r="V76" t="s">
        <v>222</v>
      </c>
      <c r="W76">
        <v>3469.31</v>
      </c>
      <c r="X76">
        <v>7.6585200000000003E-3</v>
      </c>
      <c r="Y76">
        <v>2.1330500000000001E-4</v>
      </c>
      <c r="Z76" t="s">
        <v>352</v>
      </c>
      <c r="AA76">
        <v>2.1943399999999998E-2</v>
      </c>
      <c r="AB76">
        <v>3.95221</v>
      </c>
      <c r="AC76">
        <v>465000</v>
      </c>
      <c r="AD76">
        <v>0</v>
      </c>
      <c r="AE76">
        <v>8000</v>
      </c>
      <c r="AF76">
        <v>197000</v>
      </c>
      <c r="AG76">
        <v>231000</v>
      </c>
      <c r="AH76">
        <v>85600</v>
      </c>
      <c r="AI76">
        <v>0</v>
      </c>
      <c r="AJ76">
        <v>0</v>
      </c>
      <c r="AK76">
        <v>13500</v>
      </c>
      <c r="AL76">
        <f t="shared" si="6"/>
        <v>389.51583545686202</v>
      </c>
      <c r="AM76" t="e">
        <f t="shared" si="7"/>
        <v>#VALUE!</v>
      </c>
      <c r="AP76" t="s">
        <v>96</v>
      </c>
      <c r="AR76">
        <v>5.4370599999999998</v>
      </c>
      <c r="AS76">
        <v>39.683100000000003</v>
      </c>
      <c r="AT76">
        <v>3842.78</v>
      </c>
      <c r="AU76">
        <v>4073.7</v>
      </c>
      <c r="AV76">
        <v>513.97</v>
      </c>
      <c r="AW76">
        <v>4.2644500000000001</v>
      </c>
      <c r="AX76">
        <v>0.45271499999999998</v>
      </c>
      <c r="AY76">
        <v>0.34404600000000002</v>
      </c>
      <c r="AZ76">
        <v>2.4652400000000001</v>
      </c>
      <c r="BA76">
        <v>1.78101</v>
      </c>
      <c r="BB76">
        <v>0.407416</v>
      </c>
      <c r="BC76">
        <v>6.298</v>
      </c>
      <c r="BD76">
        <v>21.9373</v>
      </c>
      <c r="BE76">
        <v>0.27071499999999998</v>
      </c>
      <c r="BF76">
        <v>2.2155900000000002</v>
      </c>
      <c r="BG76">
        <v>8.3477800000000002</v>
      </c>
      <c r="BH76">
        <v>0</v>
      </c>
      <c r="BI76">
        <v>0.14397699999999999</v>
      </c>
      <c r="BJ76">
        <v>0</v>
      </c>
      <c r="BK76">
        <v>4.0098099999999998E-2</v>
      </c>
      <c r="BL76">
        <v>0.64163599999999998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0.40978799999999999</v>
      </c>
    </row>
    <row r="77" spans="1:70">
      <c r="A77" t="s">
        <v>97</v>
      </c>
      <c r="C77">
        <v>43.607199999999999</v>
      </c>
      <c r="D77">
        <v>221091</v>
      </c>
      <c r="E77" t="s">
        <v>222</v>
      </c>
      <c r="F77" t="s">
        <v>222</v>
      </c>
      <c r="G77">
        <v>43.643000000000001</v>
      </c>
      <c r="H77">
        <v>1196.24</v>
      </c>
      <c r="I77">
        <v>2.0250499999999998</v>
      </c>
      <c r="J77" t="s">
        <v>222</v>
      </c>
      <c r="K77">
        <v>115.858</v>
      </c>
      <c r="L77">
        <v>1.04572</v>
      </c>
      <c r="M77">
        <v>37.599600000000002</v>
      </c>
      <c r="N77">
        <v>88.152699999999996</v>
      </c>
      <c r="O77">
        <v>72.621499999999997</v>
      </c>
      <c r="P77">
        <v>199.07599999999999</v>
      </c>
      <c r="Q77">
        <v>39.432699999999997</v>
      </c>
      <c r="R77">
        <v>39.426499999999997</v>
      </c>
      <c r="S77">
        <v>7.1698700000000004E-2</v>
      </c>
      <c r="T77">
        <v>1.53756</v>
      </c>
      <c r="U77">
        <v>27.401399999999999</v>
      </c>
      <c r="V77">
        <v>0.61755199999999999</v>
      </c>
      <c r="W77">
        <v>3448</v>
      </c>
      <c r="X77">
        <v>1.0777999999999999E-2</v>
      </c>
      <c r="Y77" t="s">
        <v>352</v>
      </c>
      <c r="Z77" s="1">
        <v>6.1642299999999998E-5</v>
      </c>
      <c r="AA77" t="s">
        <v>352</v>
      </c>
      <c r="AB77">
        <v>5.0700799999999999</v>
      </c>
      <c r="AC77">
        <v>464400</v>
      </c>
      <c r="AD77">
        <v>0</v>
      </c>
      <c r="AE77">
        <v>6899.9999999999991</v>
      </c>
      <c r="AF77">
        <v>191500</v>
      </c>
      <c r="AG77">
        <v>233299.99999999997</v>
      </c>
      <c r="AH77">
        <v>87100.000000000015</v>
      </c>
      <c r="AI77">
        <v>0</v>
      </c>
      <c r="AJ77">
        <v>2800.0000000000005</v>
      </c>
      <c r="AK77">
        <v>14100</v>
      </c>
      <c r="AL77">
        <f t="shared" si="6"/>
        <v>437.5213486306738</v>
      </c>
      <c r="AM77" t="e">
        <f t="shared" si="7"/>
        <v>#VALUE!</v>
      </c>
      <c r="AP77" t="s">
        <v>97</v>
      </c>
      <c r="AR77">
        <v>5.7704899999999997</v>
      </c>
      <c r="AS77">
        <v>46.709899999999998</v>
      </c>
      <c r="AT77">
        <v>3945.96</v>
      </c>
      <c r="AU77">
        <v>3610.95</v>
      </c>
      <c r="AV77">
        <v>614.32500000000005</v>
      </c>
      <c r="AW77">
        <v>5.2477600000000004</v>
      </c>
      <c r="AX77">
        <v>0.43012600000000001</v>
      </c>
      <c r="AY77">
        <v>0.22712299999999999</v>
      </c>
      <c r="AZ77">
        <v>3.0131600000000001</v>
      </c>
      <c r="BA77">
        <v>2.79582</v>
      </c>
      <c r="BB77">
        <v>0.58561399999999997</v>
      </c>
      <c r="BC77">
        <v>4.6625300000000003</v>
      </c>
      <c r="BD77">
        <v>14.8521</v>
      </c>
      <c r="BE77">
        <v>0.19487199999999999</v>
      </c>
      <c r="BF77">
        <v>1.9385699999999999</v>
      </c>
      <c r="BG77">
        <v>17.340299999999999</v>
      </c>
      <c r="BH77">
        <v>6.9332400000000002E-2</v>
      </c>
      <c r="BI77">
        <v>0</v>
      </c>
      <c r="BJ77">
        <v>0.160806</v>
      </c>
      <c r="BK77">
        <v>7.0346599999999995E-2</v>
      </c>
      <c r="BL77">
        <v>0.59318700000000002</v>
      </c>
      <c r="BM77">
        <v>0</v>
      </c>
      <c r="BN77">
        <v>0</v>
      </c>
      <c r="BO77">
        <v>9.1384900000000008E-3</v>
      </c>
      <c r="BP77">
        <v>0</v>
      </c>
      <c r="BQ77">
        <v>3.1534699999999999E-2</v>
      </c>
      <c r="BR77">
        <v>0.489319</v>
      </c>
    </row>
    <row r="78" spans="1:70">
      <c r="A78" t="s">
        <v>98</v>
      </c>
      <c r="C78">
        <v>43.9878</v>
      </c>
      <c r="D78">
        <v>218367</v>
      </c>
      <c r="E78" t="s">
        <v>222</v>
      </c>
      <c r="F78" t="s">
        <v>352</v>
      </c>
      <c r="G78">
        <v>50.997500000000002</v>
      </c>
      <c r="H78">
        <v>1297.5899999999999</v>
      </c>
      <c r="I78" t="s">
        <v>352</v>
      </c>
      <c r="J78" t="s">
        <v>222</v>
      </c>
      <c r="K78">
        <v>118.19499999999999</v>
      </c>
      <c r="L78">
        <v>1.19598</v>
      </c>
      <c r="M78">
        <v>54.722700000000003</v>
      </c>
      <c r="N78">
        <v>68.6113</v>
      </c>
      <c r="O78">
        <v>80.110699999999994</v>
      </c>
      <c r="P78">
        <v>234.92699999999999</v>
      </c>
      <c r="Q78">
        <v>21.8127</v>
      </c>
      <c r="R78">
        <v>33.235500000000002</v>
      </c>
      <c r="S78">
        <v>9.5592700000000003E-2</v>
      </c>
      <c r="T78">
        <v>1.85168</v>
      </c>
      <c r="U78">
        <v>31.433299999999999</v>
      </c>
      <c r="V78">
        <v>0.90013399999999999</v>
      </c>
      <c r="W78">
        <v>4252.71</v>
      </c>
      <c r="X78">
        <v>1.8649200000000001E-2</v>
      </c>
      <c r="Y78">
        <v>8.8466499999999993E-3</v>
      </c>
      <c r="Z78" t="s">
        <v>352</v>
      </c>
      <c r="AA78">
        <v>5.0520799999999998E-2</v>
      </c>
      <c r="AB78">
        <v>3.6846299999999998</v>
      </c>
      <c r="AC78">
        <v>465800</v>
      </c>
      <c r="AD78">
        <v>0</v>
      </c>
      <c r="AE78">
        <v>5800</v>
      </c>
      <c r="AF78">
        <v>197900</v>
      </c>
      <c r="AG78">
        <v>231000</v>
      </c>
      <c r="AH78">
        <v>83300</v>
      </c>
      <c r="AI78">
        <v>0</v>
      </c>
      <c r="AJ78">
        <v>3100</v>
      </c>
      <c r="AK78">
        <v>13100</v>
      </c>
      <c r="AL78">
        <f t="shared" si="6"/>
        <v>354.57823068442536</v>
      </c>
      <c r="AM78" t="e">
        <f t="shared" si="7"/>
        <v>#VALUE!</v>
      </c>
      <c r="AP78" t="s">
        <v>98</v>
      </c>
      <c r="AR78">
        <v>7.24315</v>
      </c>
      <c r="AS78">
        <v>68.167699999999996</v>
      </c>
      <c r="AT78">
        <v>2866.07</v>
      </c>
      <c r="AU78">
        <v>3741.52</v>
      </c>
      <c r="AV78">
        <v>682.78</v>
      </c>
      <c r="AW78">
        <v>5.7570600000000001</v>
      </c>
      <c r="AX78">
        <v>0.54269999999999996</v>
      </c>
      <c r="AY78">
        <v>62.032600000000002</v>
      </c>
      <c r="AZ78">
        <v>7.35649</v>
      </c>
      <c r="BA78">
        <v>1.9921</v>
      </c>
      <c r="BB78">
        <v>0.38246000000000002</v>
      </c>
      <c r="BC78">
        <v>7.9287900000000002</v>
      </c>
      <c r="BD78">
        <v>31.125599999999999</v>
      </c>
      <c r="BE78">
        <v>0.24881200000000001</v>
      </c>
      <c r="BF78">
        <v>2.42035</v>
      </c>
      <c r="BG78">
        <v>17.3508</v>
      </c>
      <c r="BH78">
        <v>0</v>
      </c>
      <c r="BI78">
        <v>9.3849299999999997E-2</v>
      </c>
      <c r="BJ78">
        <v>0</v>
      </c>
      <c r="BK78">
        <v>8.7679000000000007E-2</v>
      </c>
      <c r="BL78">
        <v>0.70236799999999999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0.59201499999999996</v>
      </c>
    </row>
    <row r="79" spans="1:70">
      <c r="A79" t="s">
        <v>99</v>
      </c>
      <c r="C79">
        <v>36.694200000000002</v>
      </c>
      <c r="D79">
        <v>215439</v>
      </c>
      <c r="E79" t="s">
        <v>222</v>
      </c>
      <c r="F79" t="s">
        <v>352</v>
      </c>
      <c r="G79">
        <v>45.898699999999998</v>
      </c>
      <c r="H79">
        <v>1037.22</v>
      </c>
      <c r="I79" t="s">
        <v>352</v>
      </c>
      <c r="J79" t="s">
        <v>222</v>
      </c>
      <c r="K79">
        <v>84.810900000000004</v>
      </c>
      <c r="L79">
        <v>1.01424</v>
      </c>
      <c r="M79">
        <v>32.434800000000003</v>
      </c>
      <c r="N79">
        <v>46.929099999999998</v>
      </c>
      <c r="O79">
        <v>69.5441</v>
      </c>
      <c r="P79">
        <v>249.411</v>
      </c>
      <c r="Q79">
        <v>22.75</v>
      </c>
      <c r="R79">
        <v>31.106000000000002</v>
      </c>
      <c r="S79" t="s">
        <v>352</v>
      </c>
      <c r="T79">
        <v>0.72291000000000005</v>
      </c>
      <c r="U79">
        <v>36.353900000000003</v>
      </c>
      <c r="V79">
        <v>1.3895900000000001</v>
      </c>
      <c r="W79">
        <v>1699.14</v>
      </c>
      <c r="X79" t="s">
        <v>352</v>
      </c>
      <c r="Y79">
        <v>4.2172899999999997E-4</v>
      </c>
      <c r="Z79" s="1">
        <v>1.35033E-5</v>
      </c>
      <c r="AA79" t="s">
        <v>352</v>
      </c>
      <c r="AB79">
        <v>4.2117599999999999</v>
      </c>
      <c r="AC79">
        <v>466800</v>
      </c>
      <c r="AD79">
        <v>0</v>
      </c>
      <c r="AE79">
        <v>7400</v>
      </c>
      <c r="AF79">
        <v>196800</v>
      </c>
      <c r="AG79">
        <v>233800</v>
      </c>
      <c r="AH79">
        <v>83000</v>
      </c>
      <c r="AI79">
        <v>0</v>
      </c>
      <c r="AJ79">
        <v>0</v>
      </c>
      <c r="AK79">
        <v>12200</v>
      </c>
      <c r="AL79">
        <f t="shared" si="6"/>
        <v>332.78403919634661</v>
      </c>
      <c r="AM79" t="e">
        <f t="shared" si="7"/>
        <v>#VALUE!</v>
      </c>
      <c r="AP79" t="s">
        <v>99</v>
      </c>
      <c r="AR79">
        <v>4.9181100000000004</v>
      </c>
      <c r="AS79">
        <v>30.775300000000001</v>
      </c>
      <c r="AT79">
        <v>4803.08</v>
      </c>
      <c r="AU79">
        <v>3737.06</v>
      </c>
      <c r="AV79">
        <v>817.70899999999995</v>
      </c>
      <c r="AW79">
        <v>3.1448700000000001</v>
      </c>
      <c r="AX79">
        <v>0.54425100000000004</v>
      </c>
      <c r="AY79">
        <v>0.40780300000000003</v>
      </c>
      <c r="AZ79">
        <v>3.5558999999999998</v>
      </c>
      <c r="BA79">
        <v>2.7533099999999999</v>
      </c>
      <c r="BB79">
        <v>0.52639599999999998</v>
      </c>
      <c r="BC79">
        <v>6.2441199999999997</v>
      </c>
      <c r="BD79">
        <v>25.293600000000001</v>
      </c>
      <c r="BE79">
        <v>0.211919</v>
      </c>
      <c r="BF79">
        <v>1.8136699999999999</v>
      </c>
      <c r="BG79">
        <v>6.7019099999999998</v>
      </c>
      <c r="BH79">
        <v>6.7164100000000004E-2</v>
      </c>
      <c r="BI79">
        <v>0</v>
      </c>
      <c r="BJ79">
        <v>0.156527</v>
      </c>
      <c r="BK79">
        <v>5.6689499999999997E-2</v>
      </c>
      <c r="BL79">
        <v>0.96065</v>
      </c>
      <c r="BM79">
        <v>1.4153899999999999</v>
      </c>
      <c r="BN79">
        <v>0</v>
      </c>
      <c r="BO79">
        <v>0</v>
      </c>
      <c r="BP79">
        <v>0</v>
      </c>
      <c r="BQ79">
        <v>4.2130099999999997E-2</v>
      </c>
      <c r="BR79">
        <v>0.59631800000000001</v>
      </c>
    </row>
    <row r="80" spans="1:70">
      <c r="A80" t="s">
        <v>100</v>
      </c>
      <c r="C80">
        <v>36.461500000000001</v>
      </c>
      <c r="D80">
        <v>204731</v>
      </c>
      <c r="E80" t="s">
        <v>352</v>
      </c>
      <c r="F80" t="s">
        <v>222</v>
      </c>
      <c r="G80">
        <v>33.868899999999996</v>
      </c>
      <c r="H80">
        <v>912.18200000000002</v>
      </c>
      <c r="I80">
        <v>1.85205</v>
      </c>
      <c r="J80" t="s">
        <v>222</v>
      </c>
      <c r="K80">
        <v>129.137</v>
      </c>
      <c r="L80">
        <v>1.13168</v>
      </c>
      <c r="M80">
        <v>51.027000000000001</v>
      </c>
      <c r="N80">
        <v>102.812</v>
      </c>
      <c r="O80">
        <v>80.102500000000006</v>
      </c>
      <c r="P80">
        <v>220.01300000000001</v>
      </c>
      <c r="Q80">
        <v>28.455500000000001</v>
      </c>
      <c r="R80">
        <v>33.926299999999998</v>
      </c>
      <c r="S80" t="s">
        <v>352</v>
      </c>
      <c r="T80">
        <v>1.2807999999999999</v>
      </c>
      <c r="U80">
        <v>37.7729</v>
      </c>
      <c r="V80" t="s">
        <v>222</v>
      </c>
      <c r="W80">
        <v>3642.01</v>
      </c>
      <c r="X80">
        <v>1.6808300000000002E-2</v>
      </c>
      <c r="Y80" t="s">
        <v>352</v>
      </c>
      <c r="Z80" t="s">
        <v>352</v>
      </c>
      <c r="AA80" t="s">
        <v>222</v>
      </c>
      <c r="AB80">
        <v>3.4705599999999999</v>
      </c>
      <c r="AC80">
        <v>466900</v>
      </c>
      <c r="AD80">
        <v>0</v>
      </c>
      <c r="AE80">
        <v>6600</v>
      </c>
      <c r="AF80">
        <v>196000</v>
      </c>
      <c r="AG80">
        <v>235000</v>
      </c>
      <c r="AH80">
        <v>83400</v>
      </c>
      <c r="AI80">
        <v>0</v>
      </c>
      <c r="AJ80">
        <v>0</v>
      </c>
      <c r="AK80">
        <v>12100</v>
      </c>
      <c r="AL80">
        <f t="shared" si="6"/>
        <v>379.06850958806979</v>
      </c>
      <c r="AM80" t="e">
        <f t="shared" si="7"/>
        <v>#VALUE!</v>
      </c>
      <c r="AP80" t="s">
        <v>100</v>
      </c>
      <c r="AR80">
        <v>5.1478299999999999</v>
      </c>
      <c r="AS80">
        <v>34.130200000000002</v>
      </c>
      <c r="AT80">
        <v>4392.0200000000004</v>
      </c>
      <c r="AU80">
        <v>4144.22</v>
      </c>
      <c r="AV80">
        <v>963.52800000000002</v>
      </c>
      <c r="AW80">
        <v>4.5083200000000003</v>
      </c>
      <c r="AX80">
        <v>0.432888</v>
      </c>
      <c r="AY80">
        <v>0.36279299999999998</v>
      </c>
      <c r="AZ80">
        <v>2.6742400000000002</v>
      </c>
      <c r="BA80">
        <v>2.28226</v>
      </c>
      <c r="BB80">
        <v>0.57367699999999999</v>
      </c>
      <c r="BC80">
        <v>6.9419199999999996</v>
      </c>
      <c r="BD80">
        <v>21.4589</v>
      </c>
      <c r="BE80">
        <v>0.32644499999999999</v>
      </c>
      <c r="BF80">
        <v>2.1637900000000001</v>
      </c>
      <c r="BG80">
        <v>15.4276</v>
      </c>
      <c r="BH80">
        <v>0</v>
      </c>
      <c r="BI80">
        <v>9.6382300000000004E-2</v>
      </c>
      <c r="BJ80">
        <v>0</v>
      </c>
      <c r="BK80">
        <v>5.0952600000000001E-2</v>
      </c>
      <c r="BL80">
        <v>0.85668200000000005</v>
      </c>
      <c r="BM80">
        <v>0</v>
      </c>
      <c r="BN80">
        <v>0</v>
      </c>
      <c r="BO80">
        <v>8.2648099999999992E-3</v>
      </c>
      <c r="BP80">
        <v>0</v>
      </c>
      <c r="BQ80">
        <v>2.8575199999999999E-2</v>
      </c>
      <c r="BR80">
        <v>0.50320399999999998</v>
      </c>
    </row>
    <row r="81" spans="1:70">
      <c r="A81" t="s">
        <v>101</v>
      </c>
      <c r="C81">
        <v>44.344000000000001</v>
      </c>
      <c r="D81">
        <v>195160</v>
      </c>
      <c r="E81" t="s">
        <v>222</v>
      </c>
      <c r="F81" t="s">
        <v>222</v>
      </c>
      <c r="G81">
        <v>45.399000000000001</v>
      </c>
      <c r="H81">
        <v>1006.14</v>
      </c>
      <c r="I81">
        <v>0.50245700000000004</v>
      </c>
      <c r="J81" t="s">
        <v>352</v>
      </c>
      <c r="K81">
        <v>118.31</v>
      </c>
      <c r="L81">
        <v>1.22454</v>
      </c>
      <c r="M81">
        <v>30.8627</v>
      </c>
      <c r="N81">
        <v>55.823500000000003</v>
      </c>
      <c r="O81">
        <v>70.7911</v>
      </c>
      <c r="P81">
        <v>202.98599999999999</v>
      </c>
      <c r="Q81">
        <v>43.105800000000002</v>
      </c>
      <c r="R81">
        <v>33.797499999999999</v>
      </c>
      <c r="S81" t="s">
        <v>222</v>
      </c>
      <c r="T81">
        <v>1.2532399999999999</v>
      </c>
      <c r="U81">
        <v>26.235299999999999</v>
      </c>
      <c r="V81">
        <v>0.70628800000000003</v>
      </c>
      <c r="W81">
        <v>2855.62</v>
      </c>
      <c r="X81">
        <v>2.1660200000000001E-2</v>
      </c>
      <c r="Y81" t="s">
        <v>352</v>
      </c>
      <c r="Z81" t="s">
        <v>352</v>
      </c>
      <c r="AA81">
        <v>3.7437699999999997E-2</v>
      </c>
      <c r="AB81">
        <v>4.66113</v>
      </c>
      <c r="AC81">
        <v>464000</v>
      </c>
      <c r="AD81">
        <v>4200</v>
      </c>
      <c r="AE81">
        <v>7500</v>
      </c>
      <c r="AF81">
        <v>191900</v>
      </c>
      <c r="AG81">
        <v>232900</v>
      </c>
      <c r="AH81">
        <v>84200</v>
      </c>
      <c r="AI81">
        <v>0</v>
      </c>
      <c r="AJ81">
        <v>0</v>
      </c>
      <c r="AK81">
        <v>15300</v>
      </c>
      <c r="AL81">
        <f t="shared" si="6"/>
        <v>414.80693249780774</v>
      </c>
      <c r="AM81" t="e">
        <f t="shared" si="7"/>
        <v>#VALUE!</v>
      </c>
      <c r="AP81" t="s">
        <v>101</v>
      </c>
      <c r="AR81">
        <v>5.5185599999999999</v>
      </c>
      <c r="AS81">
        <v>51.131300000000003</v>
      </c>
      <c r="AT81">
        <v>3099.07</v>
      </c>
      <c r="AU81">
        <v>4016.79</v>
      </c>
      <c r="AV81">
        <v>731.01700000000005</v>
      </c>
      <c r="AW81">
        <v>3.6503299999999999</v>
      </c>
      <c r="AX81">
        <v>0.65172699999999995</v>
      </c>
      <c r="AY81">
        <v>0.29027500000000001</v>
      </c>
      <c r="AZ81">
        <v>2.30389</v>
      </c>
      <c r="BA81">
        <v>2.57795</v>
      </c>
      <c r="BB81">
        <v>0.49974499999999999</v>
      </c>
      <c r="BC81">
        <v>6.1528400000000003</v>
      </c>
      <c r="BD81">
        <v>11.032</v>
      </c>
      <c r="BE81">
        <v>0.28225299999999998</v>
      </c>
      <c r="BF81">
        <v>2.32761</v>
      </c>
      <c r="BG81">
        <v>18.6831</v>
      </c>
      <c r="BH81">
        <v>6.9411600000000004E-2</v>
      </c>
      <c r="BI81">
        <v>0.101159</v>
      </c>
      <c r="BJ81">
        <v>0</v>
      </c>
      <c r="BK81">
        <v>3.2605700000000001E-2</v>
      </c>
      <c r="BL81">
        <v>0.56500700000000004</v>
      </c>
      <c r="BM81">
        <v>0</v>
      </c>
      <c r="BN81">
        <v>0</v>
      </c>
      <c r="BO81">
        <v>8.5236400000000007E-3</v>
      </c>
      <c r="BP81">
        <v>3.62858E-2</v>
      </c>
      <c r="BQ81">
        <v>0</v>
      </c>
      <c r="BR81">
        <v>0.50578599999999996</v>
      </c>
    </row>
    <row r="82" spans="1:70">
      <c r="A82" t="s">
        <v>102</v>
      </c>
      <c r="C82">
        <v>33.119700000000002</v>
      </c>
      <c r="D82">
        <v>187239</v>
      </c>
      <c r="E82" t="s">
        <v>222</v>
      </c>
      <c r="F82" t="s">
        <v>222</v>
      </c>
      <c r="G82">
        <v>55.883699999999997</v>
      </c>
      <c r="H82">
        <v>1143.54</v>
      </c>
      <c r="I82">
        <v>0.47631699999999999</v>
      </c>
      <c r="J82" t="s">
        <v>222</v>
      </c>
      <c r="K82">
        <v>95.329700000000003</v>
      </c>
      <c r="L82">
        <v>0.65285400000000005</v>
      </c>
      <c r="M82">
        <v>31.726900000000001</v>
      </c>
      <c r="N82">
        <v>58.550699999999999</v>
      </c>
      <c r="O82">
        <v>64.5642</v>
      </c>
      <c r="P82">
        <v>254.21700000000001</v>
      </c>
      <c r="Q82">
        <v>33.195900000000002</v>
      </c>
      <c r="R82">
        <v>24.849799999999998</v>
      </c>
      <c r="S82" t="s">
        <v>222</v>
      </c>
      <c r="T82">
        <v>1.2896300000000001</v>
      </c>
      <c r="U82">
        <v>32.637700000000002</v>
      </c>
      <c r="V82">
        <v>1.10067</v>
      </c>
      <c r="W82">
        <v>1979.02</v>
      </c>
      <c r="X82">
        <v>1.28004E-2</v>
      </c>
      <c r="Y82" t="s">
        <v>352</v>
      </c>
      <c r="Z82" t="s">
        <v>352</v>
      </c>
      <c r="AA82">
        <v>3.5331099999999997E-2</v>
      </c>
      <c r="AB82">
        <v>2.84233</v>
      </c>
      <c r="AC82">
        <v>464900</v>
      </c>
      <c r="AD82">
        <v>0</v>
      </c>
      <c r="AE82">
        <v>6500</v>
      </c>
      <c r="AF82">
        <v>191900</v>
      </c>
      <c r="AG82">
        <v>233600</v>
      </c>
      <c r="AH82">
        <v>85399.999999999985</v>
      </c>
      <c r="AI82">
        <v>0</v>
      </c>
      <c r="AJ82">
        <v>3400.0000000000005</v>
      </c>
      <c r="AK82">
        <v>14300</v>
      </c>
      <c r="AL82">
        <f t="shared" si="6"/>
        <v>335.93347415790441</v>
      </c>
      <c r="AM82" t="e">
        <f t="shared" si="7"/>
        <v>#VALUE!</v>
      </c>
      <c r="AP82" t="s">
        <v>102</v>
      </c>
      <c r="AR82">
        <v>4.77555</v>
      </c>
      <c r="AS82">
        <v>43.564</v>
      </c>
      <c r="AT82">
        <v>3759.13</v>
      </c>
      <c r="AU82">
        <v>2586</v>
      </c>
      <c r="AV82">
        <v>518.56299999999999</v>
      </c>
      <c r="AW82">
        <v>3.3997899999999999</v>
      </c>
      <c r="AX82">
        <v>0.50294399999999995</v>
      </c>
      <c r="AY82">
        <v>0.42898900000000001</v>
      </c>
      <c r="AZ82">
        <v>2.1326200000000002</v>
      </c>
      <c r="BA82">
        <v>1.6344700000000001</v>
      </c>
      <c r="BB82">
        <v>0.46045599999999998</v>
      </c>
      <c r="BC82">
        <v>4.2687099999999996</v>
      </c>
      <c r="BD82">
        <v>20.071899999999999</v>
      </c>
      <c r="BE82">
        <v>0.26198100000000002</v>
      </c>
      <c r="BF82">
        <v>1.56996</v>
      </c>
      <c r="BG82">
        <v>10.4567</v>
      </c>
      <c r="BH82">
        <v>6.8947700000000001E-2</v>
      </c>
      <c r="BI82">
        <v>0.119864</v>
      </c>
      <c r="BJ82">
        <v>0</v>
      </c>
      <c r="BK82">
        <v>5.4974299999999997E-2</v>
      </c>
      <c r="BL82">
        <v>0.77590700000000001</v>
      </c>
      <c r="BM82">
        <v>0</v>
      </c>
      <c r="BN82">
        <v>0</v>
      </c>
      <c r="BO82">
        <v>0</v>
      </c>
      <c r="BP82">
        <v>0</v>
      </c>
      <c r="BQ82">
        <v>0</v>
      </c>
      <c r="BR82">
        <v>0.59267000000000003</v>
      </c>
    </row>
    <row r="83" spans="1:70">
      <c r="A83" t="s">
        <v>103</v>
      </c>
      <c r="C83">
        <v>39.446399999999997</v>
      </c>
      <c r="D83">
        <v>208041</v>
      </c>
      <c r="E83" t="s">
        <v>352</v>
      </c>
      <c r="F83" t="s">
        <v>222</v>
      </c>
      <c r="G83">
        <v>45.137500000000003</v>
      </c>
      <c r="H83">
        <v>1107.25</v>
      </c>
      <c r="I83">
        <v>0.56758399999999998</v>
      </c>
      <c r="J83" t="s">
        <v>222</v>
      </c>
      <c r="K83">
        <v>91.714799999999997</v>
      </c>
      <c r="L83" t="s">
        <v>222</v>
      </c>
      <c r="M83">
        <v>42.286299999999997</v>
      </c>
      <c r="N83">
        <v>76.974000000000004</v>
      </c>
      <c r="O83">
        <v>65.523300000000006</v>
      </c>
      <c r="P83">
        <v>238.27500000000001</v>
      </c>
      <c r="Q83">
        <v>32.1815</v>
      </c>
      <c r="R83">
        <v>33.393700000000003</v>
      </c>
      <c r="S83">
        <v>8.0137899999999998E-2</v>
      </c>
      <c r="T83">
        <v>1.34768</v>
      </c>
      <c r="U83">
        <v>25.807700000000001</v>
      </c>
      <c r="V83" t="s">
        <v>222</v>
      </c>
      <c r="W83">
        <v>3491.04</v>
      </c>
      <c r="X83">
        <v>6.4670500000000002E-3</v>
      </c>
      <c r="Y83">
        <v>1.90342E-4</v>
      </c>
      <c r="Z83">
        <v>9.3008999999999995E-4</v>
      </c>
      <c r="AA83">
        <v>1.7205399999999999E-2</v>
      </c>
      <c r="AB83">
        <v>3.5315300000000001</v>
      </c>
      <c r="AC83">
        <v>465500</v>
      </c>
      <c r="AD83">
        <v>0</v>
      </c>
      <c r="AE83">
        <v>6700</v>
      </c>
      <c r="AF83">
        <v>197700</v>
      </c>
      <c r="AG83">
        <v>230400</v>
      </c>
      <c r="AH83">
        <v>85000</v>
      </c>
      <c r="AI83">
        <v>0</v>
      </c>
      <c r="AJ83">
        <v>3000</v>
      </c>
      <c r="AK83">
        <v>11700</v>
      </c>
      <c r="AL83">
        <f t="shared" si="6"/>
        <v>356.73066834539924</v>
      </c>
      <c r="AM83" t="e">
        <f t="shared" si="7"/>
        <v>#VALUE!</v>
      </c>
      <c r="AP83" t="s">
        <v>103</v>
      </c>
      <c r="AR83">
        <v>4.5322100000000001</v>
      </c>
      <c r="AS83">
        <v>45.159300000000002</v>
      </c>
      <c r="AT83">
        <v>3758.23</v>
      </c>
      <c r="AU83">
        <v>3554.65</v>
      </c>
      <c r="AV83">
        <v>870.66800000000001</v>
      </c>
      <c r="AW83">
        <v>2.9668199999999998</v>
      </c>
      <c r="AX83">
        <v>0.38234400000000002</v>
      </c>
      <c r="AY83">
        <v>0.368311</v>
      </c>
      <c r="AZ83">
        <v>2.67746</v>
      </c>
      <c r="BA83">
        <v>2.1084999999999998</v>
      </c>
      <c r="BB83">
        <v>0.76930900000000002</v>
      </c>
      <c r="BC83">
        <v>4.88889</v>
      </c>
      <c r="BD83">
        <v>24.577999999999999</v>
      </c>
      <c r="BE83">
        <v>0.249833</v>
      </c>
      <c r="BF83">
        <v>1.3360099999999999</v>
      </c>
      <c r="BG83">
        <v>17.429500000000001</v>
      </c>
      <c r="BH83">
        <v>6.9064299999999995E-2</v>
      </c>
      <c r="BI83">
        <v>7.3333899999999994E-2</v>
      </c>
      <c r="BJ83">
        <v>0</v>
      </c>
      <c r="BK83">
        <v>5.5127700000000002E-2</v>
      </c>
      <c r="BL83">
        <v>0.74486799999999997</v>
      </c>
      <c r="BM83">
        <v>0</v>
      </c>
      <c r="BN83">
        <v>0</v>
      </c>
      <c r="BO83">
        <v>0</v>
      </c>
      <c r="BP83">
        <v>0</v>
      </c>
      <c r="BQ83">
        <v>0</v>
      </c>
      <c r="BR83">
        <v>0.54013599999999995</v>
      </c>
    </row>
    <row r="84" spans="1:70">
      <c r="A84" t="s">
        <v>104</v>
      </c>
      <c r="C84">
        <v>43.114199999999997</v>
      </c>
      <c r="D84">
        <v>225460</v>
      </c>
      <c r="E84" t="s">
        <v>352</v>
      </c>
      <c r="F84" t="s">
        <v>222</v>
      </c>
      <c r="G84">
        <v>59.785200000000003</v>
      </c>
      <c r="H84">
        <v>1287.6199999999999</v>
      </c>
      <c r="I84">
        <v>0.63644199999999995</v>
      </c>
      <c r="J84" t="s">
        <v>222</v>
      </c>
      <c r="K84">
        <v>102.123</v>
      </c>
      <c r="L84" t="s">
        <v>222</v>
      </c>
      <c r="M84">
        <v>34.208100000000002</v>
      </c>
      <c r="N84">
        <v>95.826300000000003</v>
      </c>
      <c r="O84">
        <v>75.188299999999998</v>
      </c>
      <c r="P84">
        <v>250.44900000000001</v>
      </c>
      <c r="Q84">
        <v>39.686</v>
      </c>
      <c r="R84">
        <v>38.204000000000001</v>
      </c>
      <c r="S84" t="s">
        <v>222</v>
      </c>
      <c r="T84">
        <v>2.1539999999999999</v>
      </c>
      <c r="U84">
        <v>30.654499999999999</v>
      </c>
      <c r="V84" t="s">
        <v>222</v>
      </c>
      <c r="W84">
        <v>3625.99</v>
      </c>
      <c r="X84">
        <v>1.15827E-2</v>
      </c>
      <c r="Y84">
        <v>1.4834000000000001E-4</v>
      </c>
      <c r="Z84" t="s">
        <v>352</v>
      </c>
      <c r="AA84" t="s">
        <v>222</v>
      </c>
      <c r="AB84">
        <v>4.1407499999999997</v>
      </c>
      <c r="AC84">
        <v>466599.99999999994</v>
      </c>
      <c r="AD84">
        <v>0</v>
      </c>
      <c r="AE84">
        <v>6400</v>
      </c>
      <c r="AF84">
        <v>196100</v>
      </c>
      <c r="AG84">
        <v>234600</v>
      </c>
      <c r="AH84">
        <v>84100</v>
      </c>
      <c r="AI84">
        <v>0</v>
      </c>
      <c r="AJ84">
        <v>0</v>
      </c>
      <c r="AK84">
        <v>12100</v>
      </c>
      <c r="AL84">
        <f t="shared" si="6"/>
        <v>335.79690875188163</v>
      </c>
      <c r="AM84" t="e">
        <f t="shared" si="7"/>
        <v>#VALUE!</v>
      </c>
      <c r="AP84" t="s">
        <v>104</v>
      </c>
      <c r="AR84">
        <v>5.3771599999999999</v>
      </c>
      <c r="AS84">
        <v>36.869199999999999</v>
      </c>
      <c r="AT84">
        <v>3959.56</v>
      </c>
      <c r="AU84">
        <v>3908.01</v>
      </c>
      <c r="AV84">
        <v>759.29100000000005</v>
      </c>
      <c r="AW84">
        <v>4.2028699999999999</v>
      </c>
      <c r="AX84">
        <v>0.56452199999999997</v>
      </c>
      <c r="AY84">
        <v>0.33434900000000001</v>
      </c>
      <c r="AZ84">
        <v>3.5691999999999999</v>
      </c>
      <c r="BA84">
        <v>3.2344300000000001</v>
      </c>
      <c r="BB84">
        <v>0.68215700000000001</v>
      </c>
      <c r="BC84">
        <v>4.9048100000000003</v>
      </c>
      <c r="BD84">
        <v>28.407800000000002</v>
      </c>
      <c r="BE84">
        <v>0.27921800000000002</v>
      </c>
      <c r="BF84">
        <v>1.9776199999999999</v>
      </c>
      <c r="BG84">
        <v>15.9841</v>
      </c>
      <c r="BH84">
        <v>6.9353799999999993E-2</v>
      </c>
      <c r="BI84">
        <v>0.17319499999999999</v>
      </c>
      <c r="BJ84">
        <v>0</v>
      </c>
      <c r="BK84">
        <v>6.3631800000000002E-2</v>
      </c>
      <c r="BL84">
        <v>0.914771</v>
      </c>
      <c r="BM84">
        <v>0.73381600000000002</v>
      </c>
      <c r="BN84">
        <v>0</v>
      </c>
      <c r="BO84">
        <v>0</v>
      </c>
      <c r="BP84">
        <v>0</v>
      </c>
      <c r="BQ84">
        <v>3.0495000000000001E-2</v>
      </c>
      <c r="BR84">
        <v>0.51124000000000003</v>
      </c>
    </row>
    <row r="85" spans="1:70">
      <c r="A85" t="s">
        <v>105</v>
      </c>
      <c r="C85">
        <v>37.498800000000003</v>
      </c>
      <c r="D85">
        <v>224497</v>
      </c>
      <c r="E85" t="s">
        <v>352</v>
      </c>
      <c r="F85" t="s">
        <v>222</v>
      </c>
      <c r="G85">
        <v>54.978299999999997</v>
      </c>
      <c r="H85">
        <v>1175.25</v>
      </c>
      <c r="I85">
        <v>0.37507200000000002</v>
      </c>
      <c r="J85" t="s">
        <v>352</v>
      </c>
      <c r="K85">
        <v>109.11199999999999</v>
      </c>
      <c r="L85">
        <v>1.24156</v>
      </c>
      <c r="M85">
        <v>41.900199999999998</v>
      </c>
      <c r="N85">
        <v>69.261200000000002</v>
      </c>
      <c r="O85">
        <v>75.359399999999994</v>
      </c>
      <c r="P85">
        <v>254.006</v>
      </c>
      <c r="Q85">
        <v>40.413800000000002</v>
      </c>
      <c r="R85">
        <v>32.520099999999999</v>
      </c>
      <c r="S85" t="s">
        <v>222</v>
      </c>
      <c r="T85">
        <v>1.9987699999999999</v>
      </c>
      <c r="U85">
        <v>30.7302</v>
      </c>
      <c r="V85" t="s">
        <v>222</v>
      </c>
      <c r="W85">
        <v>3553.48</v>
      </c>
      <c r="X85">
        <v>1.10466E-2</v>
      </c>
      <c r="Y85" t="s">
        <v>352</v>
      </c>
      <c r="Z85" s="1">
        <v>3.1680999999999997E-5</v>
      </c>
      <c r="AA85" t="s">
        <v>352</v>
      </c>
      <c r="AB85">
        <v>3.6141800000000002</v>
      </c>
      <c r="AC85">
        <v>466700</v>
      </c>
      <c r="AD85">
        <v>0</v>
      </c>
      <c r="AE85">
        <v>6000</v>
      </c>
      <c r="AF85">
        <v>196800</v>
      </c>
      <c r="AG85">
        <v>234500</v>
      </c>
      <c r="AH85">
        <v>84700</v>
      </c>
      <c r="AI85">
        <v>0</v>
      </c>
      <c r="AJ85">
        <v>0</v>
      </c>
      <c r="AK85">
        <v>11399.999999999998</v>
      </c>
      <c r="AL85">
        <f t="shared" si="6"/>
        <v>333.45668999944883</v>
      </c>
      <c r="AM85" t="e">
        <f t="shared" si="7"/>
        <v>#VALUE!</v>
      </c>
      <c r="AP85" t="s">
        <v>105</v>
      </c>
      <c r="AR85">
        <v>5.69001</v>
      </c>
      <c r="AS85">
        <v>36.417900000000003</v>
      </c>
      <c r="AT85">
        <v>3587.83</v>
      </c>
      <c r="AU85">
        <v>2590.8000000000002</v>
      </c>
      <c r="AV85">
        <v>688.53499999999997</v>
      </c>
      <c r="AW85">
        <v>3.10032</v>
      </c>
      <c r="AX85">
        <v>0.47191300000000003</v>
      </c>
      <c r="AY85">
        <v>0.321774</v>
      </c>
      <c r="AZ85">
        <v>2.9108000000000001</v>
      </c>
      <c r="BA85">
        <v>1.9336899999999999</v>
      </c>
      <c r="BB85">
        <v>0.54875600000000002</v>
      </c>
      <c r="BC85">
        <v>3.0918000000000001</v>
      </c>
      <c r="BD85">
        <v>28.2501</v>
      </c>
      <c r="BE85">
        <v>0.228551</v>
      </c>
      <c r="BF85">
        <v>1.98733</v>
      </c>
      <c r="BG85">
        <v>16.494800000000001</v>
      </c>
      <c r="BH85">
        <v>0.107685</v>
      </c>
      <c r="BI85">
        <v>0.20552400000000001</v>
      </c>
      <c r="BJ85">
        <v>0</v>
      </c>
      <c r="BK85">
        <v>6.53334E-2</v>
      </c>
      <c r="BL85">
        <v>0.687388</v>
      </c>
      <c r="BM85">
        <v>0</v>
      </c>
      <c r="BN85">
        <v>0</v>
      </c>
      <c r="BO85">
        <v>8.2574199999999997E-3</v>
      </c>
      <c r="BP85">
        <v>0</v>
      </c>
      <c r="BQ85">
        <v>0</v>
      </c>
      <c r="BR85">
        <v>0.57655400000000001</v>
      </c>
    </row>
    <row r="86" spans="1:70">
      <c r="A86" t="s">
        <v>106</v>
      </c>
      <c r="C86">
        <v>45.324300000000001</v>
      </c>
      <c r="D86">
        <v>216570</v>
      </c>
      <c r="E86" t="s">
        <v>222</v>
      </c>
      <c r="F86" t="s">
        <v>222</v>
      </c>
      <c r="G86">
        <v>52.032200000000003</v>
      </c>
      <c r="H86">
        <v>1189.5</v>
      </c>
      <c r="I86">
        <v>0.87790599999999996</v>
      </c>
      <c r="J86" t="s">
        <v>352</v>
      </c>
      <c r="K86">
        <v>97.834400000000002</v>
      </c>
      <c r="L86">
        <v>1.1010800000000001</v>
      </c>
      <c r="M86">
        <v>50.538699999999999</v>
      </c>
      <c r="N86">
        <v>72.675600000000003</v>
      </c>
      <c r="O86">
        <v>70.489699999999999</v>
      </c>
      <c r="P86">
        <v>230.41399999999999</v>
      </c>
      <c r="Q86">
        <v>46.727800000000002</v>
      </c>
      <c r="R86">
        <v>29.019100000000002</v>
      </c>
      <c r="S86" t="s">
        <v>222</v>
      </c>
      <c r="T86">
        <v>1.95004</v>
      </c>
      <c r="U86">
        <v>26.873699999999999</v>
      </c>
      <c r="V86" t="s">
        <v>222</v>
      </c>
      <c r="W86">
        <v>3395.04</v>
      </c>
      <c r="X86">
        <v>1.1167699999999999E-2</v>
      </c>
      <c r="Y86" t="s">
        <v>352</v>
      </c>
      <c r="Z86">
        <v>1.19799E-4</v>
      </c>
      <c r="AA86">
        <v>1.35304E-3</v>
      </c>
      <c r="AB86">
        <v>2.1808700000000001</v>
      </c>
      <c r="AC86">
        <v>464799.99999999994</v>
      </c>
      <c r="AD86">
        <v>0</v>
      </c>
      <c r="AE86">
        <v>6100</v>
      </c>
      <c r="AF86">
        <v>196600</v>
      </c>
      <c r="AG86">
        <v>231700.00000000003</v>
      </c>
      <c r="AH86">
        <v>84500</v>
      </c>
      <c r="AI86">
        <v>0</v>
      </c>
      <c r="AJ86">
        <v>0</v>
      </c>
      <c r="AK86">
        <v>16400</v>
      </c>
      <c r="AL86">
        <f t="shared" si="6"/>
        <v>366.73118820904983</v>
      </c>
      <c r="AM86" t="e">
        <f t="shared" si="7"/>
        <v>#VALUE!</v>
      </c>
      <c r="AP86" t="s">
        <v>106</v>
      </c>
      <c r="AR86">
        <v>5.50962</v>
      </c>
      <c r="AS86">
        <v>44.825299999999999</v>
      </c>
      <c r="AT86">
        <v>3260.42</v>
      </c>
      <c r="AU86">
        <v>2698.08</v>
      </c>
      <c r="AV86">
        <v>703.89599999999996</v>
      </c>
      <c r="AW86">
        <v>3.2088100000000002</v>
      </c>
      <c r="AX86">
        <v>0.403526</v>
      </c>
      <c r="AY86">
        <v>0.45541199999999998</v>
      </c>
      <c r="AZ86">
        <v>2.3586100000000001</v>
      </c>
      <c r="BA86">
        <v>2.3133499999999998</v>
      </c>
      <c r="BB86">
        <v>0.55547299999999999</v>
      </c>
      <c r="BC86">
        <v>4.2240500000000001</v>
      </c>
      <c r="BD86">
        <v>16.483000000000001</v>
      </c>
      <c r="BE86">
        <v>0.32033299999999998</v>
      </c>
      <c r="BF86">
        <v>2.2700800000000001</v>
      </c>
      <c r="BG86">
        <v>16.874700000000001</v>
      </c>
      <c r="BH86">
        <v>0</v>
      </c>
      <c r="BI86">
        <v>7.3340500000000003E-2</v>
      </c>
      <c r="BJ86">
        <v>0</v>
      </c>
      <c r="BK86">
        <v>6.3104800000000003E-2</v>
      </c>
      <c r="BL86">
        <v>0.85940899999999998</v>
      </c>
      <c r="BM86">
        <v>0</v>
      </c>
      <c r="BN86">
        <v>0</v>
      </c>
      <c r="BO86">
        <v>8.7405499999999997E-3</v>
      </c>
      <c r="BP86">
        <v>0</v>
      </c>
      <c r="BQ86">
        <v>0</v>
      </c>
      <c r="BR86">
        <v>0.57883700000000005</v>
      </c>
    </row>
    <row r="87" spans="1:70">
      <c r="A87" t="s">
        <v>107</v>
      </c>
      <c r="C87">
        <v>38.434699999999999</v>
      </c>
      <c r="D87">
        <v>211522</v>
      </c>
      <c r="E87" t="s">
        <v>222</v>
      </c>
      <c r="F87" t="s">
        <v>352</v>
      </c>
      <c r="G87">
        <v>49.052700000000002</v>
      </c>
      <c r="H87">
        <v>1104.06</v>
      </c>
      <c r="I87" t="s">
        <v>222</v>
      </c>
      <c r="J87" t="s">
        <v>222</v>
      </c>
      <c r="K87">
        <v>98.132099999999994</v>
      </c>
      <c r="L87">
        <v>0.86253199999999997</v>
      </c>
      <c r="M87">
        <v>31.000900000000001</v>
      </c>
      <c r="N87">
        <v>79.025000000000006</v>
      </c>
      <c r="O87">
        <v>66.580799999999996</v>
      </c>
      <c r="P87">
        <v>229.75299999999999</v>
      </c>
      <c r="Q87">
        <v>36.168599999999998</v>
      </c>
      <c r="R87">
        <v>28.651900000000001</v>
      </c>
      <c r="S87">
        <v>0.140269</v>
      </c>
      <c r="T87">
        <v>1.69615</v>
      </c>
      <c r="U87">
        <v>28.157800000000002</v>
      </c>
      <c r="V87" t="s">
        <v>222</v>
      </c>
      <c r="W87">
        <v>3325.42</v>
      </c>
      <c r="X87">
        <v>1.4850800000000001E-2</v>
      </c>
      <c r="Y87" t="s">
        <v>352</v>
      </c>
      <c r="Z87" t="s">
        <v>352</v>
      </c>
      <c r="AA87" t="s">
        <v>222</v>
      </c>
      <c r="AB87">
        <v>3.2904300000000002</v>
      </c>
      <c r="AC87">
        <v>465700</v>
      </c>
      <c r="AD87">
        <v>0</v>
      </c>
      <c r="AE87">
        <v>6899.9999999999991</v>
      </c>
      <c r="AF87">
        <v>195900</v>
      </c>
      <c r="AG87">
        <v>233299.99999999997</v>
      </c>
      <c r="AH87">
        <v>85300</v>
      </c>
      <c r="AI87">
        <v>0</v>
      </c>
      <c r="AJ87">
        <v>0</v>
      </c>
      <c r="AK87">
        <v>12800</v>
      </c>
      <c r="AL87">
        <f t="shared" si="6"/>
        <v>371.26827506060857</v>
      </c>
      <c r="AM87" t="e">
        <f t="shared" si="7"/>
        <v>#VALUE!</v>
      </c>
      <c r="AP87" t="s">
        <v>107</v>
      </c>
      <c r="AR87">
        <v>5.2244200000000003</v>
      </c>
      <c r="AS87">
        <v>36.1845</v>
      </c>
      <c r="AT87">
        <v>4738.03</v>
      </c>
      <c r="AU87">
        <v>3512.12</v>
      </c>
      <c r="AV87">
        <v>768.27</v>
      </c>
      <c r="AW87">
        <v>2.25353</v>
      </c>
      <c r="AX87">
        <v>0.37674400000000002</v>
      </c>
      <c r="AY87">
        <v>0.33188099999999998</v>
      </c>
      <c r="AZ87">
        <v>2.8909699999999998</v>
      </c>
      <c r="BA87">
        <v>2.1926399999999999</v>
      </c>
      <c r="BB87">
        <v>0.68720899999999996</v>
      </c>
      <c r="BC87">
        <v>5.1050000000000004</v>
      </c>
      <c r="BD87">
        <v>29.067599999999999</v>
      </c>
      <c r="BE87">
        <v>0.27063300000000001</v>
      </c>
      <c r="BF87">
        <v>2.0527199999999999</v>
      </c>
      <c r="BG87">
        <v>14.511200000000001</v>
      </c>
      <c r="BH87">
        <v>9.3693799999999994E-2</v>
      </c>
      <c r="BI87">
        <v>0</v>
      </c>
      <c r="BJ87">
        <v>0</v>
      </c>
      <c r="BK87">
        <v>5.0723499999999998E-2</v>
      </c>
      <c r="BL87">
        <v>0.81601000000000001</v>
      </c>
      <c r="BM87">
        <v>0.74262300000000003</v>
      </c>
      <c r="BN87">
        <v>0</v>
      </c>
      <c r="BO87">
        <v>8.6721000000000003E-3</v>
      </c>
      <c r="BP87">
        <v>0</v>
      </c>
      <c r="BQ87">
        <v>3.0785E-2</v>
      </c>
      <c r="BR87">
        <v>0.45939799999999997</v>
      </c>
    </row>
    <row r="88" spans="1:70">
      <c r="A88" t="s">
        <v>108</v>
      </c>
      <c r="C88">
        <v>43.6006</v>
      </c>
      <c r="D88">
        <v>214304</v>
      </c>
      <c r="E88" t="s">
        <v>222</v>
      </c>
      <c r="F88" t="s">
        <v>222</v>
      </c>
      <c r="G88">
        <v>46.858400000000003</v>
      </c>
      <c r="H88">
        <v>1273.07</v>
      </c>
      <c r="I88">
        <v>0.48220800000000003</v>
      </c>
      <c r="J88" t="s">
        <v>222</v>
      </c>
      <c r="K88">
        <v>124.744</v>
      </c>
      <c r="L88">
        <v>1.21288</v>
      </c>
      <c r="M88">
        <v>48.299500000000002</v>
      </c>
      <c r="N88">
        <v>52.823099999999997</v>
      </c>
      <c r="O88">
        <v>64.270899999999997</v>
      </c>
      <c r="P88">
        <v>224.84800000000001</v>
      </c>
      <c r="Q88">
        <v>23.881399999999999</v>
      </c>
      <c r="R88">
        <v>22.656300000000002</v>
      </c>
      <c r="S88">
        <v>0.13362499999999999</v>
      </c>
      <c r="T88">
        <v>0.46399899999999999</v>
      </c>
      <c r="U88">
        <v>32.006</v>
      </c>
      <c r="V88">
        <v>1.06609</v>
      </c>
      <c r="W88">
        <v>2724.71</v>
      </c>
      <c r="X88">
        <v>8.2852800000000008E-3</v>
      </c>
      <c r="Y88" t="s">
        <v>352</v>
      </c>
      <c r="Z88">
        <v>1.8439299999999999E-3</v>
      </c>
      <c r="AA88" t="s">
        <v>352</v>
      </c>
      <c r="AB88">
        <v>2.52983</v>
      </c>
      <c r="AC88">
        <v>465500</v>
      </c>
      <c r="AD88">
        <v>3300</v>
      </c>
      <c r="AE88">
        <v>7700</v>
      </c>
      <c r="AF88">
        <v>188400</v>
      </c>
      <c r="AG88">
        <v>237399.99999999997</v>
      </c>
      <c r="AH88">
        <v>82300</v>
      </c>
      <c r="AI88">
        <v>0</v>
      </c>
      <c r="AJ88">
        <v>0</v>
      </c>
      <c r="AK88">
        <v>15500</v>
      </c>
      <c r="AL88">
        <f t="shared" si="6"/>
        <v>366.02504803244858</v>
      </c>
      <c r="AM88" t="e">
        <f t="shared" si="7"/>
        <v>#VALUE!</v>
      </c>
      <c r="AP88" t="s">
        <v>108</v>
      </c>
      <c r="AR88">
        <v>4.6837200000000001</v>
      </c>
      <c r="AS88">
        <v>44.55</v>
      </c>
      <c r="AT88">
        <v>3125.35</v>
      </c>
      <c r="AU88">
        <v>2753.84</v>
      </c>
      <c r="AV88">
        <v>598.05899999999997</v>
      </c>
      <c r="AW88">
        <v>2.5441600000000002</v>
      </c>
      <c r="AX88">
        <v>0.27577299999999999</v>
      </c>
      <c r="AY88">
        <v>0.27323900000000001</v>
      </c>
      <c r="AZ88">
        <v>2.3319100000000001</v>
      </c>
      <c r="BA88">
        <v>2.1797499999999999</v>
      </c>
      <c r="BB88">
        <v>0.51034000000000002</v>
      </c>
      <c r="BC88">
        <v>4.5887099999999998</v>
      </c>
      <c r="BD88">
        <v>13.726900000000001</v>
      </c>
      <c r="BE88">
        <v>0.22447</v>
      </c>
      <c r="BF88">
        <v>1.5845899999999999</v>
      </c>
      <c r="BG88">
        <v>10.4444</v>
      </c>
      <c r="BH88">
        <v>6.7736500000000005E-2</v>
      </c>
      <c r="BI88">
        <v>7.2156899999999996E-2</v>
      </c>
      <c r="BJ88">
        <v>0.111904</v>
      </c>
      <c r="BK88">
        <v>4.4715999999999999E-2</v>
      </c>
      <c r="BL88">
        <v>0.61213700000000004</v>
      </c>
      <c r="BM88">
        <v>0</v>
      </c>
      <c r="BN88">
        <v>0</v>
      </c>
      <c r="BO88">
        <v>0</v>
      </c>
      <c r="BP88">
        <v>0</v>
      </c>
      <c r="BQ88">
        <v>3.0980299999999999E-2</v>
      </c>
      <c r="BR88">
        <v>0.39382499999999998</v>
      </c>
    </row>
    <row r="89" spans="1:70">
      <c r="A89" t="s">
        <v>109</v>
      </c>
      <c r="C89">
        <v>39.494799999999998</v>
      </c>
      <c r="D89">
        <v>222885</v>
      </c>
      <c r="E89" t="s">
        <v>222</v>
      </c>
      <c r="F89">
        <v>1932.09</v>
      </c>
      <c r="G89">
        <v>13.3284</v>
      </c>
      <c r="H89">
        <v>205.25</v>
      </c>
      <c r="I89">
        <v>0.39274999999999999</v>
      </c>
      <c r="J89" t="s">
        <v>222</v>
      </c>
      <c r="K89">
        <v>93.267300000000006</v>
      </c>
      <c r="L89">
        <v>1.0858399999999999</v>
      </c>
      <c r="M89">
        <v>36.400799999999997</v>
      </c>
      <c r="N89">
        <v>65.806799999999996</v>
      </c>
      <c r="O89">
        <v>51.7136</v>
      </c>
      <c r="P89">
        <v>172.30799999999999</v>
      </c>
      <c r="Q89">
        <v>64.072000000000003</v>
      </c>
      <c r="R89">
        <v>45.077300000000001</v>
      </c>
      <c r="S89">
        <v>0.183667</v>
      </c>
      <c r="T89">
        <v>3.63985E-2</v>
      </c>
      <c r="U89">
        <v>7.5032500000000004</v>
      </c>
      <c r="V89">
        <v>0.70276899999999998</v>
      </c>
      <c r="W89">
        <v>3553.47</v>
      </c>
      <c r="X89">
        <v>6.8355100000000002E-2</v>
      </c>
      <c r="Y89">
        <v>5.9086899999999998E-2</v>
      </c>
      <c r="Z89" t="s">
        <v>352</v>
      </c>
      <c r="AA89" t="s">
        <v>352</v>
      </c>
      <c r="AB89">
        <v>7.6507899999999998</v>
      </c>
      <c r="AC89">
        <v>464300</v>
      </c>
      <c r="AD89">
        <v>4500</v>
      </c>
      <c r="AE89">
        <v>8200</v>
      </c>
      <c r="AF89">
        <v>194300</v>
      </c>
      <c r="AG89">
        <v>231300</v>
      </c>
      <c r="AH89">
        <v>84400</v>
      </c>
      <c r="AI89">
        <v>0</v>
      </c>
      <c r="AJ89">
        <v>0</v>
      </c>
      <c r="AK89">
        <v>12900</v>
      </c>
      <c r="AL89">
        <f t="shared" si="6"/>
        <v>489.82055389186809</v>
      </c>
      <c r="AM89" t="e">
        <f t="shared" si="7"/>
        <v>#VALUE!</v>
      </c>
      <c r="AP89" t="s">
        <v>109</v>
      </c>
      <c r="AR89">
        <v>6.3794000000000004</v>
      </c>
      <c r="AS89">
        <v>56.233499999999999</v>
      </c>
      <c r="AT89">
        <v>3789.23</v>
      </c>
      <c r="AU89">
        <v>3628.73</v>
      </c>
      <c r="AV89">
        <v>592.476</v>
      </c>
      <c r="AW89">
        <v>4.2291100000000004</v>
      </c>
      <c r="AX89">
        <v>0.462812</v>
      </c>
      <c r="AY89">
        <v>0.31887300000000002</v>
      </c>
      <c r="AZ89">
        <v>3.2752400000000002</v>
      </c>
      <c r="BA89">
        <v>2.60684</v>
      </c>
      <c r="BB89">
        <v>0.472858</v>
      </c>
      <c r="BC89">
        <v>5.3653300000000002</v>
      </c>
      <c r="BD89">
        <v>30.884499999999999</v>
      </c>
      <c r="BE89">
        <v>0.21179100000000001</v>
      </c>
      <c r="BF89">
        <v>1.407</v>
      </c>
      <c r="BG89">
        <v>13.309200000000001</v>
      </c>
      <c r="BH89">
        <v>0</v>
      </c>
      <c r="BI89">
        <v>0.13184100000000001</v>
      </c>
      <c r="BJ89">
        <v>0</v>
      </c>
      <c r="BK89">
        <v>6.3132900000000006E-2</v>
      </c>
      <c r="BL89">
        <v>0.66202300000000003</v>
      </c>
      <c r="BM89">
        <v>0</v>
      </c>
      <c r="BN89">
        <v>0</v>
      </c>
      <c r="BO89">
        <v>0</v>
      </c>
      <c r="BP89">
        <v>3.3048399999999999E-2</v>
      </c>
      <c r="BQ89">
        <v>0</v>
      </c>
      <c r="BR89">
        <v>0.35906900000000003</v>
      </c>
    </row>
    <row r="90" spans="1:70">
      <c r="A90" t="s">
        <v>110</v>
      </c>
      <c r="C90">
        <v>46.992600000000003</v>
      </c>
      <c r="D90">
        <v>220106</v>
      </c>
      <c r="E90" t="s">
        <v>352</v>
      </c>
      <c r="F90" t="s">
        <v>222</v>
      </c>
      <c r="G90">
        <v>10.245900000000001</v>
      </c>
      <c r="H90">
        <v>220.50399999999999</v>
      </c>
      <c r="I90" t="s">
        <v>222</v>
      </c>
      <c r="J90" t="s">
        <v>352</v>
      </c>
      <c r="K90">
        <v>108.13200000000001</v>
      </c>
      <c r="L90">
        <v>1.65062</v>
      </c>
      <c r="M90">
        <v>31.456299999999999</v>
      </c>
      <c r="N90">
        <v>94.280299999999997</v>
      </c>
      <c r="O90">
        <v>55.582900000000002</v>
      </c>
      <c r="P90">
        <v>190.667</v>
      </c>
      <c r="Q90">
        <v>43.779299999999999</v>
      </c>
      <c r="R90">
        <v>35.238</v>
      </c>
      <c r="S90">
        <v>7.2613800000000006E-2</v>
      </c>
      <c r="T90">
        <v>0.12083199999999999</v>
      </c>
      <c r="U90">
        <v>8.3208500000000001</v>
      </c>
      <c r="V90">
        <v>0.99935399999999996</v>
      </c>
      <c r="W90">
        <v>3827.45</v>
      </c>
      <c r="X90">
        <v>3.9792399999999999E-2</v>
      </c>
      <c r="Y90">
        <v>9.2629300000000008E-3</v>
      </c>
      <c r="Z90">
        <v>6.7719900000000003E-3</v>
      </c>
      <c r="AA90">
        <v>2.1368499999999999E-2</v>
      </c>
      <c r="AB90">
        <v>8.4309200000000004</v>
      </c>
      <c r="AC90">
        <v>466300</v>
      </c>
      <c r="AD90">
        <v>4000</v>
      </c>
      <c r="AE90">
        <v>7800</v>
      </c>
      <c r="AF90">
        <v>195600</v>
      </c>
      <c r="AG90">
        <v>233500</v>
      </c>
      <c r="AH90">
        <v>82600</v>
      </c>
      <c r="AI90">
        <v>0</v>
      </c>
      <c r="AJ90">
        <v>0</v>
      </c>
      <c r="AK90">
        <v>10200</v>
      </c>
      <c r="AL90">
        <f t="shared" si="6"/>
        <v>433.21602584610866</v>
      </c>
      <c r="AM90" t="e">
        <f t="shared" si="7"/>
        <v>#VALUE!</v>
      </c>
      <c r="AP90" t="s">
        <v>110</v>
      </c>
      <c r="AR90">
        <v>4.5205799999999998</v>
      </c>
      <c r="AS90">
        <v>52.158900000000003</v>
      </c>
      <c r="AT90">
        <v>3654.33</v>
      </c>
      <c r="AU90">
        <v>3302.12</v>
      </c>
      <c r="AV90">
        <v>534.99900000000002</v>
      </c>
      <c r="AW90">
        <v>4.6563499999999998</v>
      </c>
      <c r="AX90">
        <v>0.40673199999999998</v>
      </c>
      <c r="AY90">
        <v>0.40008899999999997</v>
      </c>
      <c r="AZ90">
        <v>2.8485999999999998</v>
      </c>
      <c r="BA90">
        <v>2.0438200000000002</v>
      </c>
      <c r="BB90">
        <v>0.52260200000000001</v>
      </c>
      <c r="BC90">
        <v>5.7725099999999996</v>
      </c>
      <c r="BD90">
        <v>20.7498</v>
      </c>
      <c r="BE90">
        <v>0.24945899999999999</v>
      </c>
      <c r="BF90">
        <v>2.02251</v>
      </c>
      <c r="BG90">
        <v>12.798</v>
      </c>
      <c r="BH90">
        <v>0.17846899999999999</v>
      </c>
      <c r="BI90">
        <v>0</v>
      </c>
      <c r="BJ90">
        <v>0</v>
      </c>
      <c r="BK90">
        <v>5.6938299999999997E-2</v>
      </c>
      <c r="BL90">
        <v>0.49029899999999998</v>
      </c>
      <c r="BM90">
        <v>0</v>
      </c>
      <c r="BN90">
        <v>0</v>
      </c>
      <c r="BO90">
        <v>0</v>
      </c>
      <c r="BP90">
        <v>0</v>
      </c>
      <c r="BQ90">
        <v>0</v>
      </c>
      <c r="BR90">
        <v>0.44963700000000001</v>
      </c>
    </row>
    <row r="91" spans="1:70">
      <c r="A91" t="s">
        <v>111</v>
      </c>
      <c r="C91">
        <v>37.853200000000001</v>
      </c>
      <c r="D91">
        <v>219152</v>
      </c>
      <c r="E91" t="s">
        <v>222</v>
      </c>
      <c r="F91" t="s">
        <v>222</v>
      </c>
      <c r="G91">
        <v>13.683999999999999</v>
      </c>
      <c r="H91">
        <v>448.47500000000002</v>
      </c>
      <c r="I91">
        <v>0.44696200000000003</v>
      </c>
      <c r="J91" t="s">
        <v>352</v>
      </c>
      <c r="K91">
        <v>122.172</v>
      </c>
      <c r="L91">
        <v>1.04271</v>
      </c>
      <c r="M91">
        <v>36.435400000000001</v>
      </c>
      <c r="N91">
        <v>62.414900000000003</v>
      </c>
      <c r="O91">
        <v>56.414200000000001</v>
      </c>
      <c r="P91">
        <v>193.821</v>
      </c>
      <c r="Q91">
        <v>19.476700000000001</v>
      </c>
      <c r="R91">
        <v>29.453900000000001</v>
      </c>
      <c r="S91" t="s">
        <v>222</v>
      </c>
      <c r="T91">
        <v>5.7156100000000001E-2</v>
      </c>
      <c r="U91">
        <v>10.2752</v>
      </c>
      <c r="V91">
        <v>1.0835900000000001</v>
      </c>
      <c r="W91">
        <v>4070.39</v>
      </c>
      <c r="X91">
        <v>9.2755300000000006E-3</v>
      </c>
      <c r="Y91">
        <v>7.0735900000000003E-3</v>
      </c>
      <c r="Z91">
        <v>4.3382300000000001E-4</v>
      </c>
      <c r="AA91" t="s">
        <v>352</v>
      </c>
      <c r="AB91">
        <v>6.5302800000000003</v>
      </c>
      <c r="AC91">
        <v>465900.00000000006</v>
      </c>
      <c r="AD91">
        <v>0</v>
      </c>
      <c r="AE91">
        <v>8200</v>
      </c>
      <c r="AF91">
        <v>191000</v>
      </c>
      <c r="AG91">
        <v>236500</v>
      </c>
      <c r="AH91">
        <v>84900</v>
      </c>
      <c r="AI91">
        <v>0</v>
      </c>
      <c r="AJ91">
        <v>0</v>
      </c>
      <c r="AK91">
        <v>13600.000000000002</v>
      </c>
      <c r="AL91">
        <f t="shared" si="6"/>
        <v>438.03303047657374</v>
      </c>
      <c r="AM91" t="e">
        <f t="shared" si="7"/>
        <v>#VALUE!</v>
      </c>
      <c r="AP91" t="s">
        <v>111</v>
      </c>
      <c r="AR91">
        <v>5.1406700000000001</v>
      </c>
      <c r="AS91">
        <v>38.951700000000002</v>
      </c>
      <c r="AT91">
        <v>3738.09</v>
      </c>
      <c r="AU91">
        <v>3675.96</v>
      </c>
      <c r="AV91">
        <v>608.89599999999996</v>
      </c>
      <c r="AW91">
        <v>3.9584299999999999</v>
      </c>
      <c r="AX91">
        <v>0.291738</v>
      </c>
      <c r="AY91">
        <v>0.39692300000000003</v>
      </c>
      <c r="AZ91">
        <v>2.7038700000000002</v>
      </c>
      <c r="BA91">
        <v>2.4675799999999999</v>
      </c>
      <c r="BB91">
        <v>0.47658400000000001</v>
      </c>
      <c r="BC91">
        <v>5.8951200000000004</v>
      </c>
      <c r="BD91">
        <v>28.921700000000001</v>
      </c>
      <c r="BE91">
        <v>0.28244599999999997</v>
      </c>
      <c r="BF91">
        <v>2.04088</v>
      </c>
      <c r="BG91">
        <v>13.7234</v>
      </c>
      <c r="BH91">
        <v>6.2426000000000002E-2</v>
      </c>
      <c r="BI91">
        <v>0.135209</v>
      </c>
      <c r="BJ91">
        <v>0</v>
      </c>
      <c r="BK91">
        <v>5.2525099999999998E-2</v>
      </c>
      <c r="BL91">
        <v>0.58067100000000005</v>
      </c>
      <c r="BM91">
        <v>0</v>
      </c>
      <c r="BN91">
        <v>0</v>
      </c>
      <c r="BO91">
        <v>0</v>
      </c>
      <c r="BP91">
        <v>0</v>
      </c>
      <c r="BQ91">
        <v>0</v>
      </c>
      <c r="BR91">
        <v>0.65534400000000004</v>
      </c>
    </row>
    <row r="92" spans="1:70">
      <c r="A92" t="s">
        <v>112</v>
      </c>
      <c r="C92">
        <v>48.610799999999998</v>
      </c>
      <c r="D92">
        <v>219527</v>
      </c>
      <c r="E92" t="s">
        <v>222</v>
      </c>
      <c r="F92" t="s">
        <v>222</v>
      </c>
      <c r="G92">
        <v>60.015099999999997</v>
      </c>
      <c r="H92">
        <v>1316.93</v>
      </c>
      <c r="I92">
        <v>0.92291299999999998</v>
      </c>
      <c r="J92" t="s">
        <v>222</v>
      </c>
      <c r="K92">
        <v>88.997900000000001</v>
      </c>
      <c r="L92">
        <v>1.2033</v>
      </c>
      <c r="M92">
        <v>39.505600000000001</v>
      </c>
      <c r="N92">
        <v>89.632499999999993</v>
      </c>
      <c r="O92">
        <v>73.557000000000002</v>
      </c>
      <c r="P92">
        <v>225.42699999999999</v>
      </c>
      <c r="Q92">
        <v>32.317100000000003</v>
      </c>
      <c r="R92">
        <v>30.273800000000001</v>
      </c>
      <c r="S92">
        <v>0.13600799999999999</v>
      </c>
      <c r="T92">
        <v>2.1758000000000002</v>
      </c>
      <c r="U92">
        <v>20.590299999999999</v>
      </c>
      <c r="V92" t="s">
        <v>222</v>
      </c>
      <c r="W92">
        <v>3410.89</v>
      </c>
      <c r="X92">
        <v>2.1017500000000001E-2</v>
      </c>
      <c r="Y92" s="1">
        <v>1.6985399999999998E-5</v>
      </c>
      <c r="Z92" t="s">
        <v>352</v>
      </c>
      <c r="AA92" s="1">
        <v>4.8795899999999998E-5</v>
      </c>
      <c r="AB92">
        <v>3.1927699999999999</v>
      </c>
      <c r="AC92">
        <v>464500</v>
      </c>
      <c r="AD92">
        <v>5300</v>
      </c>
      <c r="AE92">
        <v>6600</v>
      </c>
      <c r="AF92">
        <v>196000</v>
      </c>
      <c r="AG92">
        <v>231000</v>
      </c>
      <c r="AH92">
        <v>83300</v>
      </c>
      <c r="AI92">
        <v>0</v>
      </c>
      <c r="AJ92">
        <v>0</v>
      </c>
      <c r="AK92">
        <v>13400</v>
      </c>
      <c r="AL92">
        <f t="shared" si="6"/>
        <v>369.52095356811742</v>
      </c>
      <c r="AM92" t="e">
        <f t="shared" si="7"/>
        <v>#VALUE!</v>
      </c>
      <c r="AP92" t="s">
        <v>112</v>
      </c>
      <c r="AR92">
        <v>4.4439900000000003</v>
      </c>
      <c r="AS92">
        <v>49.5931</v>
      </c>
      <c r="AT92">
        <v>3619.25</v>
      </c>
      <c r="AU92">
        <v>2859.19</v>
      </c>
      <c r="AV92">
        <v>595.25300000000004</v>
      </c>
      <c r="AW92">
        <v>3.16628</v>
      </c>
      <c r="AX92">
        <v>0.49914799999999998</v>
      </c>
      <c r="AY92">
        <v>0.38063599999999997</v>
      </c>
      <c r="AZ92">
        <v>2.5211299999999999</v>
      </c>
      <c r="BA92">
        <v>1.74986</v>
      </c>
      <c r="BB92">
        <v>0.39010699999999998</v>
      </c>
      <c r="BC92">
        <v>5.1034199999999998</v>
      </c>
      <c r="BD92">
        <v>33.481999999999999</v>
      </c>
      <c r="BE92">
        <v>0.22014400000000001</v>
      </c>
      <c r="BF92">
        <v>1.56782</v>
      </c>
      <c r="BG92">
        <v>10.225199999999999</v>
      </c>
      <c r="BH92">
        <v>0</v>
      </c>
      <c r="BI92">
        <v>0.117281</v>
      </c>
      <c r="BJ92">
        <v>0.214979</v>
      </c>
      <c r="BK92">
        <v>7.9732999999999998E-2</v>
      </c>
      <c r="BL92">
        <v>0.74271299999999996</v>
      </c>
      <c r="BM92">
        <v>0</v>
      </c>
      <c r="BN92">
        <v>0</v>
      </c>
      <c r="BO92">
        <v>0</v>
      </c>
      <c r="BP92">
        <v>0</v>
      </c>
      <c r="BQ92">
        <v>0</v>
      </c>
      <c r="BR92">
        <v>0.41565099999999999</v>
      </c>
    </row>
    <row r="93" spans="1:70">
      <c r="A93" t="s">
        <v>113</v>
      </c>
      <c r="C93">
        <v>37.443300000000001</v>
      </c>
      <c r="D93">
        <v>216480</v>
      </c>
      <c r="E93" t="s">
        <v>352</v>
      </c>
      <c r="F93" t="s">
        <v>222</v>
      </c>
      <c r="G93">
        <v>58.7423</v>
      </c>
      <c r="H93">
        <v>1380.69</v>
      </c>
      <c r="I93">
        <v>1.3042</v>
      </c>
      <c r="J93" t="s">
        <v>222</v>
      </c>
      <c r="K93">
        <v>97.395600000000002</v>
      </c>
      <c r="L93">
        <v>0.669076</v>
      </c>
      <c r="M93">
        <v>32.623399999999997</v>
      </c>
      <c r="N93">
        <v>66.403400000000005</v>
      </c>
      <c r="O93">
        <v>75.6648</v>
      </c>
      <c r="P93">
        <v>232.089</v>
      </c>
      <c r="Q93">
        <v>34.327199999999998</v>
      </c>
      <c r="R93">
        <v>30.166799999999999</v>
      </c>
      <c r="S93" t="s">
        <v>352</v>
      </c>
      <c r="T93">
        <v>1.38534</v>
      </c>
      <c r="U93">
        <v>22.507999999999999</v>
      </c>
      <c r="V93" t="s">
        <v>222</v>
      </c>
      <c r="W93">
        <v>3475.49</v>
      </c>
      <c r="X93">
        <v>1.1220600000000001E-2</v>
      </c>
      <c r="Y93" t="s">
        <v>352</v>
      </c>
      <c r="Z93" s="1">
        <v>3.1142600000000002E-5</v>
      </c>
      <c r="AA93">
        <v>1.75371E-2</v>
      </c>
      <c r="AB93">
        <v>3.4554200000000002</v>
      </c>
      <c r="AC93">
        <v>465700</v>
      </c>
      <c r="AD93">
        <v>3900</v>
      </c>
      <c r="AE93">
        <v>6100</v>
      </c>
      <c r="AF93">
        <v>195100.00000000003</v>
      </c>
      <c r="AG93">
        <v>233800</v>
      </c>
      <c r="AH93">
        <v>83500</v>
      </c>
      <c r="AI93">
        <v>0</v>
      </c>
      <c r="AJ93">
        <v>0</v>
      </c>
      <c r="AK93">
        <v>11900</v>
      </c>
      <c r="AL93">
        <f t="shared" si="6"/>
        <v>359.77577567226365</v>
      </c>
      <c r="AM93" t="e">
        <f t="shared" si="7"/>
        <v>#VALUE!</v>
      </c>
      <c r="AP93" t="s">
        <v>113</v>
      </c>
      <c r="AR93">
        <v>4.50875</v>
      </c>
      <c r="AS93">
        <v>36.006500000000003</v>
      </c>
      <c r="AT93">
        <v>5107.18</v>
      </c>
      <c r="AU93">
        <v>2856.42</v>
      </c>
      <c r="AV93">
        <v>813.49300000000005</v>
      </c>
      <c r="AW93">
        <v>3.97668</v>
      </c>
      <c r="AX93">
        <v>0.432529</v>
      </c>
      <c r="AY93">
        <v>0.29702600000000001</v>
      </c>
      <c r="AZ93">
        <v>3.2163300000000001</v>
      </c>
      <c r="BA93">
        <v>2.4664999999999999</v>
      </c>
      <c r="BB93">
        <v>0.65751599999999999</v>
      </c>
      <c r="BC93">
        <v>8.8353999999999999</v>
      </c>
      <c r="BD93">
        <v>27.862100000000002</v>
      </c>
      <c r="BE93">
        <v>0.23924799999999999</v>
      </c>
      <c r="BF93">
        <v>2.0262199999999999</v>
      </c>
      <c r="BG93">
        <v>13.199199999999999</v>
      </c>
      <c r="BH93">
        <v>8.8435600000000003E-2</v>
      </c>
      <c r="BI93">
        <v>0.17998500000000001</v>
      </c>
      <c r="BJ93">
        <v>0</v>
      </c>
      <c r="BK93">
        <v>5.4413099999999999E-2</v>
      </c>
      <c r="BL93">
        <v>0.71715399999999996</v>
      </c>
      <c r="BM93">
        <v>0</v>
      </c>
      <c r="BN93">
        <v>9.9160900000000007E-3</v>
      </c>
      <c r="BO93">
        <v>0</v>
      </c>
      <c r="BP93">
        <v>0</v>
      </c>
      <c r="BQ93">
        <v>0</v>
      </c>
      <c r="BR93">
        <v>0.355016</v>
      </c>
    </row>
    <row r="94" spans="1:70">
      <c r="A94" t="s">
        <v>114</v>
      </c>
      <c r="C94">
        <v>40.824300000000001</v>
      </c>
      <c r="D94">
        <v>215296</v>
      </c>
      <c r="E94" t="s">
        <v>222</v>
      </c>
      <c r="F94" t="s">
        <v>222</v>
      </c>
      <c r="G94">
        <v>3.9845000000000002</v>
      </c>
      <c r="H94">
        <v>141.83699999999999</v>
      </c>
      <c r="I94" t="s">
        <v>222</v>
      </c>
      <c r="J94" t="s">
        <v>352</v>
      </c>
      <c r="K94">
        <v>121.682</v>
      </c>
      <c r="L94">
        <v>0.87653999999999999</v>
      </c>
      <c r="M94">
        <v>29.643999999999998</v>
      </c>
      <c r="N94">
        <v>114.733</v>
      </c>
      <c r="O94">
        <v>53.632100000000001</v>
      </c>
      <c r="P94">
        <v>226.00899999999999</v>
      </c>
      <c r="Q94">
        <v>31.745999999999999</v>
      </c>
      <c r="R94">
        <v>31.256</v>
      </c>
      <c r="S94" t="s">
        <v>222</v>
      </c>
      <c r="T94">
        <v>8.9893000000000004E-3</v>
      </c>
      <c r="U94">
        <v>3.1580499999999998</v>
      </c>
      <c r="V94">
        <v>2.0742400000000001</v>
      </c>
      <c r="W94">
        <v>3889.69</v>
      </c>
      <c r="X94">
        <v>2.1777999999999999E-2</v>
      </c>
      <c r="Y94">
        <v>2.72747E-4</v>
      </c>
      <c r="Z94" t="s">
        <v>352</v>
      </c>
      <c r="AA94">
        <v>8.7797900000000009E-3</v>
      </c>
      <c r="AB94">
        <v>8.3456100000000006</v>
      </c>
      <c r="AC94">
        <v>465400</v>
      </c>
      <c r="AD94">
        <v>0</v>
      </c>
      <c r="AE94">
        <v>7600</v>
      </c>
      <c r="AF94">
        <v>194000</v>
      </c>
      <c r="AG94">
        <v>233800</v>
      </c>
      <c r="AH94">
        <v>85300</v>
      </c>
      <c r="AI94">
        <v>0</v>
      </c>
      <c r="AJ94">
        <v>0</v>
      </c>
      <c r="AK94">
        <v>13899.999999999998</v>
      </c>
      <c r="AL94">
        <f t="shared" si="6"/>
        <v>377.41859837440103</v>
      </c>
      <c r="AM94" t="e">
        <f t="shared" si="7"/>
        <v>#VALUE!</v>
      </c>
      <c r="AP94" t="s">
        <v>114</v>
      </c>
      <c r="AR94">
        <v>5.0493399999999999</v>
      </c>
      <c r="AS94">
        <v>37.264099999999999</v>
      </c>
      <c r="AT94">
        <v>4545.57</v>
      </c>
      <c r="AU94">
        <v>4988.01</v>
      </c>
      <c r="AV94">
        <v>756.178</v>
      </c>
      <c r="AW94">
        <v>4.28294</v>
      </c>
      <c r="AX94">
        <v>0.49781599999999998</v>
      </c>
      <c r="AY94">
        <v>0.29921199999999998</v>
      </c>
      <c r="AZ94">
        <v>3.22905</v>
      </c>
      <c r="BA94">
        <v>2.9232399999999998</v>
      </c>
      <c r="BB94">
        <v>0.64781599999999995</v>
      </c>
      <c r="BC94">
        <v>6.0700799999999999</v>
      </c>
      <c r="BD94">
        <v>22.585599999999999</v>
      </c>
      <c r="BE94">
        <v>0.27329599999999998</v>
      </c>
      <c r="BF94">
        <v>1.86639</v>
      </c>
      <c r="BG94">
        <v>15.765599999999999</v>
      </c>
      <c r="BH94">
        <v>0</v>
      </c>
      <c r="BI94">
        <v>7.4579699999999999E-2</v>
      </c>
      <c r="BJ94">
        <v>0</v>
      </c>
      <c r="BK94">
        <v>6.3855499999999996E-2</v>
      </c>
      <c r="BL94">
        <v>0.86017100000000002</v>
      </c>
      <c r="BM94">
        <v>0.74948499999999996</v>
      </c>
      <c r="BN94">
        <v>0</v>
      </c>
      <c r="BO94">
        <v>0</v>
      </c>
      <c r="BP94">
        <v>0</v>
      </c>
      <c r="BQ94">
        <v>0</v>
      </c>
      <c r="BR94">
        <v>0.48569600000000002</v>
      </c>
    </row>
    <row r="95" spans="1:70">
      <c r="A95" t="s">
        <v>115</v>
      </c>
      <c r="C95">
        <v>34.804699999999997</v>
      </c>
      <c r="D95">
        <v>201359</v>
      </c>
      <c r="E95" t="s">
        <v>222</v>
      </c>
      <c r="F95" t="s">
        <v>222</v>
      </c>
      <c r="G95">
        <v>5.8488899999999999</v>
      </c>
      <c r="H95">
        <v>157.58000000000001</v>
      </c>
      <c r="I95" t="s">
        <v>222</v>
      </c>
      <c r="J95" t="s">
        <v>352</v>
      </c>
      <c r="K95">
        <v>79.815200000000004</v>
      </c>
      <c r="L95">
        <v>0.76744299999999999</v>
      </c>
      <c r="M95">
        <v>31.479299999999999</v>
      </c>
      <c r="N95">
        <v>73.908600000000007</v>
      </c>
      <c r="O95">
        <v>50.6006</v>
      </c>
      <c r="P95">
        <v>171.04499999999999</v>
      </c>
      <c r="Q95">
        <v>30.8965</v>
      </c>
      <c r="R95">
        <v>39.775300000000001</v>
      </c>
      <c r="S95">
        <v>5.5443399999999997E-2</v>
      </c>
      <c r="T95">
        <v>0.123403</v>
      </c>
      <c r="U95">
        <v>4.0076599999999996</v>
      </c>
      <c r="V95">
        <v>1.1939500000000001</v>
      </c>
      <c r="W95">
        <v>3461.3</v>
      </c>
      <c r="X95">
        <v>2.58964E-2</v>
      </c>
      <c r="Y95" t="s">
        <v>352</v>
      </c>
      <c r="Z95" s="1">
        <v>2.4177199999999999E-6</v>
      </c>
      <c r="AA95">
        <v>2.1368400000000001E-3</v>
      </c>
      <c r="AB95">
        <v>7.55741</v>
      </c>
      <c r="AC95">
        <v>466599.99999999994</v>
      </c>
      <c r="AD95">
        <v>4900</v>
      </c>
      <c r="AE95">
        <v>6700</v>
      </c>
      <c r="AF95">
        <v>194300</v>
      </c>
      <c r="AG95">
        <v>235200</v>
      </c>
      <c r="AH95">
        <v>82300</v>
      </c>
      <c r="AI95">
        <v>0</v>
      </c>
      <c r="AJ95">
        <v>0</v>
      </c>
      <c r="AK95">
        <v>10000</v>
      </c>
      <c r="AL95">
        <f t="shared" si="6"/>
        <v>481.15992867374086</v>
      </c>
      <c r="AM95" t="e">
        <f t="shared" si="7"/>
        <v>#VALUE!</v>
      </c>
      <c r="AP95" t="s">
        <v>115</v>
      </c>
      <c r="AR95">
        <v>4.3354200000000001</v>
      </c>
      <c r="AS95">
        <v>48.791400000000003</v>
      </c>
      <c r="AT95">
        <v>5548.92</v>
      </c>
      <c r="AU95">
        <v>4392.01</v>
      </c>
      <c r="AV95">
        <v>407.78899999999999</v>
      </c>
      <c r="AW95">
        <v>3.7519200000000001</v>
      </c>
      <c r="AX95">
        <v>0.460594</v>
      </c>
      <c r="AY95">
        <v>0.38816699999999998</v>
      </c>
      <c r="AZ95">
        <v>2.28565</v>
      </c>
      <c r="BA95">
        <v>1.8954800000000001</v>
      </c>
      <c r="BB95">
        <v>0.415047</v>
      </c>
      <c r="BC95">
        <v>6.2739500000000001</v>
      </c>
      <c r="BD95">
        <v>24.729900000000001</v>
      </c>
      <c r="BE95">
        <v>0.27118900000000001</v>
      </c>
      <c r="BF95">
        <v>2.4870999999999999</v>
      </c>
      <c r="BG95">
        <v>10.2165</v>
      </c>
      <c r="BH95">
        <v>0</v>
      </c>
      <c r="BI95">
        <v>0</v>
      </c>
      <c r="BJ95">
        <v>0</v>
      </c>
      <c r="BK95">
        <v>5.4556300000000002E-2</v>
      </c>
      <c r="BL95">
        <v>0.92916500000000002</v>
      </c>
      <c r="BM95">
        <v>0</v>
      </c>
      <c r="BN95">
        <v>0</v>
      </c>
      <c r="BO95">
        <v>8.4976700000000006E-3</v>
      </c>
      <c r="BP95">
        <v>0</v>
      </c>
      <c r="BQ95">
        <v>0</v>
      </c>
      <c r="BR95">
        <v>0.39688299999999999</v>
      </c>
    </row>
    <row r="96" spans="1:70">
      <c r="B96" t="s">
        <v>371</v>
      </c>
      <c r="C96">
        <f>AVERAGE(C51:C95)</f>
        <v>40.633653333333321</v>
      </c>
      <c r="D96">
        <f t="shared" ref="D96:AM96" si="8">AVERAGE(D51:D95)</f>
        <v>216978.64444444445</v>
      </c>
      <c r="E96" t="e">
        <f t="shared" si="8"/>
        <v>#DIV/0!</v>
      </c>
      <c r="F96">
        <f t="shared" si="8"/>
        <v>1932.09</v>
      </c>
      <c r="G96">
        <f t="shared" si="8"/>
        <v>39.147933111111122</v>
      </c>
      <c r="H96">
        <f t="shared" si="8"/>
        <v>1029.9270888888891</v>
      </c>
      <c r="I96">
        <f t="shared" si="8"/>
        <v>0.68139577419354835</v>
      </c>
      <c r="J96" t="e">
        <f t="shared" si="8"/>
        <v>#DIV/0!</v>
      </c>
      <c r="K96">
        <f t="shared" si="8"/>
        <v>111.20787777777778</v>
      </c>
      <c r="L96">
        <f t="shared" si="8"/>
        <v>1.1055429761904758</v>
      </c>
      <c r="M96">
        <f t="shared" si="8"/>
        <v>40.955775555555562</v>
      </c>
      <c r="N96">
        <f t="shared" si="8"/>
        <v>78.117164444444469</v>
      </c>
      <c r="O96">
        <f t="shared" si="8"/>
        <v>69.446533333333321</v>
      </c>
      <c r="P96">
        <f t="shared" si="8"/>
        <v>227.56499999999994</v>
      </c>
      <c r="Q96">
        <f t="shared" si="8"/>
        <v>33.286631818181817</v>
      </c>
      <c r="R96">
        <f t="shared" si="8"/>
        <v>30.964799999999993</v>
      </c>
      <c r="S96">
        <f t="shared" si="8"/>
        <v>0.10673766</v>
      </c>
      <c r="T96">
        <f t="shared" si="8"/>
        <v>1.2285039295454547</v>
      </c>
      <c r="U96">
        <f t="shared" si="8"/>
        <v>26.913453555555563</v>
      </c>
      <c r="V96">
        <f t="shared" si="8"/>
        <v>1.1508415185185188</v>
      </c>
      <c r="W96">
        <f t="shared" si="8"/>
        <v>3164.1088888888876</v>
      </c>
      <c r="X96">
        <f t="shared" si="8"/>
        <v>2.8368805680555553E-2</v>
      </c>
      <c r="Y96">
        <f t="shared" si="8"/>
        <v>4.8872020727777788E-3</v>
      </c>
      <c r="Z96">
        <f t="shared" si="8"/>
        <v>8.4218763600000005E-4</v>
      </c>
      <c r="AA96">
        <f t="shared" si="8"/>
        <v>1.7819122652000002E-2</v>
      </c>
      <c r="AB96">
        <f t="shared" si="8"/>
        <v>4.1606164444444449</v>
      </c>
      <c r="AC96">
        <f t="shared" si="8"/>
        <v>465395.55555555556</v>
      </c>
      <c r="AD96">
        <f t="shared" si="8"/>
        <v>1917.7777777777778</v>
      </c>
      <c r="AE96">
        <f t="shared" si="8"/>
        <v>6915.5555555555557</v>
      </c>
      <c r="AF96">
        <f t="shared" si="8"/>
        <v>194553.33333333334</v>
      </c>
      <c r="AG96">
        <f t="shared" si="8"/>
        <v>233371.11111111112</v>
      </c>
      <c r="AH96">
        <f t="shared" si="8"/>
        <v>84446.666666666672</v>
      </c>
      <c r="AI96">
        <f t="shared" si="8"/>
        <v>0</v>
      </c>
      <c r="AJ96">
        <f t="shared" si="8"/>
        <v>464.44444444444446</v>
      </c>
      <c r="AK96">
        <f t="shared" si="8"/>
        <v>12755.555555555555</v>
      </c>
      <c r="AL96">
        <f t="shared" si="8"/>
        <v>375.84458383597536</v>
      </c>
      <c r="AM96" t="e">
        <f t="shared" si="8"/>
        <v>#VALUE!</v>
      </c>
      <c r="AQ96" t="s">
        <v>373</v>
      </c>
      <c r="AR96">
        <f>AVERAGE(AR51:AR95)</f>
        <v>5.3337824444444459</v>
      </c>
      <c r="AS96">
        <f t="shared" ref="AS96:BR96" si="9">AVERAGE(AS51:AS95)</f>
        <v>44.473555555555564</v>
      </c>
      <c r="AT96">
        <f t="shared" si="9"/>
        <v>4155.0757777777781</v>
      </c>
      <c r="AU96">
        <f t="shared" si="9"/>
        <v>3649.3559999999998</v>
      </c>
      <c r="AV96">
        <f t="shared" si="9"/>
        <v>679.90522222222228</v>
      </c>
      <c r="AW96">
        <f t="shared" si="9"/>
        <v>3.723008666666666</v>
      </c>
      <c r="AX96">
        <f t="shared" si="9"/>
        <v>0.44098517777777768</v>
      </c>
      <c r="AY96">
        <f t="shared" si="9"/>
        <v>1.7114536444444444</v>
      </c>
      <c r="AZ96">
        <f t="shared" si="9"/>
        <v>3.0252511111111104</v>
      </c>
      <c r="BA96">
        <f t="shared" si="9"/>
        <v>2.3036411111111108</v>
      </c>
      <c r="BB96">
        <f t="shared" si="9"/>
        <v>0.53328917777777773</v>
      </c>
      <c r="BC96">
        <f t="shared" si="9"/>
        <v>5.6162424444444454</v>
      </c>
      <c r="BD96">
        <f t="shared" si="9"/>
        <v>22.443448888888888</v>
      </c>
      <c r="BE96">
        <f t="shared" si="9"/>
        <v>0.25035793333333334</v>
      </c>
      <c r="BF96">
        <f t="shared" si="9"/>
        <v>1.8616059999999994</v>
      </c>
      <c r="BG96">
        <f t="shared" si="9"/>
        <v>13.860294222222223</v>
      </c>
      <c r="BH96">
        <f t="shared" si="9"/>
        <v>5.8883446666666672E-2</v>
      </c>
      <c r="BI96">
        <f t="shared" si="9"/>
        <v>9.5797146666666694E-2</v>
      </c>
      <c r="BJ96">
        <f t="shared" si="9"/>
        <v>4.9043755555555561E-2</v>
      </c>
      <c r="BK96">
        <f t="shared" si="9"/>
        <v>5.8876613333333341E-2</v>
      </c>
      <c r="BL96">
        <f t="shared" si="9"/>
        <v>0.72845239999999989</v>
      </c>
      <c r="BM96">
        <f t="shared" si="9"/>
        <v>0.20775457777777781</v>
      </c>
      <c r="BN96">
        <f t="shared" si="9"/>
        <v>3.1696797777777778E-3</v>
      </c>
      <c r="BO96">
        <f t="shared" si="9"/>
        <v>3.2420795555555553E-3</v>
      </c>
      <c r="BP96">
        <f t="shared" si="9"/>
        <v>4.4950311111111108E-3</v>
      </c>
      <c r="BQ96">
        <f t="shared" si="9"/>
        <v>9.7384133333333345E-3</v>
      </c>
      <c r="BR96">
        <f t="shared" si="9"/>
        <v>0.524442488888889</v>
      </c>
    </row>
    <row r="97" spans="2:39">
      <c r="B97" t="s">
        <v>372</v>
      </c>
      <c r="C97">
        <f>_xlfn.STDEV.P(C51:C95)</f>
        <v>5.2320584023924441</v>
      </c>
      <c r="D97">
        <f t="shared" ref="D97:AM97" si="10">_xlfn.STDEV.P(D51:D95)</f>
        <v>12949.418542339705</v>
      </c>
      <c r="E97" t="e">
        <f t="shared" si="10"/>
        <v>#DIV/0!</v>
      </c>
      <c r="F97">
        <f t="shared" si="10"/>
        <v>0</v>
      </c>
      <c r="G97">
        <f t="shared" si="10"/>
        <v>15.301808767608513</v>
      </c>
      <c r="H97">
        <f t="shared" si="10"/>
        <v>360.82435465785608</v>
      </c>
      <c r="I97">
        <f t="shared" si="10"/>
        <v>0.44001072627759452</v>
      </c>
      <c r="J97" t="e">
        <f t="shared" si="10"/>
        <v>#DIV/0!</v>
      </c>
      <c r="K97">
        <f t="shared" si="10"/>
        <v>17.099467140390168</v>
      </c>
      <c r="L97">
        <f t="shared" si="10"/>
        <v>0.28335227674083452</v>
      </c>
      <c r="M97">
        <f t="shared" si="10"/>
        <v>9.3518426693389856</v>
      </c>
      <c r="N97">
        <f t="shared" si="10"/>
        <v>18.170808198073516</v>
      </c>
      <c r="O97">
        <f t="shared" si="10"/>
        <v>7.3573195301310124</v>
      </c>
      <c r="P97">
        <f t="shared" si="10"/>
        <v>25.753188639683685</v>
      </c>
      <c r="Q97">
        <f t="shared" si="10"/>
        <v>8.8989316156689018</v>
      </c>
      <c r="R97">
        <f t="shared" si="10"/>
        <v>4.4572592818158654</v>
      </c>
      <c r="S97">
        <f t="shared" si="10"/>
        <v>3.8599345131419022E-2</v>
      </c>
      <c r="T97">
        <f t="shared" si="10"/>
        <v>0.6742921486641904</v>
      </c>
      <c r="U97">
        <f t="shared" si="10"/>
        <v>8.9067583288522094</v>
      </c>
      <c r="V97">
        <f t="shared" si="10"/>
        <v>0.38258308941412517</v>
      </c>
      <c r="W97">
        <f t="shared" si="10"/>
        <v>674.61146755488164</v>
      </c>
      <c r="X97">
        <f t="shared" si="10"/>
        <v>6.3852041089876674E-2</v>
      </c>
      <c r="Y97">
        <f t="shared" si="10"/>
        <v>1.3492323655056329E-2</v>
      </c>
      <c r="Z97">
        <f t="shared" si="10"/>
        <v>1.4605111472218626E-3</v>
      </c>
      <c r="AA97">
        <f t="shared" si="10"/>
        <v>1.5020009432061875E-2</v>
      </c>
      <c r="AB97">
        <f t="shared" si="10"/>
        <v>1.5276664200714845</v>
      </c>
      <c r="AC97">
        <f t="shared" si="10"/>
        <v>877.10522757928447</v>
      </c>
      <c r="AD97">
        <f t="shared" si="10"/>
        <v>2163.0522558940629</v>
      </c>
      <c r="AE97">
        <f t="shared" si="10"/>
        <v>787.95249590471451</v>
      </c>
      <c r="AF97">
        <f t="shared" si="10"/>
        <v>2365.8308383220374</v>
      </c>
      <c r="AG97">
        <f t="shared" si="10"/>
        <v>1888.7529362838802</v>
      </c>
      <c r="AH97">
        <f t="shared" si="10"/>
        <v>1134.4308411416434</v>
      </c>
      <c r="AI97">
        <f t="shared" si="10"/>
        <v>0</v>
      </c>
      <c r="AJ97">
        <f t="shared" si="10"/>
        <v>1085.0817799298829</v>
      </c>
      <c r="AK97">
        <f t="shared" si="10"/>
        <v>1427.7496754692222</v>
      </c>
      <c r="AL97">
        <f t="shared" si="10"/>
        <v>42.927932914063938</v>
      </c>
      <c r="AM97" t="e">
        <f t="shared" si="10"/>
        <v>#VALUE!</v>
      </c>
    </row>
    <row r="98" spans="2:39">
      <c r="B98" t="s">
        <v>308</v>
      </c>
      <c r="C98">
        <f>COUNTIF(C51:C95,"&lt;&gt;*")</f>
        <v>45</v>
      </c>
      <c r="D98">
        <f t="shared" ref="D98:AM98" si="11">COUNTIF(D51:D95,"&lt;&gt;*")</f>
        <v>45</v>
      </c>
      <c r="E98">
        <f t="shared" si="11"/>
        <v>0</v>
      </c>
      <c r="F98">
        <f t="shared" si="11"/>
        <v>1</v>
      </c>
      <c r="G98">
        <f t="shared" si="11"/>
        <v>45</v>
      </c>
      <c r="H98">
        <f t="shared" si="11"/>
        <v>45</v>
      </c>
      <c r="I98">
        <f t="shared" si="11"/>
        <v>31</v>
      </c>
      <c r="J98">
        <f t="shared" si="11"/>
        <v>0</v>
      </c>
      <c r="K98">
        <f t="shared" si="11"/>
        <v>45</v>
      </c>
      <c r="L98">
        <f t="shared" si="11"/>
        <v>42</v>
      </c>
      <c r="M98">
        <f t="shared" si="11"/>
        <v>45</v>
      </c>
      <c r="N98">
        <f t="shared" si="11"/>
        <v>45</v>
      </c>
      <c r="O98">
        <f t="shared" si="11"/>
        <v>45</v>
      </c>
      <c r="P98">
        <f t="shared" si="11"/>
        <v>45</v>
      </c>
      <c r="Q98">
        <f t="shared" si="11"/>
        <v>44</v>
      </c>
      <c r="R98">
        <f t="shared" si="11"/>
        <v>45</v>
      </c>
      <c r="S98">
        <f t="shared" si="11"/>
        <v>15</v>
      </c>
      <c r="T98">
        <f t="shared" si="11"/>
        <v>44</v>
      </c>
      <c r="U98">
        <f t="shared" si="11"/>
        <v>45</v>
      </c>
      <c r="V98">
        <f t="shared" si="11"/>
        <v>27</v>
      </c>
      <c r="W98">
        <f t="shared" si="11"/>
        <v>45</v>
      </c>
      <c r="X98">
        <f t="shared" si="11"/>
        <v>36</v>
      </c>
      <c r="Y98">
        <f t="shared" si="11"/>
        <v>18</v>
      </c>
      <c r="Z98">
        <f t="shared" si="11"/>
        <v>20</v>
      </c>
      <c r="AA98">
        <f t="shared" si="11"/>
        <v>25</v>
      </c>
      <c r="AB98">
        <f t="shared" si="11"/>
        <v>45</v>
      </c>
      <c r="AC98">
        <f t="shared" si="11"/>
        <v>45</v>
      </c>
      <c r="AD98">
        <f t="shared" si="11"/>
        <v>45</v>
      </c>
      <c r="AE98">
        <f t="shared" si="11"/>
        <v>45</v>
      </c>
      <c r="AF98">
        <f t="shared" si="11"/>
        <v>45</v>
      </c>
      <c r="AG98">
        <f t="shared" si="11"/>
        <v>45</v>
      </c>
      <c r="AH98">
        <f t="shared" si="11"/>
        <v>45</v>
      </c>
      <c r="AI98">
        <f t="shared" si="11"/>
        <v>45</v>
      </c>
      <c r="AJ98">
        <f t="shared" si="11"/>
        <v>45</v>
      </c>
      <c r="AK98">
        <f t="shared" si="11"/>
        <v>45</v>
      </c>
      <c r="AL98">
        <f t="shared" si="11"/>
        <v>45</v>
      </c>
      <c r="AM98">
        <f t="shared" si="11"/>
        <v>45</v>
      </c>
    </row>
    <row r="99" spans="2:39">
      <c r="B99" t="s">
        <v>373</v>
      </c>
      <c r="C99">
        <v>5.3337824444444459</v>
      </c>
      <c r="D99">
        <v>4155.0757777777781</v>
      </c>
      <c r="E99">
        <v>3649.3559999999998</v>
      </c>
      <c r="F99">
        <v>679.90522222222228</v>
      </c>
      <c r="G99">
        <v>3.723008666666666</v>
      </c>
      <c r="H99">
        <v>0.44098517777777768</v>
      </c>
      <c r="I99">
        <v>1.7114536444444444</v>
      </c>
      <c r="J99">
        <v>3.0252511111111104</v>
      </c>
      <c r="K99">
        <v>2.3036411111111108</v>
      </c>
      <c r="L99">
        <v>0.53328917777777773</v>
      </c>
      <c r="M99">
        <v>5.6162424444444454</v>
      </c>
      <c r="N99">
        <v>22.443448888888888</v>
      </c>
      <c r="O99">
        <v>0.25035793333333334</v>
      </c>
      <c r="P99">
        <v>1.8616059999999994</v>
      </c>
      <c r="Q99">
        <v>13.860294222222223</v>
      </c>
      <c r="R99">
        <v>5.8883446666666672E-2</v>
      </c>
      <c r="S99">
        <v>9.5797146666666694E-2</v>
      </c>
      <c r="T99">
        <v>4.9043755555555561E-2</v>
      </c>
      <c r="U99">
        <v>5.8876613333333341E-2</v>
      </c>
      <c r="V99">
        <v>0.72845239999999989</v>
      </c>
      <c r="W99">
        <v>0.20775457777777781</v>
      </c>
      <c r="X99">
        <v>3.1696797777777778E-3</v>
      </c>
      <c r="Y99">
        <v>3.2420795555555553E-3</v>
      </c>
      <c r="Z99">
        <v>4.4950311111111108E-3</v>
      </c>
      <c r="AA99">
        <v>9.7384133333333345E-3</v>
      </c>
      <c r="AB99">
        <v>0.524442488888889</v>
      </c>
    </row>
  </sheetData>
  <conditionalFormatting sqref="C1:AA45 C46:AM48 C49:Z49 C50:AA95">
    <cfRule type="containsText" dxfId="5" priority="4" operator="containsText" text="LOD">
      <formula>NOT(ISERROR(SEARCH("LOD",C1)))</formula>
    </cfRule>
  </conditionalFormatting>
  <conditionalFormatting sqref="C1:AB45 C46:AM48 C49:AA49 C50:AB95">
    <cfRule type="cellIs" dxfId="4" priority="5" operator="equal">
      <formula>"Negative"</formula>
    </cfRule>
  </conditionalFormatting>
  <conditionalFormatting sqref="C2:AB45 C46:AM48 C49:AA49 C50:AB95">
    <cfRule type="cellIs" dxfId="3" priority="6" operator="lessThan">
      <formula>0</formula>
    </cfRule>
  </conditionalFormatting>
  <conditionalFormatting sqref="C96:AM98">
    <cfRule type="containsText" dxfId="2" priority="1" operator="containsText" text="LOD">
      <formula>NOT(ISERROR(SEARCH("LOD",C96)))</formula>
    </cfRule>
    <cfRule type="cellIs" dxfId="1" priority="2" operator="equal">
      <formula>"Negative"</formula>
    </cfRule>
    <cfRule type="cellIs" dxfId="0" priority="3" operator="less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70535-81FF-43C2-87AB-49553D6BC214}">
  <dimension ref="C1:AL90"/>
  <sheetViews>
    <sheetView workbookViewId="0">
      <selection activeCell="C1" sqref="C1:AL90"/>
    </sheetView>
  </sheetViews>
  <sheetFormatPr defaultRowHeight="14.4"/>
  <sheetData>
    <row r="1" spans="3:38">
      <c r="C1" s="2" t="s">
        <v>376</v>
      </c>
      <c r="D1" t="s">
        <v>377</v>
      </c>
      <c r="E1" t="s">
        <v>378</v>
      </c>
      <c r="F1" t="s">
        <v>379</v>
      </c>
      <c r="G1" t="s">
        <v>380</v>
      </c>
      <c r="H1" t="s">
        <v>381</v>
      </c>
      <c r="I1" t="s">
        <v>382</v>
      </c>
      <c r="J1" t="s">
        <v>383</v>
      </c>
      <c r="K1" t="s">
        <v>384</v>
      </c>
      <c r="L1" t="s">
        <v>385</v>
      </c>
      <c r="M1" t="s">
        <v>386</v>
      </c>
      <c r="N1" t="s">
        <v>387</v>
      </c>
      <c r="O1" t="s">
        <v>388</v>
      </c>
      <c r="P1" t="s">
        <v>389</v>
      </c>
      <c r="Q1" t="s">
        <v>390</v>
      </c>
      <c r="R1" t="s">
        <v>391</v>
      </c>
      <c r="S1" t="s">
        <v>392</v>
      </c>
      <c r="T1" t="s">
        <v>393</v>
      </c>
      <c r="U1" t="s">
        <v>394</v>
      </c>
      <c r="V1" t="s">
        <v>395</v>
      </c>
      <c r="W1" t="s">
        <v>396</v>
      </c>
      <c r="X1" t="s">
        <v>397</v>
      </c>
      <c r="Y1" t="s">
        <v>398</v>
      </c>
      <c r="Z1" t="s">
        <v>399</v>
      </c>
      <c r="AA1" t="s">
        <v>400</v>
      </c>
      <c r="AB1" t="s">
        <v>401</v>
      </c>
      <c r="AC1" t="s">
        <v>402</v>
      </c>
      <c r="AD1" t="s">
        <v>229</v>
      </c>
      <c r="AE1" t="s">
        <v>403</v>
      </c>
      <c r="AF1" t="s">
        <v>404</v>
      </c>
      <c r="AG1" t="s">
        <v>405</v>
      </c>
      <c r="AH1" t="s">
        <v>406</v>
      </c>
      <c r="AI1" t="s">
        <v>407</v>
      </c>
      <c r="AJ1" t="s">
        <v>408</v>
      </c>
      <c r="AK1" t="s">
        <v>409</v>
      </c>
      <c r="AL1" t="s">
        <v>410</v>
      </c>
    </row>
    <row r="2" spans="3:38">
      <c r="D2">
        <v>8.2927763688760807E-3</v>
      </c>
      <c r="E2">
        <v>46.034202420790322</v>
      </c>
      <c r="F2" t="e">
        <v>#VALUE!</v>
      </c>
      <c r="G2" t="e">
        <v>#VALUE!</v>
      </c>
      <c r="H2">
        <v>2.5486517793594302E-3</v>
      </c>
      <c r="I2">
        <v>0.15199993461458117</v>
      </c>
      <c r="J2">
        <v>2.8192828190027483E-2</v>
      </c>
      <c r="K2">
        <v>3.1963553846153848E-3</v>
      </c>
      <c r="L2">
        <v>1.2948164033491083E-2</v>
      </c>
      <c r="M2">
        <v>6.2242887493636518E-4</v>
      </c>
      <c r="N2">
        <v>4.8867208779443264E-3</v>
      </c>
      <c r="O2">
        <v>1.1280029770572041E-2</v>
      </c>
      <c r="P2">
        <v>7.126309104991394E-3</v>
      </c>
      <c r="Q2">
        <v>2.1790638025038025E-2</v>
      </c>
      <c r="R2">
        <v>4.6042545332115967E-3</v>
      </c>
      <c r="S2">
        <v>4.1662997900022824E-3</v>
      </c>
      <c r="T2">
        <v>2.2343506039815543E-5</v>
      </c>
      <c r="U2">
        <v>1.1600199879412411E-6</v>
      </c>
      <c r="V2">
        <v>7.4008596738779468E-4</v>
      </c>
      <c r="W2">
        <v>1.3427695786305492E-4</v>
      </c>
      <c r="X2">
        <v>0.41290065404224324</v>
      </c>
      <c r="Y2">
        <v>5.6395065226781859E-6</v>
      </c>
      <c r="Z2">
        <v>1.5966236616702358E-6</v>
      </c>
      <c r="AA2">
        <v>3.233188902294772E-11</v>
      </c>
      <c r="AB2">
        <v>8.118166763005781E-8</v>
      </c>
      <c r="AC2">
        <v>7.5002632818532819E-4</v>
      </c>
      <c r="AE2">
        <v>0.48527185732927358</v>
      </c>
      <c r="AF2">
        <v>1.3927998354248095</v>
      </c>
      <c r="AG2">
        <v>35.804276925357641</v>
      </c>
      <c r="AH2">
        <v>49.649533575446839</v>
      </c>
      <c r="AI2">
        <v>10.263747506266306</v>
      </c>
      <c r="AJ2">
        <v>0</v>
      </c>
      <c r="AK2">
        <v>0.45048882389805733</v>
      </c>
      <c r="AL2">
        <v>1.9038982899095711</v>
      </c>
    </row>
    <row r="3" spans="3:38">
      <c r="D3">
        <v>1.0077331383285305E-2</v>
      </c>
      <c r="E3">
        <v>49.974386507653975</v>
      </c>
      <c r="F3" t="e">
        <v>#VALUE!</v>
      </c>
      <c r="G3" t="e">
        <v>#VALUE!</v>
      </c>
      <c r="H3">
        <v>2.1319315302491103E-3</v>
      </c>
      <c r="I3">
        <v>0.28617552809692925</v>
      </c>
      <c r="J3">
        <v>6.7749942952493133E-2</v>
      </c>
      <c r="K3">
        <v>2.6395384615384612E-2</v>
      </c>
      <c r="L3">
        <v>1.6570571678194396E-2</v>
      </c>
      <c r="M3">
        <v>5.4954727524181225E-4</v>
      </c>
      <c r="N3">
        <v>5.9421714316304688E-3</v>
      </c>
      <c r="O3">
        <v>1.4578322086264913E-2</v>
      </c>
      <c r="P3">
        <v>7.6207318416523246E-3</v>
      </c>
      <c r="Q3">
        <v>2.3069493974493972E-2</v>
      </c>
      <c r="R3">
        <v>5.2834610454234199E-3</v>
      </c>
      <c r="S3">
        <v>4.0214541200639126E-3</v>
      </c>
      <c r="T3">
        <v>2.2290422719604095E-6</v>
      </c>
      <c r="U3">
        <v>2.149825634729226E-5</v>
      </c>
      <c r="V3">
        <v>6.9526621483155743E-4</v>
      </c>
      <c r="W3">
        <v>2.4075664635063958E-4</v>
      </c>
      <c r="X3">
        <v>0.50391931900946829</v>
      </c>
      <c r="Y3">
        <v>5.2528975593952479E-6</v>
      </c>
      <c r="Z3" t="e">
        <v>#VALUE!</v>
      </c>
      <c r="AA3" t="e">
        <v>#VALUE!</v>
      </c>
      <c r="AB3" t="e">
        <v>#VALUE!</v>
      </c>
      <c r="AC3">
        <v>6.7809495752895756E-4</v>
      </c>
      <c r="AE3">
        <v>0.48527185732927358</v>
      </c>
      <c r="AF3">
        <v>1.8073235959679077</v>
      </c>
      <c r="AG3">
        <v>34.57616188570158</v>
      </c>
      <c r="AH3">
        <v>49.991796624652849</v>
      </c>
      <c r="AI3">
        <v>10.287840810271625</v>
      </c>
      <c r="AJ3">
        <v>0</v>
      </c>
      <c r="AK3">
        <v>0.6840756214748277</v>
      </c>
      <c r="AL3">
        <v>2.1740460202345777</v>
      </c>
    </row>
    <row r="4" spans="3:38">
      <c r="D4">
        <v>7.8798166858789643E-3</v>
      </c>
      <c r="E4">
        <v>46.047893271626918</v>
      </c>
      <c r="F4" t="e">
        <v>#VALUE!</v>
      </c>
      <c r="G4" t="e">
        <v>#VALUE!</v>
      </c>
      <c r="H4">
        <v>7.3479978291814954E-3</v>
      </c>
      <c r="I4">
        <v>0.48114375412575733</v>
      </c>
      <c r="J4">
        <v>5.104618943855517E-2</v>
      </c>
      <c r="K4">
        <v>1.8714123076923078E-2</v>
      </c>
      <c r="L4">
        <v>1.4109880779031672E-2</v>
      </c>
      <c r="M4">
        <v>2.9496710096724925E-4</v>
      </c>
      <c r="N4">
        <v>3.4327846527990214E-3</v>
      </c>
      <c r="O4">
        <v>7.6243525420617931E-3</v>
      </c>
      <c r="P4">
        <v>8.2735322375215147E-3</v>
      </c>
      <c r="Q4">
        <v>2.6755582449982451E-2</v>
      </c>
      <c r="R4">
        <v>3.0427879365441681E-3</v>
      </c>
      <c r="S4">
        <v>3.4122460990641409E-3</v>
      </c>
      <c r="T4" t="e">
        <v>#VALUE!</v>
      </c>
      <c r="U4">
        <v>2.3090714777461086E-4</v>
      </c>
      <c r="V4">
        <v>3.4688065170595203E-3</v>
      </c>
      <c r="W4">
        <v>2.8762471482317531E-4</v>
      </c>
      <c r="X4">
        <v>0.15240677348871087</v>
      </c>
      <c r="Y4">
        <v>3.1077191792656585E-6</v>
      </c>
      <c r="Z4">
        <v>6.5278967237687371E-9</v>
      </c>
      <c r="AA4">
        <v>4.1186680364324583E-10</v>
      </c>
      <c r="AB4">
        <v>4.1794389306358377E-6</v>
      </c>
      <c r="AC4">
        <v>1.119597915057915E-3</v>
      </c>
      <c r="AE4">
        <v>0.3909134406263593</v>
      </c>
      <c r="AF4">
        <v>1.1772474799423984</v>
      </c>
      <c r="AG4">
        <v>35.70980653769179</v>
      </c>
      <c r="AH4">
        <v>48.986398917610195</v>
      </c>
      <c r="AI4">
        <v>11.480459358534963</v>
      </c>
      <c r="AJ4">
        <v>0</v>
      </c>
      <c r="AK4">
        <v>0</v>
      </c>
      <c r="AL4">
        <v>2.2383669084071984</v>
      </c>
    </row>
    <row r="5" spans="3:38">
      <c r="D5">
        <v>8.7773361095100869E-3</v>
      </c>
      <c r="E5">
        <v>42.726792346030621</v>
      </c>
      <c r="F5" t="e">
        <v>#VALUE!</v>
      </c>
      <c r="G5" t="e">
        <v>#VALUE!</v>
      </c>
      <c r="H5">
        <v>7.4141202846975092E-3</v>
      </c>
      <c r="I5">
        <v>0.52681998391476925</v>
      </c>
      <c r="J5">
        <v>5.1846332901452685E-2</v>
      </c>
      <c r="K5">
        <v>2.1669792307692306E-2</v>
      </c>
      <c r="L5">
        <v>1.7738744557699308E-2</v>
      </c>
      <c r="M5">
        <v>3.2031080977430851E-4</v>
      </c>
      <c r="N5">
        <v>4.1915056531049251E-3</v>
      </c>
      <c r="O5">
        <v>5.3904105506271038E-3</v>
      </c>
      <c r="P5">
        <v>8.6183954905335626E-3</v>
      </c>
      <c r="Q5">
        <v>2.5716006201006201E-2</v>
      </c>
      <c r="R5">
        <v>3.5794903401049991E-3</v>
      </c>
      <c r="S5">
        <v>2.7205394339191963E-3</v>
      </c>
      <c r="T5">
        <v>2.159513281970532E-5</v>
      </c>
      <c r="U5">
        <v>7.3310496798947603E-5</v>
      </c>
      <c r="V5">
        <v>3.8366801108599717E-3</v>
      </c>
      <c r="W5">
        <v>2.5440772535741162E-4</v>
      </c>
      <c r="X5">
        <v>0.20315990386016025</v>
      </c>
      <c r="Y5">
        <v>1.2448069762419006E-6</v>
      </c>
      <c r="Z5">
        <v>4.116936645253391E-10</v>
      </c>
      <c r="AA5" t="e">
        <v>#VALUE!</v>
      </c>
      <c r="AB5">
        <v>3.672938901734104E-6</v>
      </c>
      <c r="AC5">
        <v>8.6699734749034758E-4</v>
      </c>
      <c r="AE5">
        <v>0.37743366681165608</v>
      </c>
      <c r="AF5">
        <v>1.3927998354248075</v>
      </c>
      <c r="AG5">
        <v>35.067407901564074</v>
      </c>
      <c r="AH5">
        <v>49.221704763939258</v>
      </c>
      <c r="AI5">
        <v>11.480459358534981</v>
      </c>
      <c r="AJ5">
        <v>0</v>
      </c>
      <c r="AK5">
        <v>0</v>
      </c>
      <c r="AL5">
        <v>2.4699221058286271</v>
      </c>
    </row>
    <row r="6" spans="3:38">
      <c r="D6">
        <v>9.5594257348703034E-3</v>
      </c>
      <c r="E6">
        <v>46.228227447490269</v>
      </c>
      <c r="F6" t="e">
        <v>#VALUE!</v>
      </c>
      <c r="G6" t="e">
        <v>#VALUE!</v>
      </c>
      <c r="H6">
        <v>7.2227470818505123E-3</v>
      </c>
      <c r="I6">
        <v>0.4400858690202632</v>
      </c>
      <c r="J6">
        <v>4.4501508637612826E-2</v>
      </c>
      <c r="K6">
        <v>1.8998392307692288E-2</v>
      </c>
      <c r="L6">
        <v>1.5466831015653396E-2</v>
      </c>
      <c r="M6">
        <v>2.575580473443059E-4</v>
      </c>
      <c r="N6">
        <v>4.1934349739981506E-3</v>
      </c>
      <c r="O6">
        <v>8.7581335240134294E-3</v>
      </c>
      <c r="P6">
        <v>7.8009533046471714E-3</v>
      </c>
      <c r="Q6">
        <v>3.0101998736398634E-2</v>
      </c>
      <c r="R6">
        <v>3.4098927117096503E-3</v>
      </c>
      <c r="S6">
        <v>3.2053135768089431E-3</v>
      </c>
      <c r="T6">
        <v>1.3860969261050486E-5</v>
      </c>
      <c r="U6">
        <v>1.7722904691953555E-4</v>
      </c>
      <c r="V6">
        <v>4.5317431912603665E-3</v>
      </c>
      <c r="W6">
        <v>3.2198141459744068E-4</v>
      </c>
      <c r="X6">
        <v>0.24711669701383723</v>
      </c>
      <c r="Y6">
        <v>2.9379349244060442E-6</v>
      </c>
      <c r="Z6" t="e">
        <v>#VALUE!</v>
      </c>
      <c r="AA6">
        <v>5.9141041424178029E-9</v>
      </c>
      <c r="AB6">
        <v>2.4289984971098258E-6</v>
      </c>
      <c r="AC6">
        <v>7.719089768339788E-4</v>
      </c>
      <c r="AE6">
        <v>0.40439321444106002</v>
      </c>
      <c r="AF6">
        <v>1.326476033737912</v>
      </c>
      <c r="AG6">
        <v>35.331924987028458</v>
      </c>
      <c r="AH6">
        <v>49.371444847966877</v>
      </c>
      <c r="AI6">
        <v>11.504552662540302</v>
      </c>
      <c r="AJ6">
        <v>0</v>
      </c>
      <c r="AK6">
        <v>0</v>
      </c>
      <c r="AL6">
        <v>2.0325400662548079</v>
      </c>
    </row>
    <row r="7" spans="3:38">
      <c r="D7">
        <v>8.9644090201728959E-3</v>
      </c>
      <c r="E7">
        <v>44.105289889640503</v>
      </c>
      <c r="F7" t="e">
        <v>#VALUE!</v>
      </c>
      <c r="G7" t="e">
        <v>#VALUE!</v>
      </c>
      <c r="H7">
        <v>1.1250142989323812E-2</v>
      </c>
      <c r="I7">
        <v>0.72672857071234587</v>
      </c>
      <c r="J7">
        <v>7.0914812053396059E-2</v>
      </c>
      <c r="K7">
        <v>3.1687761538461506E-2</v>
      </c>
      <c r="L7">
        <v>1.6702664179104428E-2</v>
      </c>
      <c r="M7">
        <v>2.969735414899022E-4</v>
      </c>
      <c r="N7">
        <v>4.015190617925957E-3</v>
      </c>
      <c r="O7">
        <v>6.0945753349647995E-3</v>
      </c>
      <c r="P7">
        <v>9.1662112048192888E-3</v>
      </c>
      <c r="Q7">
        <v>2.9484880203580109E-2</v>
      </c>
      <c r="R7">
        <v>2.9884708103172747E-3</v>
      </c>
      <c r="S7">
        <v>1.8177729490983768E-3</v>
      </c>
      <c r="T7" t="e">
        <v>#VALUE!</v>
      </c>
      <c r="U7">
        <v>7.9079494562596083E-5</v>
      </c>
      <c r="V7">
        <v>5.5831498407060681E-3</v>
      </c>
      <c r="W7">
        <v>2.6875535289691408E-4</v>
      </c>
      <c r="X7">
        <v>0.16953997450837507</v>
      </c>
      <c r="Y7" t="e">
        <v>#VALUE!</v>
      </c>
      <c r="Z7">
        <v>2.9470988722341117E-8</v>
      </c>
      <c r="AA7" t="e">
        <v>#VALUE!</v>
      </c>
      <c r="AB7">
        <v>4.1516090462427734E-6</v>
      </c>
      <c r="AC7">
        <v>5.1789186486486617E-4</v>
      </c>
      <c r="AE7">
        <v>0.37743366681165608</v>
      </c>
      <c r="AF7">
        <v>1.4757045875334269</v>
      </c>
      <c r="AG7">
        <v>34.21717441257141</v>
      </c>
      <c r="AH7">
        <v>49.884839421775901</v>
      </c>
      <c r="AI7">
        <v>11.697299094582862</v>
      </c>
      <c r="AJ7">
        <v>0</v>
      </c>
      <c r="AK7">
        <v>0</v>
      </c>
      <c r="AL7">
        <v>2.3541445071179106</v>
      </c>
    </row>
    <row r="8" spans="3:38">
      <c r="D8">
        <v>1.097325778097981E-2</v>
      </c>
      <c r="E8">
        <v>44.444138447846271</v>
      </c>
      <c r="F8" t="e">
        <v>#VALUE!</v>
      </c>
      <c r="G8" t="e">
        <v>#VALUE!</v>
      </c>
      <c r="H8">
        <v>1.1818019999999966E-2</v>
      </c>
      <c r="I8">
        <v>0.56330457321913507</v>
      </c>
      <c r="J8">
        <v>6.9636046407538191E-2</v>
      </c>
      <c r="K8">
        <v>2.772070769230766E-2</v>
      </c>
      <c r="L8">
        <v>2.1024271132144102E-2</v>
      </c>
      <c r="M8">
        <v>4.3190348786695932E-4</v>
      </c>
      <c r="N8">
        <v>4.703099317834184E-3</v>
      </c>
      <c r="O8">
        <v>9.2671381645762912E-3</v>
      </c>
      <c r="P8">
        <v>9.2332481583476886E-3</v>
      </c>
      <c r="Q8">
        <v>2.7615042763542673E-2</v>
      </c>
      <c r="R8">
        <v>2.2645617644373398E-3</v>
      </c>
      <c r="S8">
        <v>2.5165516023738835E-3</v>
      </c>
      <c r="T8">
        <v>1.9116344955573032E-5</v>
      </c>
      <c r="U8">
        <v>8.1922253716290455E-5</v>
      </c>
      <c r="V8">
        <v>4.203065959530735E-3</v>
      </c>
      <c r="W8">
        <v>2.9754920617005171E-4</v>
      </c>
      <c r="X8">
        <v>0.21766590240349507</v>
      </c>
      <c r="Y8">
        <v>2.9801552267818536E-6</v>
      </c>
      <c r="Z8" t="e">
        <v>#VALUE!</v>
      </c>
      <c r="AA8">
        <v>8.1917029074994276E-8</v>
      </c>
      <c r="AB8" t="e">
        <v>#VALUE!</v>
      </c>
      <c r="AC8">
        <v>7.7108059459459659E-4</v>
      </c>
      <c r="AE8">
        <v>0.39091344062635802</v>
      </c>
      <c r="AF8">
        <v>1.3596379345813596</v>
      </c>
      <c r="AG8">
        <v>34.783996738566522</v>
      </c>
      <c r="AH8">
        <v>49.457010610268391</v>
      </c>
      <c r="AI8">
        <v>11.528645966545621</v>
      </c>
      <c r="AJ8">
        <v>0</v>
      </c>
      <c r="AK8">
        <v>0</v>
      </c>
      <c r="AL8">
        <v>2.4827862834631516</v>
      </c>
    </row>
    <row r="9" spans="3:38">
      <c r="D9">
        <v>8.6896120461094958E-3</v>
      </c>
      <c r="E9">
        <v>42.665183517265994</v>
      </c>
      <c r="F9" t="e">
        <v>#VALUE!</v>
      </c>
      <c r="G9" t="e">
        <v>#VALUE!</v>
      </c>
      <c r="H9">
        <v>7.2600186120996228E-3</v>
      </c>
      <c r="I9">
        <v>0.47274964570712336</v>
      </c>
      <c r="J9">
        <v>5.1920777306635191E-2</v>
      </c>
      <c r="K9">
        <v>2.0989446153846129E-2</v>
      </c>
      <c r="L9">
        <v>1.4170181070258423E-2</v>
      </c>
      <c r="M9">
        <v>1.8523336840318958E-4</v>
      </c>
      <c r="N9">
        <v>3.301491254206168E-3</v>
      </c>
      <c r="O9">
        <v>7.6655777730192456E-3</v>
      </c>
      <c r="P9">
        <v>7.7335265232358116E-3</v>
      </c>
      <c r="Q9">
        <v>2.8213460734760644E-2</v>
      </c>
      <c r="R9">
        <v>1.5694018876968707E-3</v>
      </c>
      <c r="S9">
        <v>2.5716847272312217E-3</v>
      </c>
      <c r="T9" t="e">
        <v>#VALUE!</v>
      </c>
      <c r="U9">
        <v>1.836534529708401E-4</v>
      </c>
      <c r="V9">
        <v>3.8482673565816438E-3</v>
      </c>
      <c r="W9">
        <v>3.2232703837471683E-4</v>
      </c>
      <c r="X9">
        <v>0.26759614785141911</v>
      </c>
      <c r="Y9">
        <v>3.7492684017278574E-6</v>
      </c>
      <c r="Z9">
        <v>2.47765036402569E-8</v>
      </c>
      <c r="AA9" t="e">
        <v>#VALUE!</v>
      </c>
      <c r="AB9">
        <v>7.2032222543352581E-7</v>
      </c>
      <c r="AC9">
        <v>7.1343423938224112E-4</v>
      </c>
      <c r="AE9">
        <v>0.35047411918225202</v>
      </c>
      <c r="AF9">
        <v>1.6912569430158377</v>
      </c>
      <c r="AG9">
        <v>34.179386257505072</v>
      </c>
      <c r="AH9">
        <v>49.606750694296018</v>
      </c>
      <c r="AI9">
        <v>11.45636605452966</v>
      </c>
      <c r="AJ9">
        <v>0</v>
      </c>
      <c r="AK9">
        <v>0</v>
      </c>
      <c r="AL9">
        <v>2.7143414808845852</v>
      </c>
    </row>
    <row r="10" spans="3:38">
      <c r="D10">
        <v>1.1230531469740615E-2</v>
      </c>
      <c r="E10">
        <v>46.32299380562484</v>
      </c>
      <c r="F10" t="e">
        <v>#VALUE!</v>
      </c>
      <c r="G10" t="e">
        <v>#VALUE!</v>
      </c>
      <c r="H10">
        <v>7.8607804626334293E-3</v>
      </c>
      <c r="I10">
        <v>0.52892893900146221</v>
      </c>
      <c r="J10">
        <v>5.594041813898698E-2</v>
      </c>
      <c r="K10">
        <v>2.4119330769230739E-2</v>
      </c>
      <c r="L10">
        <v>2.3412007717509946E-2</v>
      </c>
      <c r="M10">
        <v>4.5684412845749034E-4</v>
      </c>
      <c r="N10">
        <v>5.8869306179259511E-3</v>
      </c>
      <c r="O10">
        <v>1.0780111609054718E-2</v>
      </c>
      <c r="P10">
        <v>8.7860618072289273E-3</v>
      </c>
      <c r="Q10">
        <v>2.9409968597168504E-2</v>
      </c>
      <c r="R10">
        <v>4.0068962314540003E-3</v>
      </c>
      <c r="S10">
        <v>3.9719383770828523E-3</v>
      </c>
      <c r="T10">
        <v>1.9902943245979059E-5</v>
      </c>
      <c r="U10">
        <v>2.1557961718921331E-4</v>
      </c>
      <c r="V10">
        <v>4.273519274566792E-3</v>
      </c>
      <c r="W10">
        <v>3.7175123852520574E-4</v>
      </c>
      <c r="X10">
        <v>0.2464601755280397</v>
      </c>
      <c r="Y10">
        <v>3.1458112742980523E-6</v>
      </c>
      <c r="Z10">
        <v>1.0561092776588127E-6</v>
      </c>
      <c r="AA10" t="e">
        <v>#VALUE!</v>
      </c>
      <c r="AB10">
        <v>8.9164552023121344E-7</v>
      </c>
      <c r="AC10">
        <v>1.0698583552123581E-3</v>
      </c>
      <c r="AE10">
        <v>0.41787298825576202</v>
      </c>
      <c r="AF10">
        <v>1.1938284303641207</v>
      </c>
      <c r="AG10">
        <v>35.6909124601587</v>
      </c>
      <c r="AH10">
        <v>49.136139001637751</v>
      </c>
      <c r="AI10">
        <v>11.444319402527</v>
      </c>
      <c r="AJ10">
        <v>0</v>
      </c>
      <c r="AK10">
        <v>0</v>
      </c>
      <c r="AL10">
        <v>2.1097251320619526</v>
      </c>
    </row>
    <row r="11" spans="3:38">
      <c r="D11">
        <v>9.4509277521613675E-3</v>
      </c>
      <c r="E11">
        <v>43.144791135635522</v>
      </c>
      <c r="F11" t="e">
        <v>#VALUE!</v>
      </c>
      <c r="G11" t="e">
        <v>#VALUE!</v>
      </c>
      <c r="H11">
        <v>6.9355722419928625E-3</v>
      </c>
      <c r="I11">
        <v>0.49775511238771669</v>
      </c>
      <c r="J11">
        <v>5.3773318296034489E-2</v>
      </c>
      <c r="K11">
        <v>2.2307607692307666E-2</v>
      </c>
      <c r="L11">
        <v>1.5783568947943163E-2</v>
      </c>
      <c r="M11">
        <v>3.0999506075004131E-4</v>
      </c>
      <c r="N11">
        <v>3.1945072988681443E-3</v>
      </c>
      <c r="O11">
        <v>7.1983086999082031E-3</v>
      </c>
      <c r="P11">
        <v>7.7241303270223849E-3</v>
      </c>
      <c r="Q11">
        <v>2.6949805826605739E-2</v>
      </c>
      <c r="R11">
        <v>3.3213745994065233E-3</v>
      </c>
      <c r="S11">
        <v>3.1192552864642733E-3</v>
      </c>
      <c r="T11" t="e">
        <v>#VALUE!</v>
      </c>
      <c r="U11">
        <v>1.8552025893444458E-4</v>
      </c>
      <c r="V11">
        <v>4.3430284436551565E-3</v>
      </c>
      <c r="W11">
        <v>3.0531513920240688E-4</v>
      </c>
      <c r="X11">
        <v>0.23121056591405578</v>
      </c>
      <c r="Y11">
        <v>3.5375218574513995E-6</v>
      </c>
      <c r="Z11">
        <v>6.1024375160599436E-7</v>
      </c>
      <c r="AA11">
        <v>3.6191920794890075E-10</v>
      </c>
      <c r="AB11">
        <v>6.0650070520231199E-6</v>
      </c>
      <c r="AC11">
        <v>9.0754391119691352E-4</v>
      </c>
      <c r="AE11">
        <v>0.45831230969986808</v>
      </c>
      <c r="AF11">
        <v>1.2104093807858447</v>
      </c>
      <c r="AG11">
        <v>35.29413683196212</v>
      </c>
      <c r="AH11">
        <v>48.943616036459368</v>
      </c>
      <c r="AI11">
        <v>11.540692618548281</v>
      </c>
      <c r="AJ11">
        <v>0.19588822355289462</v>
      </c>
      <c r="AK11">
        <v>0</v>
      </c>
      <c r="AL11">
        <v>2.3412803294833866</v>
      </c>
    </row>
    <row r="12" spans="3:38">
      <c r="D12">
        <v>1.097246126801151E-2</v>
      </c>
      <c r="E12">
        <v>41.863626984692118</v>
      </c>
      <c r="F12" t="e">
        <v>#VALUE!</v>
      </c>
      <c r="G12" t="e">
        <v>#VALUE!</v>
      </c>
      <c r="H12">
        <v>5.7349534875444676E-3</v>
      </c>
      <c r="I12">
        <v>0.38413515709212442</v>
      </c>
      <c r="J12">
        <v>4.5933269140164851E-2</v>
      </c>
      <c r="K12">
        <v>2.2758784615384588E-2</v>
      </c>
      <c r="L12">
        <v>2.1044930760829937E-2</v>
      </c>
      <c r="M12">
        <v>4.0215273035805054E-4</v>
      </c>
      <c r="N12">
        <v>5.4564057724074454E-3</v>
      </c>
      <c r="O12">
        <v>8.196925194248977E-3</v>
      </c>
      <c r="P12">
        <v>7.7331635800344332E-3</v>
      </c>
      <c r="Q12">
        <v>2.5719505721305637E-2</v>
      </c>
      <c r="R12">
        <v>3.7040070006847696E-3</v>
      </c>
      <c r="S12">
        <v>3.6760028737731058E-3</v>
      </c>
      <c r="T12">
        <v>1.0121109659205927E-5</v>
      </c>
      <c r="U12">
        <v>7.5065186340714913E-5</v>
      </c>
      <c r="V12">
        <v>2.440059370358415E-3</v>
      </c>
      <c r="W12">
        <v>2.696946862302475E-4</v>
      </c>
      <c r="X12">
        <v>0.26689496504005705</v>
      </c>
      <c r="Y12">
        <v>2.6116188984881178E-6</v>
      </c>
      <c r="Z12" t="e">
        <v>#VALUE!</v>
      </c>
      <c r="AA12" t="e">
        <v>#VALUE!</v>
      </c>
      <c r="AB12">
        <v>1.7434023988439302E-6</v>
      </c>
      <c r="AC12">
        <v>8.4064531274131483E-4</v>
      </c>
      <c r="AE12">
        <v>0.36395389299695402</v>
      </c>
      <c r="AF12">
        <v>1.4591236371117031</v>
      </c>
      <c r="AG12">
        <v>34.632844118301158</v>
      </c>
      <c r="AH12">
        <v>49.371444847966877</v>
      </c>
      <c r="AI12">
        <v>11.3840861425137</v>
      </c>
      <c r="AJ12">
        <v>0</v>
      </c>
      <c r="AK12">
        <v>0</v>
      </c>
      <c r="AL12">
        <v>2.7786623690572059</v>
      </c>
    </row>
    <row r="13" spans="3:38">
      <c r="D13">
        <v>9.080678386167133E-3</v>
      </c>
      <c r="E13">
        <v>46.578627661089421</v>
      </c>
      <c r="F13">
        <v>0.84074525948103962</v>
      </c>
      <c r="G13">
        <v>0.37502240718562957</v>
      </c>
      <c r="H13">
        <v>3.841191637010665E-3</v>
      </c>
      <c r="I13">
        <v>0.19393543868811361</v>
      </c>
      <c r="J13">
        <v>3.7410188103651307E-2</v>
      </c>
      <c r="K13">
        <v>1.2512216153846139E-2</v>
      </c>
      <c r="L13">
        <v>1.9376923989807008E-2</v>
      </c>
      <c r="M13">
        <v>3.4422661445783015E-4</v>
      </c>
      <c r="N13">
        <v>4.9882902875496918E-3</v>
      </c>
      <c r="O13">
        <v>1.0613853936983749E-2</v>
      </c>
      <c r="P13">
        <v>6.2583102753872716E-3</v>
      </c>
      <c r="Q13">
        <v>2.2000499882999812E-2</v>
      </c>
      <c r="R13">
        <v>9.2001716891120609E-3</v>
      </c>
      <c r="S13">
        <v>9.7334327071444734E-3</v>
      </c>
      <c r="T13" t="e">
        <v>#VALUE!</v>
      </c>
      <c r="U13">
        <v>8.1254553146240023E-6</v>
      </c>
      <c r="V13">
        <v>6.1613390969755778E-4</v>
      </c>
      <c r="W13">
        <v>1.8816882242287376E-4</v>
      </c>
      <c r="X13">
        <v>0.42350883539693918</v>
      </c>
      <c r="Y13">
        <v>4.3543322462202966E-6</v>
      </c>
      <c r="Z13">
        <v>5.4300191077801445E-7</v>
      </c>
      <c r="AA13">
        <v>6.2971955926188924E-10</v>
      </c>
      <c r="AB13">
        <v>2.4636279479768778E-9</v>
      </c>
      <c r="AC13">
        <v>1.0638733204633231E-3</v>
      </c>
      <c r="AE13">
        <v>0.51223140495867603</v>
      </c>
      <c r="AF13">
        <v>1.6415140917506661</v>
      </c>
      <c r="AG13">
        <v>34.670632273367502</v>
      </c>
      <c r="AH13">
        <v>49.243096204514629</v>
      </c>
      <c r="AI13">
        <v>11.034733234436562</v>
      </c>
      <c r="AJ13">
        <v>0.19588822355289462</v>
      </c>
      <c r="AK13">
        <v>0</v>
      </c>
      <c r="AL13">
        <v>2.6886131256155368</v>
      </c>
    </row>
    <row r="14" spans="3:38">
      <c r="D14">
        <v>1.3757264351584995E-2</v>
      </c>
      <c r="E14">
        <v>43.647288145247479</v>
      </c>
      <c r="F14" t="e">
        <v>#VALUE!</v>
      </c>
      <c r="G14" t="e">
        <v>#VALUE!</v>
      </c>
      <c r="H14">
        <v>3.1842924199288161E-3</v>
      </c>
      <c r="I14">
        <v>0.21447105514936285</v>
      </c>
      <c r="J14">
        <v>3.0876397251668599E-2</v>
      </c>
      <c r="K14">
        <v>5.0141292307692258E-3</v>
      </c>
      <c r="L14">
        <v>3.2621166326901985E-2</v>
      </c>
      <c r="M14">
        <v>6.4230509689461855E-4</v>
      </c>
      <c r="N14">
        <v>7.8324702539002474E-3</v>
      </c>
      <c r="O14">
        <v>1.569384297950438E-2</v>
      </c>
      <c r="P14">
        <v>6.6368600344234169E-3</v>
      </c>
      <c r="Q14">
        <v>2.2860506996606921E-2</v>
      </c>
      <c r="R14">
        <v>2.6391169618808449E-3</v>
      </c>
      <c r="S14">
        <v>3.037442554211363E-3</v>
      </c>
      <c r="T14">
        <v>2.2419194218872996E-5</v>
      </c>
      <c r="U14">
        <v>3.6041242139881675E-5</v>
      </c>
      <c r="V14">
        <v>5.5872554450543622E-4</v>
      </c>
      <c r="W14">
        <v>2.6562353498871244E-4</v>
      </c>
      <c r="X14">
        <v>0.38987662418062463</v>
      </c>
      <c r="Y14">
        <v>3.386994751619866E-6</v>
      </c>
      <c r="Z14" t="e">
        <v>#VALUE!</v>
      </c>
      <c r="AA14" t="e">
        <v>#VALUE!</v>
      </c>
      <c r="AB14">
        <v>1.0728426878612714E-6</v>
      </c>
      <c r="AC14">
        <v>6.1687869498069654E-4</v>
      </c>
      <c r="AE14">
        <v>0.43135276207046402</v>
      </c>
      <c r="AF14">
        <v>1.6912569430158377</v>
      </c>
      <c r="AG14">
        <v>34.519479653102138</v>
      </c>
      <c r="AH14">
        <v>48.986398917610117</v>
      </c>
      <c r="AI14">
        <v>11.215433014476462</v>
      </c>
      <c r="AJ14">
        <v>0</v>
      </c>
      <c r="AK14">
        <v>0</v>
      </c>
      <c r="AL14">
        <v>3.1774518757274532</v>
      </c>
    </row>
    <row r="15" spans="3:38">
      <c r="D15">
        <v>9.9257571181556054E-3</v>
      </c>
      <c r="E15">
        <v>43.807299964400201</v>
      </c>
      <c r="F15" t="e">
        <v>#VALUE!</v>
      </c>
      <c r="G15">
        <v>0.17365211177644743</v>
      </c>
      <c r="H15">
        <v>2.6606350889679634E-3</v>
      </c>
      <c r="I15">
        <v>0.1362631920618341</v>
      </c>
      <c r="J15">
        <v>1.168882490380839E-2</v>
      </c>
      <c r="K15">
        <v>1.5912938461538446E-3</v>
      </c>
      <c r="L15">
        <v>2.0224872624681416E-2</v>
      </c>
      <c r="M15">
        <v>3.9100922925504696E-4</v>
      </c>
      <c r="N15">
        <v>3.9787700183542231E-3</v>
      </c>
      <c r="O15">
        <v>7.6499191557050815E-3</v>
      </c>
      <c r="P15">
        <v>6.3221479518072374E-3</v>
      </c>
      <c r="Q15">
        <v>2.3142655820755746E-2</v>
      </c>
      <c r="R15">
        <v>6.4788280826295272E-3</v>
      </c>
      <c r="S15">
        <v>7.1536707760785096E-3</v>
      </c>
      <c r="T15" t="e">
        <v>#VALUE!</v>
      </c>
      <c r="U15">
        <v>1.8429913549660198E-5</v>
      </c>
      <c r="V15">
        <v>7.7441854730384355E-4</v>
      </c>
      <c r="W15">
        <v>2.3732585327313697E-4</v>
      </c>
      <c r="X15">
        <v>0.40215848871085036</v>
      </c>
      <c r="Y15">
        <v>5.0770030885529093E-6</v>
      </c>
      <c r="Z15">
        <v>5.2200227123483112E-7</v>
      </c>
      <c r="AA15">
        <v>8.5297048757984583E-9</v>
      </c>
      <c r="AB15" t="e">
        <v>#VALUE!</v>
      </c>
      <c r="AC15">
        <v>1.0941216602316632E-3</v>
      </c>
      <c r="AE15">
        <v>0.49875163114397403</v>
      </c>
      <c r="AF15">
        <v>1.6083521909072183</v>
      </c>
      <c r="AG15">
        <v>35.067407901564074</v>
      </c>
      <c r="AH15">
        <v>48.751093071280991</v>
      </c>
      <c r="AI15">
        <v>11.1431531024605</v>
      </c>
      <c r="AJ15">
        <v>0</v>
      </c>
      <c r="AK15">
        <v>0</v>
      </c>
      <c r="AL15">
        <v>2.9201683230369708</v>
      </c>
    </row>
    <row r="16" spans="3:38">
      <c r="D16">
        <v>9.2043962247838479E-3</v>
      </c>
      <c r="E16">
        <v>45.517800640797496</v>
      </c>
      <c r="F16" t="e">
        <v>#VALUE!</v>
      </c>
      <c r="G16" t="e">
        <v>#VALUE!</v>
      </c>
      <c r="H16">
        <v>2.9231156227757919E-3</v>
      </c>
      <c r="I16">
        <v>0.15084851855024023</v>
      </c>
      <c r="J16">
        <v>1.5860050255202179E-2</v>
      </c>
      <c r="K16">
        <v>4.1934607692307646E-3</v>
      </c>
      <c r="L16">
        <v>1.9647823370950068E-2</v>
      </c>
      <c r="M16">
        <v>4.0918162973018689E-4</v>
      </c>
      <c r="N16">
        <v>4.0134355582746879E-3</v>
      </c>
      <c r="O16">
        <v>1.0893630360966619E-2</v>
      </c>
      <c r="P16">
        <v>6.4826629432013861E-3</v>
      </c>
      <c r="Q16">
        <v>2.2092909090909021E-2</v>
      </c>
      <c r="R16">
        <v>4.7277068477516474E-3</v>
      </c>
      <c r="S16">
        <v>4.2714335265920961E-3</v>
      </c>
      <c r="T16">
        <v>3.3153835305364942E-5</v>
      </c>
      <c r="U16">
        <v>1.5663204450778372E-5</v>
      </c>
      <c r="V16">
        <v>5.0963424679797737E-4</v>
      </c>
      <c r="W16">
        <v>1.7614408352144414E-4</v>
      </c>
      <c r="X16">
        <v>0.48068873051711369</v>
      </c>
      <c r="Y16">
        <v>4.2592896544276407E-6</v>
      </c>
      <c r="Z16">
        <v>1.6193369307637364E-6</v>
      </c>
      <c r="AA16" t="e">
        <v>#VALUE!</v>
      </c>
      <c r="AB16">
        <v>5.3416620809248534E-7</v>
      </c>
      <c r="AC16">
        <v>7.9967863320463517E-4</v>
      </c>
      <c r="AE16">
        <v>0.40439321444106002</v>
      </c>
      <c r="AF16">
        <v>1.4591236371117031</v>
      </c>
      <c r="AG16">
        <v>35.105196056630412</v>
      </c>
      <c r="AH16">
        <v>49.521184931994512</v>
      </c>
      <c r="AI16">
        <v>10.950406670417941</v>
      </c>
      <c r="AJ16">
        <v>0</v>
      </c>
      <c r="AK16">
        <v>0</v>
      </c>
      <c r="AL16">
        <v>2.5728355269048202</v>
      </c>
    </row>
    <row r="17" spans="4:38">
      <c r="D17">
        <v>1.0019788703170013E-2</v>
      </c>
      <c r="E17">
        <v>43.534552545389879</v>
      </c>
      <c r="F17">
        <v>0.59400025548902313</v>
      </c>
      <c r="G17" t="e">
        <v>#VALUE!</v>
      </c>
      <c r="H17">
        <v>6.6392252313167066E-3</v>
      </c>
      <c r="I17">
        <v>0.47148660852308327</v>
      </c>
      <c r="J17">
        <v>4.4881764232430253E-2</v>
      </c>
      <c r="K17">
        <v>1.8766738461538441E-2</v>
      </c>
      <c r="L17">
        <v>1.6174681543501958E-2</v>
      </c>
      <c r="M17">
        <v>2.6040876955710072E-4</v>
      </c>
      <c r="N17">
        <v>4.5866803609666404E-3</v>
      </c>
      <c r="O17">
        <v>9.5054528602018639E-3</v>
      </c>
      <c r="P17">
        <v>8.0618960240963974E-3</v>
      </c>
      <c r="Q17">
        <v>3.1640147268047168E-2</v>
      </c>
      <c r="R17">
        <v>3.1002862748230951E-3</v>
      </c>
      <c r="S17">
        <v>3.1059864391691349E-3</v>
      </c>
      <c r="T17">
        <v>9.5523053739736711E-6</v>
      </c>
      <c r="U17">
        <v>1.446099221661919E-4</v>
      </c>
      <c r="V17">
        <v>3.6552753417285603E-3</v>
      </c>
      <c r="W17">
        <v>4.2049267268622894E-4</v>
      </c>
      <c r="X17">
        <v>0.28328008885651734</v>
      </c>
      <c r="Y17">
        <v>2.0038928293736475E-6</v>
      </c>
      <c r="Z17">
        <v>2.0034601998572401E-7</v>
      </c>
      <c r="AA17">
        <v>1.0454042290040241E-7</v>
      </c>
      <c r="AB17" t="e">
        <v>#VALUE!</v>
      </c>
      <c r="AC17">
        <v>8.9498891119691349E-4</v>
      </c>
      <c r="AE17">
        <v>0.33699434536755002</v>
      </c>
      <c r="AF17">
        <v>1.4757045875334269</v>
      </c>
      <c r="AG17">
        <v>35.29413683196212</v>
      </c>
      <c r="AH17">
        <v>49.285879085665378</v>
      </c>
      <c r="AI17">
        <v>11.552739270550941</v>
      </c>
      <c r="AJ17">
        <v>0</v>
      </c>
      <c r="AK17">
        <v>0</v>
      </c>
      <c r="AL17">
        <v>2.0582684215238563</v>
      </c>
    </row>
    <row r="18" spans="4:38">
      <c r="D18">
        <v>1.0003858443804019E-2</v>
      </c>
      <c r="E18">
        <v>48.429245639017509</v>
      </c>
      <c r="F18" t="e">
        <v>#VALUE!</v>
      </c>
      <c r="G18" t="e">
        <v>#VALUE!</v>
      </c>
      <c r="H18">
        <v>7.6883037722419697E-3</v>
      </c>
      <c r="I18">
        <v>0.39885446229371213</v>
      </c>
      <c r="J18">
        <v>5.2158570946211166E-2</v>
      </c>
      <c r="K18">
        <v>1.9317592307692286E-2</v>
      </c>
      <c r="L18">
        <v>1.9066771314160846E-2</v>
      </c>
      <c r="M18">
        <v>3.2667852469030943E-4</v>
      </c>
      <c r="N18">
        <v>4.511150559804205E-3</v>
      </c>
      <c r="O18">
        <v>9.1148711807891997E-3</v>
      </c>
      <c r="P18">
        <v>9.0731229948365025E-3</v>
      </c>
      <c r="Q18">
        <v>2.9933584321984223E-2</v>
      </c>
      <c r="R18">
        <v>3.2891012622688837E-3</v>
      </c>
      <c r="S18">
        <v>3.6566199497831495E-3</v>
      </c>
      <c r="T18" t="e">
        <v>#VALUE!</v>
      </c>
      <c r="U18">
        <v>1.7305237250602975E-4</v>
      </c>
      <c r="V18">
        <v>3.5921320051662958E-3</v>
      </c>
      <c r="W18">
        <v>3.7326731828442322E-4</v>
      </c>
      <c r="X18">
        <v>0.22707604369992618</v>
      </c>
      <c r="Y18">
        <v>2.5307083801295864E-6</v>
      </c>
      <c r="Z18" t="e">
        <v>#VALUE!</v>
      </c>
      <c r="AA18" t="e">
        <v>#VALUE!</v>
      </c>
      <c r="AB18" t="e">
        <v>#VALUE!</v>
      </c>
      <c r="AC18">
        <v>8.728304942084964E-4</v>
      </c>
      <c r="AE18">
        <v>0</v>
      </c>
      <c r="AF18">
        <v>1.2933141328944642</v>
      </c>
      <c r="AG18">
        <v>35.823171002890888</v>
      </c>
      <c r="AH18">
        <v>49.15753044221313</v>
      </c>
      <c r="AI18">
        <v>11.552739270550941</v>
      </c>
      <c r="AJ18">
        <v>0</v>
      </c>
      <c r="AK18">
        <v>0</v>
      </c>
      <c r="AL18">
        <v>2.1740460202345728</v>
      </c>
    </row>
    <row r="19" spans="4:38">
      <c r="D19">
        <v>9.7749793659942224E-3</v>
      </c>
      <c r="E19">
        <v>43.405986899252461</v>
      </c>
      <c r="F19" t="e">
        <v>#VALUE!</v>
      </c>
      <c r="G19" t="e">
        <v>#VALUE!</v>
      </c>
      <c r="H19">
        <v>7.2097557295373454E-3</v>
      </c>
      <c r="I19">
        <v>0.4339859166492584</v>
      </c>
      <c r="J19">
        <v>4.6818389909697625E-2</v>
      </c>
      <c r="K19">
        <v>1.9431153846153824E-2</v>
      </c>
      <c r="L19">
        <v>1.6460688278121541E-2</v>
      </c>
      <c r="M19">
        <v>2.5519558442219494E-4</v>
      </c>
      <c r="N19">
        <v>3.3383475068828271E-3</v>
      </c>
      <c r="O19">
        <v>9.0959762832670231E-3</v>
      </c>
      <c r="P19">
        <v>7.9504321342513014E-3</v>
      </c>
      <c r="Q19">
        <v>2.6531394430794344E-2</v>
      </c>
      <c r="R19">
        <v>2.5251846313626989E-3</v>
      </c>
      <c r="S19">
        <v>2.4363353891805493E-3</v>
      </c>
      <c r="T19" t="e">
        <v>#VALUE!</v>
      </c>
      <c r="U19">
        <v>1.6942277219907952E-4</v>
      </c>
      <c r="V19">
        <v>3.8432033010440273E-3</v>
      </c>
      <c r="W19">
        <v>6.4186364183596481E-4</v>
      </c>
      <c r="X19">
        <v>0.25782201675163763</v>
      </c>
      <c r="Y19">
        <v>2.0682787904967578E-6</v>
      </c>
      <c r="Z19" t="e">
        <v>#VALUE!</v>
      </c>
      <c r="AA19">
        <v>9.3090086704518771E-10</v>
      </c>
      <c r="AB19">
        <v>5.2727447687861255E-6</v>
      </c>
      <c r="AC19">
        <v>7.8793262548262747E-4</v>
      </c>
      <c r="AE19">
        <v>0</v>
      </c>
      <c r="AF19">
        <v>1.3762188850030836</v>
      </c>
      <c r="AG19">
        <v>35.02961974649773</v>
      </c>
      <c r="AH19">
        <v>48.815267393007119</v>
      </c>
      <c r="AI19">
        <v>11.444319402527</v>
      </c>
      <c r="AJ19">
        <v>0</v>
      </c>
      <c r="AK19">
        <v>1.3514664716941716</v>
      </c>
      <c r="AL19">
        <v>1.9810833557167116</v>
      </c>
    </row>
    <row r="20" spans="4:38">
      <c r="D20">
        <v>1.1742581671469722E-2</v>
      </c>
      <c r="E20">
        <v>45.636953826984758</v>
      </c>
      <c r="F20" t="e">
        <v>#VALUE!</v>
      </c>
      <c r="G20" t="e">
        <v>#VALUE!</v>
      </c>
      <c r="H20">
        <v>8.1737846263344946E-3</v>
      </c>
      <c r="I20">
        <v>0.47929341299352402</v>
      </c>
      <c r="J20">
        <v>4.9630674597565705E-2</v>
      </c>
      <c r="K20">
        <v>1.9548369230769209E-2</v>
      </c>
      <c r="L20">
        <v>1.6762318856934792E-2</v>
      </c>
      <c r="M20">
        <v>2.8370280655014328E-4</v>
      </c>
      <c r="N20">
        <v>3.9146667757723932E-3</v>
      </c>
      <c r="O20">
        <v>1.0015963615784608E-2</v>
      </c>
      <c r="P20">
        <v>8.7049641652323703E-3</v>
      </c>
      <c r="Q20">
        <v>2.7269902574002487E-2</v>
      </c>
      <c r="R20">
        <v>2.2896566788404441E-3</v>
      </c>
      <c r="S20">
        <v>3.4490369938370187E-3</v>
      </c>
      <c r="T20">
        <v>9.963955092790452E-6</v>
      </c>
      <c r="U20">
        <v>2.1247277658408286E-4</v>
      </c>
      <c r="V20">
        <v>4.4007643988806435E-3</v>
      </c>
      <c r="W20">
        <v>2.4253141384499545E-4</v>
      </c>
      <c r="X20">
        <v>0.29893499999999867</v>
      </c>
      <c r="Y20">
        <v>4.0874178401727807E-6</v>
      </c>
      <c r="Z20">
        <v>2.4675774161313288E-8</v>
      </c>
      <c r="AA20" t="e">
        <v>#VALUE!</v>
      </c>
      <c r="AB20">
        <v>1.0364150578034677E-6</v>
      </c>
      <c r="AC20">
        <v>9.6838099227799471E-4</v>
      </c>
      <c r="AE20">
        <v>0</v>
      </c>
      <c r="AF20">
        <v>1.3762188850030836</v>
      </c>
      <c r="AG20">
        <v>35.747594692758213</v>
      </c>
      <c r="AH20">
        <v>49.221704763939258</v>
      </c>
      <c r="AI20">
        <v>11.504552662540302</v>
      </c>
      <c r="AJ20">
        <v>0</v>
      </c>
      <c r="AK20">
        <v>0</v>
      </c>
      <c r="AL20">
        <v>2.1611818426000489</v>
      </c>
    </row>
    <row r="21" spans="4:38">
      <c r="D21">
        <v>9.7519881268011369E-3</v>
      </c>
      <c r="E21">
        <v>41.480711000356052</v>
      </c>
      <c r="F21" t="e">
        <v>#VALUE!</v>
      </c>
      <c r="G21" t="e">
        <v>#VALUE!</v>
      </c>
      <c r="H21">
        <v>7.0885849110320079E-3</v>
      </c>
      <c r="I21">
        <v>0.45146154606225192</v>
      </c>
      <c r="J21">
        <v>4.9286837848449096E-2</v>
      </c>
      <c r="K21">
        <v>2.0108576923076903E-2</v>
      </c>
      <c r="L21">
        <v>1.4232676447033087E-2</v>
      </c>
      <c r="M21">
        <v>2.1302473120651545E-4</v>
      </c>
      <c r="N21">
        <v>3.0424021290914546E-3</v>
      </c>
      <c r="O21">
        <v>6.4786222178035867E-3</v>
      </c>
      <c r="P21">
        <v>8.0901383820998398E-3</v>
      </c>
      <c r="Q21">
        <v>2.7786081818181728E-2</v>
      </c>
      <c r="R21">
        <v>1.959756710796619E-3</v>
      </c>
      <c r="S21">
        <v>2.827210559233048E-3</v>
      </c>
      <c r="T21" t="e">
        <v>#VALUE!</v>
      </c>
      <c r="U21">
        <v>1.5671309252356973E-4</v>
      </c>
      <c r="V21">
        <v>4.033520235711986E-3</v>
      </c>
      <c r="W21">
        <v>5.9459375921745478E-4</v>
      </c>
      <c r="X21">
        <v>0.21771502986161595</v>
      </c>
      <c r="Y21">
        <v>3.3417955723542075E-6</v>
      </c>
      <c r="Z21" t="e">
        <v>#VALUE!</v>
      </c>
      <c r="AA21">
        <v>6.5633346889046747E-9</v>
      </c>
      <c r="AB21">
        <v>1.1209488150289013E-6</v>
      </c>
      <c r="AC21">
        <v>8.1119627027027223E-4</v>
      </c>
      <c r="AE21">
        <v>0</v>
      </c>
      <c r="AF21">
        <v>1.3762188850030836</v>
      </c>
      <c r="AG21">
        <v>35.124090134163588</v>
      </c>
      <c r="AH21">
        <v>50.184319589831162</v>
      </c>
      <c r="AI21">
        <v>11.2636196224871</v>
      </c>
      <c r="AJ21">
        <v>0</v>
      </c>
      <c r="AK21">
        <v>0</v>
      </c>
      <c r="AL21">
        <v>2.0454042438893323</v>
      </c>
    </row>
    <row r="22" spans="4:38">
      <c r="D22">
        <v>8.8018342651296697E-3</v>
      </c>
      <c r="E22">
        <v>42.071556781772934</v>
      </c>
      <c r="F22" t="e">
        <v>#VALUE!</v>
      </c>
      <c r="G22" t="e">
        <v>#VALUE!</v>
      </c>
      <c r="H22">
        <v>9.7535760142348476E-3</v>
      </c>
      <c r="I22">
        <v>0.54217331042406514</v>
      </c>
      <c r="J22">
        <v>5.6819112053396084E-2</v>
      </c>
      <c r="K22">
        <v>2.5920530769230739E-2</v>
      </c>
      <c r="L22">
        <v>1.3109696505278448E-2</v>
      </c>
      <c r="M22">
        <v>2.2233980298659348E-4</v>
      </c>
      <c r="N22">
        <v>2.9835267237687266E-3</v>
      </c>
      <c r="O22">
        <v>5.4440581186907117E-3</v>
      </c>
      <c r="P22">
        <v>7.779862271944933E-3</v>
      </c>
      <c r="Q22">
        <v>2.4247301275301197E-2</v>
      </c>
      <c r="R22">
        <v>2.171088530015975E-3</v>
      </c>
      <c r="S22">
        <v>2.3306813056379787E-3</v>
      </c>
      <c r="T22" t="e">
        <v>#VALUE!</v>
      </c>
      <c r="U22">
        <v>1.2230956062267073E-4</v>
      </c>
      <c r="V22">
        <v>3.5203053869335972E-3</v>
      </c>
      <c r="W22">
        <v>2.4819921971406996E-4</v>
      </c>
      <c r="X22">
        <v>0.22218786161689635</v>
      </c>
      <c r="Y22">
        <v>2.9627393520518321E-6</v>
      </c>
      <c r="Z22">
        <v>1.5007709635974268E-9</v>
      </c>
      <c r="AA22" t="e">
        <v>#VALUE!</v>
      </c>
      <c r="AB22">
        <v>1.6709531791907508E-6</v>
      </c>
      <c r="AC22">
        <v>7.4620866023166214E-4</v>
      </c>
      <c r="AE22">
        <v>0</v>
      </c>
      <c r="AF22">
        <v>1.1772474799423969</v>
      </c>
      <c r="AG22">
        <v>34.160492179971897</v>
      </c>
      <c r="AH22">
        <v>49.670925016022139</v>
      </c>
      <c r="AI22">
        <v>10.98654662642592</v>
      </c>
      <c r="AJ22">
        <v>0</v>
      </c>
      <c r="AK22">
        <v>1.4015207854606222</v>
      </c>
      <c r="AL22">
        <v>2.5856997045393442</v>
      </c>
    </row>
    <row r="23" spans="4:38">
      <c r="D23">
        <v>1.1249561671469724E-2</v>
      </c>
      <c r="E23">
        <v>47.655498647205476</v>
      </c>
      <c r="F23" t="e">
        <v>#VALUE!</v>
      </c>
      <c r="G23" t="e">
        <v>#VALUE!</v>
      </c>
      <c r="H23">
        <v>1.0691070035587157E-2</v>
      </c>
      <c r="I23">
        <v>0.98459671589722153</v>
      </c>
      <c r="J23">
        <v>7.1067271338829924E-2</v>
      </c>
      <c r="K23">
        <v>3.6200553846153803E-2</v>
      </c>
      <c r="L23">
        <v>2.0175418638514686E-2</v>
      </c>
      <c r="M23">
        <v>3.7438044018326701E-4</v>
      </c>
      <c r="N23">
        <v>4.2569158550015149E-3</v>
      </c>
      <c r="O23">
        <v>1.027629746405625E-2</v>
      </c>
      <c r="P23">
        <v>9.0924799655766053E-3</v>
      </c>
      <c r="Q23">
        <v>3.0333076436176339E-2</v>
      </c>
      <c r="R23">
        <v>3.4215768660123208E-3</v>
      </c>
      <c r="S23">
        <v>2.9864130746404885E-3</v>
      </c>
      <c r="T23">
        <v>1.7050159262175216E-5</v>
      </c>
      <c r="U23">
        <v>8.2549565358474173E-5</v>
      </c>
      <c r="V23">
        <v>5.0211970336885231E-3</v>
      </c>
      <c r="W23">
        <v>3.4176042437923144E-4</v>
      </c>
      <c r="X23">
        <v>0.29009652367079264</v>
      </c>
      <c r="Y23">
        <v>3.0193849244060441E-6</v>
      </c>
      <c r="Z23">
        <v>5.1829247822983467E-7</v>
      </c>
      <c r="AA23">
        <v>1.0459769089188573E-7</v>
      </c>
      <c r="AB23">
        <v>5.9014371965317893E-7</v>
      </c>
      <c r="AC23">
        <v>8.375073706563727E-4</v>
      </c>
      <c r="AE23">
        <v>0</v>
      </c>
      <c r="AF23">
        <v>0</v>
      </c>
      <c r="AG23">
        <v>35.577547994959673</v>
      </c>
      <c r="AH23">
        <v>49.093356120487002</v>
      </c>
      <c r="AI23">
        <v>11.372039490511041</v>
      </c>
      <c r="AJ23">
        <v>0</v>
      </c>
      <c r="AK23">
        <v>1.952118236891581</v>
      </c>
      <c r="AL23">
        <v>2.0068117109857599</v>
      </c>
    </row>
    <row r="24" spans="4:38">
      <c r="D24">
        <v>9.6553302017290902E-3</v>
      </c>
      <c r="E24">
        <v>42.623897045211876</v>
      </c>
      <c r="F24" t="e">
        <v>#VALUE!</v>
      </c>
      <c r="G24" t="e">
        <v>#VALUE!</v>
      </c>
      <c r="H24">
        <v>8.2352903202846731E-3</v>
      </c>
      <c r="I24">
        <v>0.44571531084186328</v>
      </c>
      <c r="J24">
        <v>4.9318436552807168E-2</v>
      </c>
      <c r="K24">
        <v>2.3578999999999975E-2</v>
      </c>
      <c r="L24">
        <v>1.4706814925373093E-2</v>
      </c>
      <c r="M24">
        <v>2.246056312574233E-4</v>
      </c>
      <c r="N24">
        <v>4.0555943315998631E-3</v>
      </c>
      <c r="O24">
        <v>8.9267312756194234E-3</v>
      </c>
      <c r="P24">
        <v>8.3611628571428689E-3</v>
      </c>
      <c r="Q24">
        <v>2.464788698958691E-2</v>
      </c>
      <c r="R24">
        <v>3.3319352773339373E-3</v>
      </c>
      <c r="S24">
        <v>3.3273231111618307E-3</v>
      </c>
      <c r="T24">
        <v>4.1322824912833159E-6</v>
      </c>
      <c r="U24">
        <v>2.0235258101293616E-4</v>
      </c>
      <c r="V24">
        <v>3.9010966139274629E-3</v>
      </c>
      <c r="W24">
        <v>2.7887492024078166E-4</v>
      </c>
      <c r="X24">
        <v>0.26763634304442713</v>
      </c>
      <c r="Y24" t="e">
        <v>#VALUE!</v>
      </c>
      <c r="Z24">
        <v>1.2359629907209107E-10</v>
      </c>
      <c r="AA24" t="e">
        <v>#VALUE!</v>
      </c>
      <c r="AB24">
        <v>3.4320795664739873E-6</v>
      </c>
      <c r="AC24">
        <v>9.1677999613899838E-4</v>
      </c>
      <c r="AE24">
        <v>0</v>
      </c>
      <c r="AF24">
        <v>1.1772474799423969</v>
      </c>
      <c r="AG24">
        <v>35.105196056630412</v>
      </c>
      <c r="AH24">
        <v>50.334059673858789</v>
      </c>
      <c r="AI24">
        <v>11.805718962606802</v>
      </c>
      <c r="AJ24">
        <v>0</v>
      </c>
      <c r="AK24">
        <v>0</v>
      </c>
      <c r="AL24">
        <v>1.5694296714119402</v>
      </c>
    </row>
    <row r="25" spans="4:38">
      <c r="D25">
        <v>1.0446525907780963E-2</v>
      </c>
      <c r="E25">
        <v>48.138956817372794</v>
      </c>
      <c r="F25" t="e">
        <v>#VALUE!</v>
      </c>
      <c r="G25" t="e">
        <v>#VALUE!</v>
      </c>
      <c r="H25">
        <v>8.7765711032028199E-3</v>
      </c>
      <c r="I25">
        <v>0.4843789312721955</v>
      </c>
      <c r="J25">
        <v>5.2925330467216272E-2</v>
      </c>
      <c r="K25">
        <v>2.0408338461538438E-2</v>
      </c>
      <c r="L25">
        <v>1.8888323771386915E-2</v>
      </c>
      <c r="M25">
        <v>3.4764188647547819E-4</v>
      </c>
      <c r="N25">
        <v>3.7457827378403049E-3</v>
      </c>
      <c r="O25">
        <v>1.0270048953808468E-2</v>
      </c>
      <c r="P25">
        <v>9.3420370223752294E-3</v>
      </c>
      <c r="Q25">
        <v>2.9056954486954393E-2</v>
      </c>
      <c r="R25">
        <v>3.9283238415886729E-3</v>
      </c>
      <c r="S25">
        <v>3.0753214471581788E-3</v>
      </c>
      <c r="T25" t="e">
        <v>#VALUE!</v>
      </c>
      <c r="U25">
        <v>9.694666472264874E-5</v>
      </c>
      <c r="V25">
        <v>4.6823773856420267E-3</v>
      </c>
      <c r="W25">
        <v>2.8644471708051076E-4</v>
      </c>
      <c r="X25">
        <v>0.33579287545520614</v>
      </c>
      <c r="Y25">
        <v>1.230674902807774E-6</v>
      </c>
      <c r="Z25" t="e">
        <v>#VALUE!</v>
      </c>
      <c r="AA25" t="e">
        <v>#VALUE!</v>
      </c>
      <c r="AB25">
        <v>7.5843846820809229E-6</v>
      </c>
      <c r="AC25">
        <v>7.4306425482625665E-4</v>
      </c>
      <c r="AE25">
        <v>0</v>
      </c>
      <c r="AF25">
        <v>1.1772474799423969</v>
      </c>
      <c r="AG25">
        <v>35.105196056630412</v>
      </c>
      <c r="AH25">
        <v>50.334059673858789</v>
      </c>
      <c r="AI25">
        <v>11.805718962606802</v>
      </c>
      <c r="AJ25">
        <v>0</v>
      </c>
      <c r="AK25">
        <v>0</v>
      </c>
      <c r="AL25">
        <v>1.5694296714119402</v>
      </c>
    </row>
    <row r="26" spans="4:38">
      <c r="D26">
        <v>1.0581244236311224E-2</v>
      </c>
      <c r="E26">
        <v>46.334973300106867</v>
      </c>
      <c r="F26" t="e">
        <v>#VALUE!</v>
      </c>
      <c r="G26" t="e">
        <v>#VALUE!</v>
      </c>
      <c r="H26">
        <v>1.1286448220640536E-2</v>
      </c>
      <c r="I26">
        <v>0.66975341382912046</v>
      </c>
      <c r="J26">
        <v>6.0431183156654814E-2</v>
      </c>
      <c r="K26">
        <v>4.3920546153846107E-2</v>
      </c>
      <c r="L26">
        <v>1.9278016017473552E-2</v>
      </c>
      <c r="M26">
        <v>3.4940165433565125E-4</v>
      </c>
      <c r="N26">
        <v>5.313001217497686E-3</v>
      </c>
      <c r="O26">
        <v>1.3673408351177682E-2</v>
      </c>
      <c r="P26">
        <v>8.7184871600688597E-3</v>
      </c>
      <c r="Q26">
        <v>3.2889585374985264E-2</v>
      </c>
      <c r="R26">
        <v>2.2178014950924411E-3</v>
      </c>
      <c r="S26">
        <v>2.3773233143117973E-3</v>
      </c>
      <c r="T26" t="e">
        <v>#VALUE!</v>
      </c>
      <c r="U26">
        <v>3.8558323350142593E-4</v>
      </c>
      <c r="V26">
        <v>2.9577088440426265E-3</v>
      </c>
      <c r="W26">
        <v>2.9895290519187264E-4</v>
      </c>
      <c r="X26">
        <v>0.41800432702111984</v>
      </c>
      <c r="Y26">
        <v>2.5712633261339066E-6</v>
      </c>
      <c r="Z26">
        <v>8.2732683440399526E-8</v>
      </c>
      <c r="AA26" t="e">
        <v>#VALUE!</v>
      </c>
      <c r="AB26">
        <v>2.8367791329479758E-6</v>
      </c>
      <c r="AC26">
        <v>5.4742708494208631E-4</v>
      </c>
      <c r="AE26">
        <v>0.49875163114397403</v>
      </c>
      <c r="AF26">
        <v>1.492285537955151</v>
      </c>
      <c r="AG26">
        <v>34.443903342969456</v>
      </c>
      <c r="AH26">
        <v>50.334059673858789</v>
      </c>
      <c r="AI26">
        <v>11.28771292649242</v>
      </c>
      <c r="AJ26">
        <v>0</v>
      </c>
      <c r="AK26">
        <v>0</v>
      </c>
      <c r="AL26">
        <v>1.9424908228131392</v>
      </c>
    </row>
    <row r="27" spans="4:38">
      <c r="D27">
        <v>9.4772557348703022E-3</v>
      </c>
      <c r="E27">
        <v>40.97457735849062</v>
      </c>
      <c r="F27" t="e">
        <v>#VALUE!</v>
      </c>
      <c r="G27" t="e">
        <v>#VALUE!</v>
      </c>
      <c r="H27">
        <v>9.7956943772241709E-3</v>
      </c>
      <c r="I27">
        <v>0.53417796803843742</v>
      </c>
      <c r="J27">
        <v>5.3801346525323847E-2</v>
      </c>
      <c r="K27">
        <v>2.5429746153846123E-2</v>
      </c>
      <c r="L27">
        <v>1.6267262504550371E-2</v>
      </c>
      <c r="M27">
        <v>2.9260463804513731E-4</v>
      </c>
      <c r="N27">
        <v>3.328078540838165E-3</v>
      </c>
      <c r="O27">
        <v>9.2135528326705088E-3</v>
      </c>
      <c r="P27">
        <v>8.1140791910499256E-3</v>
      </c>
      <c r="Q27">
        <v>2.5267411442611361E-2</v>
      </c>
      <c r="R27">
        <v>2.9161071056836296E-3</v>
      </c>
      <c r="S27">
        <v>3.4707969573156763E-3</v>
      </c>
      <c r="T27">
        <v>7.9503320458890924E-6</v>
      </c>
      <c r="U27">
        <v>2.1079913505810176E-4</v>
      </c>
      <c r="V27">
        <v>4.0653493983424886E-3</v>
      </c>
      <c r="W27">
        <v>1.9224527464258782E-4</v>
      </c>
      <c r="X27">
        <v>0.24359403495994064</v>
      </c>
      <c r="Y27">
        <v>1.954096328293734E-6</v>
      </c>
      <c r="Z27" t="e">
        <v>#VALUE!</v>
      </c>
      <c r="AA27">
        <v>7.7330394558788911E-8</v>
      </c>
      <c r="AB27">
        <v>1.9537829190751439E-6</v>
      </c>
      <c r="AC27">
        <v>9.1186140926641148E-4</v>
      </c>
      <c r="AE27">
        <v>0.49875163114397403</v>
      </c>
      <c r="AF27">
        <v>1.2933141328944642</v>
      </c>
      <c r="AG27">
        <v>35.161878289229925</v>
      </c>
      <c r="AH27">
        <v>49.200313323363879</v>
      </c>
      <c r="AI27">
        <v>11.444319402527</v>
      </c>
      <c r="AJ27">
        <v>0</v>
      </c>
      <c r="AK27">
        <v>0</v>
      </c>
      <c r="AL27">
        <v>2.4056012176560069</v>
      </c>
    </row>
    <row r="28" spans="4:38">
      <c r="D28">
        <v>8.28173282420748E-3</v>
      </c>
      <c r="E28">
        <v>39.734485760057012</v>
      </c>
      <c r="F28" t="e">
        <v>#VALUE!</v>
      </c>
      <c r="G28" t="e">
        <v>#VALUE!</v>
      </c>
      <c r="H28">
        <v>1.3758670355871843E-2</v>
      </c>
      <c r="I28">
        <v>0.56423558345519098</v>
      </c>
      <c r="J28">
        <v>6.2578823910482848E-2</v>
      </c>
      <c r="K28">
        <v>2.6812215384615354E-2</v>
      </c>
      <c r="L28">
        <v>1.4529916854750597E-2</v>
      </c>
      <c r="M28">
        <v>2.036562560665189E-4</v>
      </c>
      <c r="N28">
        <v>3.4508953747323218E-3</v>
      </c>
      <c r="O28">
        <v>8.7841233435300998E-3</v>
      </c>
      <c r="P28">
        <v>8.9240743201377051E-3</v>
      </c>
      <c r="Q28">
        <v>2.7685689329589241E-2</v>
      </c>
      <c r="R28">
        <v>4.1588848459255812E-3</v>
      </c>
      <c r="S28">
        <v>3.6216739214791089E-3</v>
      </c>
      <c r="T28" t="e">
        <v>#VALUE!</v>
      </c>
      <c r="U28">
        <v>1.9259169831177411E-4</v>
      </c>
      <c r="V28">
        <v>3.5816033473253738E-3</v>
      </c>
      <c r="W28">
        <v>2.6794642362678618E-4</v>
      </c>
      <c r="X28">
        <v>0.26357662855061792</v>
      </c>
      <c r="Y28">
        <v>1.7449885529157646E-6</v>
      </c>
      <c r="Z28" t="e">
        <v>#VALUE!</v>
      </c>
      <c r="AA28" t="e">
        <v>#VALUE!</v>
      </c>
      <c r="AB28">
        <v>3.4344320231213857E-6</v>
      </c>
      <c r="AC28">
        <v>9.6976629729729979E-4</v>
      </c>
      <c r="AE28">
        <v>0.35047411918225202</v>
      </c>
      <c r="AF28">
        <v>1.3596379345813596</v>
      </c>
      <c r="AG28">
        <v>35.124090134163588</v>
      </c>
      <c r="AH28">
        <v>49.606750694296018</v>
      </c>
      <c r="AI28">
        <v>11.239526318481781</v>
      </c>
      <c r="AJ28">
        <v>0</v>
      </c>
      <c r="AK28">
        <v>0</v>
      </c>
      <c r="AL28">
        <v>2.3155519742143382</v>
      </c>
    </row>
    <row r="29" spans="4:38">
      <c r="D29">
        <v>9.3247342651296677E-3</v>
      </c>
      <c r="E29">
        <v>42.910763154147446</v>
      </c>
      <c r="F29" t="e">
        <v>#VALUE!</v>
      </c>
      <c r="G29" t="e">
        <v>#VALUE!</v>
      </c>
      <c r="H29">
        <v>8.2430820640569148E-3</v>
      </c>
      <c r="I29">
        <v>0.56247033465636087</v>
      </c>
      <c r="J29">
        <v>5.3718868551236691E-2</v>
      </c>
      <c r="K29">
        <v>1.5456499999999982E-2</v>
      </c>
      <c r="L29">
        <v>1.7468878157990482E-2</v>
      </c>
      <c r="M29">
        <v>2.7243469760732976E-4</v>
      </c>
      <c r="N29">
        <v>4.2062680697460856E-3</v>
      </c>
      <c r="O29">
        <v>9.6853526980727727E-3</v>
      </c>
      <c r="P29">
        <v>8.8246278829604251E-3</v>
      </c>
      <c r="Q29">
        <v>2.9256864584064492E-2</v>
      </c>
      <c r="R29">
        <v>3.4103302761926452E-3</v>
      </c>
      <c r="S29">
        <v>3.7535463958000403E-3</v>
      </c>
      <c r="T29">
        <v>1.2453727902373172E-5</v>
      </c>
      <c r="U29">
        <v>2.2807046722210088E-4</v>
      </c>
      <c r="V29">
        <v>5.0311248713809141E-3</v>
      </c>
      <c r="W29">
        <v>3.9345980436418233E-4</v>
      </c>
      <c r="X29">
        <v>0.26370056372905931</v>
      </c>
      <c r="Y29">
        <v>2.0086660691144684E-6</v>
      </c>
      <c r="Z29">
        <v>2.1549475089221937E-8</v>
      </c>
      <c r="AA29" t="e">
        <v>#VALUE!</v>
      </c>
      <c r="AB29">
        <v>5.2810976011560669E-6</v>
      </c>
      <c r="AC29">
        <v>8.7926903861004096E-4</v>
      </c>
      <c r="AE29">
        <v>0.39091344062635802</v>
      </c>
      <c r="AF29">
        <v>1.2601522320510163</v>
      </c>
      <c r="AG29">
        <v>35.501971684826991</v>
      </c>
      <c r="AH29">
        <v>49.563967813145268</v>
      </c>
      <c r="AI29">
        <v>11.372039490511041</v>
      </c>
      <c r="AJ29">
        <v>0</v>
      </c>
      <c r="AK29">
        <v>0</v>
      </c>
      <c r="AL29">
        <v>1.9167624675440911</v>
      </c>
    </row>
    <row r="30" spans="4:38">
      <c r="D30">
        <v>1.0264533458213241E-2</v>
      </c>
      <c r="E30">
        <v>39.529122997508068</v>
      </c>
      <c r="F30" t="e">
        <v>#VALUE!</v>
      </c>
      <c r="G30" t="e">
        <v>#VALUE!</v>
      </c>
      <c r="H30">
        <v>8.4805768683273754E-3</v>
      </c>
      <c r="I30">
        <v>0.45744971046584487</v>
      </c>
      <c r="J30">
        <v>5.0725203729878231E-2</v>
      </c>
      <c r="K30">
        <v>1.5572984615384597E-2</v>
      </c>
      <c r="L30">
        <v>1.7931524717873994E-2</v>
      </c>
      <c r="M30">
        <v>3.3966825623621129E-4</v>
      </c>
      <c r="N30">
        <v>5.5423414591618033E-3</v>
      </c>
      <c r="O30">
        <v>9.7885153533190244E-3</v>
      </c>
      <c r="P30">
        <v>8.8694984165232481E-3</v>
      </c>
      <c r="Q30">
        <v>2.5491708821808737E-2</v>
      </c>
      <c r="R30">
        <v>3.947635809175982E-3</v>
      </c>
      <c r="S30">
        <v>3.9917115612873718E-3</v>
      </c>
      <c r="T30" t="e">
        <v>#VALUE!</v>
      </c>
      <c r="U30">
        <v>2.0516224556018457E-4</v>
      </c>
      <c r="V30">
        <v>3.8884364750834195E-3</v>
      </c>
      <c r="W30">
        <v>2.7379340255831365E-4</v>
      </c>
      <c r="X30">
        <v>0.29437172906045028</v>
      </c>
      <c r="Y30" t="e">
        <v>#VALUE!</v>
      </c>
      <c r="Z30" t="e">
        <v>#VALUE!</v>
      </c>
      <c r="AA30" t="e">
        <v>#VALUE!</v>
      </c>
      <c r="AB30" t="e">
        <v>#VALUE!</v>
      </c>
      <c r="AC30">
        <v>9.4732241698841939E-4</v>
      </c>
      <c r="AE30">
        <v>0.43135276207046402</v>
      </c>
      <c r="AF30">
        <v>1.326476033737912</v>
      </c>
      <c r="AG30">
        <v>35.313030909495289</v>
      </c>
      <c r="AH30">
        <v>48.922224595883996</v>
      </c>
      <c r="AI30">
        <v>11.323852882500402</v>
      </c>
      <c r="AJ30">
        <v>0.37778443113772531</v>
      </c>
      <c r="AK30">
        <v>0</v>
      </c>
      <c r="AL30">
        <v>2.2898236189452899</v>
      </c>
    </row>
    <row r="31" spans="4:38">
      <c r="D31">
        <v>8.2145243515850015E-3</v>
      </c>
      <c r="E31">
        <v>44.717099786400915</v>
      </c>
      <c r="F31" t="e">
        <v>#VALUE!</v>
      </c>
      <c r="G31" t="e">
        <v>#VALUE!</v>
      </c>
      <c r="H31">
        <v>7.3204659786476655E-3</v>
      </c>
      <c r="I31">
        <v>0.49181867077501562</v>
      </c>
      <c r="J31">
        <v>5.1822767765999159E-2</v>
      </c>
      <c r="K31">
        <v>2.0546892307692285E-2</v>
      </c>
      <c r="L31">
        <v>1.4455283946123002E-2</v>
      </c>
      <c r="M31">
        <v>3.022528450704215E-4</v>
      </c>
      <c r="N31">
        <v>2.4618259070051918E-3</v>
      </c>
      <c r="O31">
        <v>8.1941245671458881E-3</v>
      </c>
      <c r="P31">
        <v>8.5407122030981188E-3</v>
      </c>
      <c r="Q31">
        <v>2.8042312320112232E-2</v>
      </c>
      <c r="R31">
        <v>2.7043377219812788E-3</v>
      </c>
      <c r="S31">
        <v>3.4532470737274543E-3</v>
      </c>
      <c r="T31" t="e">
        <v>#VALUE!</v>
      </c>
      <c r="U31">
        <v>3.6171594365270847E-4</v>
      </c>
      <c r="V31">
        <v>5.3149837810784716E-3</v>
      </c>
      <c r="W31">
        <v>3.6785713995485215E-4</v>
      </c>
      <c r="X31">
        <v>0.2599333809176973</v>
      </c>
      <c r="Y31">
        <v>1.8177130237580971E-6</v>
      </c>
      <c r="Z31" t="e">
        <v>#VALUE!</v>
      </c>
      <c r="AA31">
        <v>1.0345402252188336E-7</v>
      </c>
      <c r="AB31">
        <v>7.5196115606936382E-6</v>
      </c>
      <c r="AC31">
        <v>7.3138395752895939E-4</v>
      </c>
      <c r="AE31">
        <v>0.41787298825576202</v>
      </c>
      <c r="AF31">
        <v>1.1606665295206728</v>
      </c>
      <c r="AG31">
        <v>35.6909124601587</v>
      </c>
      <c r="AH31">
        <v>49.371444847966877</v>
      </c>
      <c r="AI31">
        <v>11.335899534503062</v>
      </c>
      <c r="AJ31">
        <v>0</v>
      </c>
      <c r="AK31">
        <v>0</v>
      </c>
      <c r="AL31">
        <v>2.0196758886202839</v>
      </c>
    </row>
    <row r="32" spans="4:38">
      <c r="D32">
        <v>8.0671048703169906E-3</v>
      </c>
      <c r="E32">
        <v>41.112341545033871</v>
      </c>
      <c r="F32" t="e">
        <v>#VALUE!</v>
      </c>
      <c r="G32" t="e">
        <v>#VALUE!</v>
      </c>
      <c r="H32">
        <v>7.7139337010675938E-3</v>
      </c>
      <c r="I32">
        <v>0.44059809149780643</v>
      </c>
      <c r="J32">
        <v>4.9262023046721566E-2</v>
      </c>
      <c r="K32">
        <v>2.6004130769230742E-2</v>
      </c>
      <c r="L32">
        <v>1.6186431707317029E-2</v>
      </c>
      <c r="M32">
        <v>2.5566731410147546E-4</v>
      </c>
      <c r="N32">
        <v>4.612807100030575E-3</v>
      </c>
      <c r="O32">
        <v>1.0075598302233063E-2</v>
      </c>
      <c r="P32">
        <v>7.9887024784853818E-3</v>
      </c>
      <c r="Q32">
        <v>2.7128828161928072E-2</v>
      </c>
      <c r="R32">
        <v>2.1930258845012521E-3</v>
      </c>
      <c r="S32">
        <v>3.0383295092444602E-3</v>
      </c>
      <c r="T32" t="e">
        <v>#VALUE!</v>
      </c>
      <c r="U32">
        <v>1.4683469019951796E-4</v>
      </c>
      <c r="V32">
        <v>4.0576388731030089E-3</v>
      </c>
      <c r="W32">
        <v>2.2782756057185781E-4</v>
      </c>
      <c r="X32">
        <v>0.26744318281136081</v>
      </c>
      <c r="Y32">
        <v>3.5268846868250497E-6</v>
      </c>
      <c r="Z32">
        <v>2.7955255745895724E-8</v>
      </c>
      <c r="AA32" t="e">
        <v>#VALUE!</v>
      </c>
      <c r="AB32">
        <v>9.5364725433525983E-7</v>
      </c>
      <c r="AC32">
        <v>7.5797944401544593E-4</v>
      </c>
      <c r="AE32">
        <v>0.36395389299695402</v>
      </c>
      <c r="AF32">
        <v>1.3596379345813596</v>
      </c>
      <c r="AG32">
        <v>35.142984211696756</v>
      </c>
      <c r="AH32">
        <v>49.670925016022139</v>
      </c>
      <c r="AI32">
        <v>11.311806230497742</v>
      </c>
      <c r="AJ32">
        <v>0</v>
      </c>
      <c r="AK32">
        <v>0</v>
      </c>
      <c r="AL32">
        <v>2.1483176649655249</v>
      </c>
    </row>
    <row r="33" spans="4:38">
      <c r="D33">
        <v>1.1441047694524479E-2</v>
      </c>
      <c r="E33">
        <v>46.50011918832331</v>
      </c>
      <c r="F33" t="e">
        <v>#VALUE!</v>
      </c>
      <c r="G33" t="e">
        <v>#VALUE!</v>
      </c>
      <c r="H33">
        <v>8.6692045551601173E-3</v>
      </c>
      <c r="I33">
        <v>0.55098620660121156</v>
      </c>
      <c r="J33">
        <v>5.4042889163721963E-2</v>
      </c>
      <c r="K33">
        <v>2.2731161538461511E-2</v>
      </c>
      <c r="L33">
        <v>1.94018446669093E-2</v>
      </c>
      <c r="M33">
        <v>2.7125855218055228E-4</v>
      </c>
      <c r="N33">
        <v>5.5795586815539722E-3</v>
      </c>
      <c r="O33">
        <v>6.0001008473539105E-3</v>
      </c>
      <c r="P33">
        <v>8.9953321686747113E-3</v>
      </c>
      <c r="Q33">
        <v>3.1441440131040034E-2</v>
      </c>
      <c r="R33">
        <v>2.0215360853686345E-3</v>
      </c>
      <c r="S33">
        <v>3.4797965943848385E-3</v>
      </c>
      <c r="T33">
        <v>1.2765395568552456E-5</v>
      </c>
      <c r="U33">
        <v>3.6934526353869844E-4</v>
      </c>
      <c r="V33">
        <v>5.1626329577010091E-3</v>
      </c>
      <c r="W33">
        <v>3.0012972234762881E-4</v>
      </c>
      <c r="X33">
        <v>0.28227409249817792</v>
      </c>
      <c r="Y33">
        <v>1.0855965615550743E-8</v>
      </c>
      <c r="Z33" t="e">
        <v>#VALUE!</v>
      </c>
      <c r="AA33">
        <v>2.4160326567305469E-7</v>
      </c>
      <c r="AB33">
        <v>3.2880447687861261E-6</v>
      </c>
      <c r="AC33">
        <v>8.951569575289598E-4</v>
      </c>
      <c r="AE33">
        <v>0.44483253588516602</v>
      </c>
      <c r="AF33">
        <v>1.3596379345813596</v>
      </c>
      <c r="AG33">
        <v>34.972937513898223</v>
      </c>
      <c r="AH33">
        <v>49.457010610268391</v>
      </c>
      <c r="AI33">
        <v>11.829812266612121</v>
      </c>
      <c r="AJ33">
        <v>0</v>
      </c>
      <c r="AK33">
        <v>0</v>
      </c>
      <c r="AL33">
        <v>1.9167624675440911</v>
      </c>
    </row>
    <row r="34" spans="4:38">
      <c r="D34">
        <v>1.0828615331412087E-2</v>
      </c>
      <c r="E34">
        <v>49.365357564969806</v>
      </c>
      <c r="F34" t="e">
        <v>#VALUE!</v>
      </c>
      <c r="G34" t="e">
        <v>#VALUE!</v>
      </c>
      <c r="H34">
        <v>7.9298171530248866E-3</v>
      </c>
      <c r="I34">
        <v>0.50170272926676407</v>
      </c>
      <c r="J34">
        <v>5.1562480133490324E-2</v>
      </c>
      <c r="K34">
        <v>2.3574469230769203E-2</v>
      </c>
      <c r="L34">
        <v>1.6774327266108432E-2</v>
      </c>
      <c r="M34">
        <v>2.359169714915994E-4</v>
      </c>
      <c r="N34">
        <v>4.5123454940348582E-3</v>
      </c>
      <c r="O34">
        <v>8.2813174242887446E-3</v>
      </c>
      <c r="P34">
        <v>8.7652933907056904E-3</v>
      </c>
      <c r="Q34">
        <v>3.1211127951327855E-2</v>
      </c>
      <c r="R34">
        <v>3.4791225085596842E-3</v>
      </c>
      <c r="S34">
        <v>3.9338111367267685E-3</v>
      </c>
      <c r="T34" t="e">
        <v>#VALUE!</v>
      </c>
      <c r="U34">
        <v>1.7810571629028757E-4</v>
      </c>
      <c r="V34">
        <v>3.8725862673555113E-3</v>
      </c>
      <c r="W34">
        <v>2.6776194958615411E-4</v>
      </c>
      <c r="X34">
        <v>0.21309928186452928</v>
      </c>
      <c r="Y34">
        <v>9.4801936069114352E-7</v>
      </c>
      <c r="Z34" t="e">
        <v>#VALUE!</v>
      </c>
      <c r="AA34" t="e">
        <v>#VALUE!</v>
      </c>
      <c r="AB34">
        <v>6.4756364161849685E-6</v>
      </c>
      <c r="AC34">
        <v>9.4835870270270522E-4</v>
      </c>
      <c r="AE34">
        <v>0.36395389299695402</v>
      </c>
      <c r="AF34">
        <v>1.2104093807858447</v>
      </c>
      <c r="AG34">
        <v>35.237454599362607</v>
      </c>
      <c r="AH34">
        <v>49.692316456597517</v>
      </c>
      <c r="AI34">
        <v>11.215433014476462</v>
      </c>
      <c r="AJ34">
        <v>0</v>
      </c>
      <c r="AK34">
        <v>0</v>
      </c>
      <c r="AL34">
        <v>2.2769594413107659</v>
      </c>
    </row>
    <row r="35" spans="4:38">
      <c r="D35">
        <v>9.7242823919308202E-3</v>
      </c>
      <c r="E35">
        <v>40.285970345318674</v>
      </c>
      <c r="F35" t="e">
        <v>#VALUE!</v>
      </c>
      <c r="G35" t="e">
        <v>#VALUE!</v>
      </c>
      <c r="H35">
        <v>1.4737807259786432E-2</v>
      </c>
      <c r="I35">
        <v>0.91648614267808637</v>
      </c>
      <c r="J35">
        <v>9.2811821554770205E-2</v>
      </c>
      <c r="K35">
        <v>3.8132415384615342E-2</v>
      </c>
      <c r="L35">
        <v>1.8693606771022879E-2</v>
      </c>
      <c r="M35">
        <v>3.1972718734091184E-4</v>
      </c>
      <c r="N35">
        <v>4.2203707831140877E-3</v>
      </c>
      <c r="O35">
        <v>1.2901555521566185E-2</v>
      </c>
      <c r="P35">
        <v>9.6537380206540586E-3</v>
      </c>
      <c r="Q35">
        <v>2.867944373464364E-2</v>
      </c>
      <c r="R35">
        <v>2.0271416411778106E-3</v>
      </c>
      <c r="S35">
        <v>2.7636927527961612E-3</v>
      </c>
      <c r="T35" t="e">
        <v>#VALUE!</v>
      </c>
      <c r="U35">
        <v>8.4260759131769527E-5</v>
      </c>
      <c r="V35">
        <v>4.9526177053062182E-3</v>
      </c>
      <c r="W35">
        <v>2.2981436719337779E-4</v>
      </c>
      <c r="X35">
        <v>0.25521937800436889</v>
      </c>
      <c r="Y35">
        <v>1.3633287473002142E-6</v>
      </c>
      <c r="Z35">
        <v>5.4001810706637991E-9</v>
      </c>
      <c r="AA35" t="e">
        <v>#VALUE!</v>
      </c>
      <c r="AB35" t="e">
        <v>#VALUE!</v>
      </c>
      <c r="AC35">
        <v>5.4805510424710561E-4</v>
      </c>
      <c r="AE35">
        <v>0.36395389299695402</v>
      </c>
      <c r="AF35">
        <v>1.7575807447027334</v>
      </c>
      <c r="AG35">
        <v>33.461411311244603</v>
      </c>
      <c r="AH35">
        <v>50.78327992594167</v>
      </c>
      <c r="AI35">
        <v>11.661159138574881</v>
      </c>
      <c r="AJ35">
        <v>0</v>
      </c>
      <c r="AK35">
        <v>0</v>
      </c>
      <c r="AL35">
        <v>1.9553550004476634</v>
      </c>
    </row>
    <row r="36" spans="4:38">
      <c r="D36">
        <v>1.086934512968298E-2</v>
      </c>
      <c r="E36">
        <v>42.268576682093332</v>
      </c>
      <c r="F36" t="e">
        <v>#VALUE!</v>
      </c>
      <c r="G36" t="e">
        <v>#VALUE!</v>
      </c>
      <c r="H36">
        <v>8.4967432028469504E-3</v>
      </c>
      <c r="I36">
        <v>0.54070171359933139</v>
      </c>
      <c r="J36">
        <v>5.3819734471927692E-2</v>
      </c>
      <c r="K36">
        <v>2.1309961538461517E-2</v>
      </c>
      <c r="L36">
        <v>1.7147104441208542E-2</v>
      </c>
      <c r="M36">
        <v>3.0843619124384751E-4</v>
      </c>
      <c r="N36">
        <v>4.5982687335576469E-3</v>
      </c>
      <c r="O36">
        <v>1.0630022890792255E-2</v>
      </c>
      <c r="P36">
        <v>8.3461343201377061E-3</v>
      </c>
      <c r="Q36">
        <v>2.7736213653913561E-2</v>
      </c>
      <c r="R36">
        <v>2.7615167564482954E-3</v>
      </c>
      <c r="S36">
        <v>3.3778795480483861E-3</v>
      </c>
      <c r="T36" t="e">
        <v>#VALUE!</v>
      </c>
      <c r="U36">
        <v>2.6205390024117571E-4</v>
      </c>
      <c r="V36">
        <v>4.1319402981379897E-3</v>
      </c>
      <c r="W36">
        <v>2.4674463130172983E-4</v>
      </c>
      <c r="X36">
        <v>0.26064349599417219</v>
      </c>
      <c r="Y36" t="e">
        <v>#VALUE!</v>
      </c>
      <c r="Z36" t="e">
        <v>#VALUE!</v>
      </c>
      <c r="AA36">
        <v>2.5462508871540156E-7</v>
      </c>
      <c r="AB36">
        <v>1.0769610982658956E-6</v>
      </c>
      <c r="AC36">
        <v>8.9443952895753122E-4</v>
      </c>
      <c r="AE36">
        <v>0.40439321444106002</v>
      </c>
      <c r="AF36">
        <v>1.2767331824727401</v>
      </c>
      <c r="AG36">
        <v>35.180772366763101</v>
      </c>
      <c r="AH36">
        <v>49.371444847966877</v>
      </c>
      <c r="AI36">
        <v>11.335899534503062</v>
      </c>
      <c r="AJ36">
        <v>0</v>
      </c>
      <c r="AK36">
        <v>0</v>
      </c>
      <c r="AL36">
        <v>2.4441937505595792</v>
      </c>
    </row>
    <row r="37" spans="4:38">
      <c r="D37">
        <v>1.1069614322766553E-2</v>
      </c>
      <c r="E37">
        <v>44.50146888572452</v>
      </c>
      <c r="F37" t="e">
        <v>#VALUE!</v>
      </c>
      <c r="G37" t="e">
        <v>#VALUE!</v>
      </c>
      <c r="H37">
        <v>8.9601065480426779E-3</v>
      </c>
      <c r="I37">
        <v>0.57338718048882376</v>
      </c>
      <c r="J37">
        <v>5.8252300745975587E-2</v>
      </c>
      <c r="K37">
        <v>2.7882938461538428E-2</v>
      </c>
      <c r="L37">
        <v>2.4879099599563088E-2</v>
      </c>
      <c r="M37">
        <v>5.0870896300695561E-4</v>
      </c>
      <c r="N37">
        <v>7.2155979045579431E-3</v>
      </c>
      <c r="O37">
        <v>1.6689123615784587E-2</v>
      </c>
      <c r="P37">
        <v>8.6047783993115443E-3</v>
      </c>
      <c r="Q37">
        <v>3.1642662548262444E-2</v>
      </c>
      <c r="R37">
        <v>2.2658862839534319E-3</v>
      </c>
      <c r="S37">
        <v>2.3411946792969607E-3</v>
      </c>
      <c r="T37" t="e">
        <v>#VALUE!</v>
      </c>
      <c r="U37">
        <v>9.1989632997149925E-5</v>
      </c>
      <c r="V37">
        <v>5.7662426283500252E-3</v>
      </c>
      <c r="W37">
        <v>3.621914544770493E-4</v>
      </c>
      <c r="X37">
        <v>0.37298236125272966</v>
      </c>
      <c r="Y37">
        <v>2.3704823326133877E-6</v>
      </c>
      <c r="Z37" t="e">
        <v>#VALUE!</v>
      </c>
      <c r="AA37" t="e">
        <v>#VALUE!</v>
      </c>
      <c r="AB37" t="e">
        <v>#VALUE!</v>
      </c>
      <c r="AC37">
        <v>5.5699064478764617E-4</v>
      </c>
      <c r="AE37">
        <v>0.49875163114397403</v>
      </c>
      <c r="AF37">
        <v>1.6249331413289421</v>
      </c>
      <c r="AG37">
        <v>33.744822474242156</v>
      </c>
      <c r="AH37">
        <v>50.141536708680405</v>
      </c>
      <c r="AI37">
        <v>11.492506010537641</v>
      </c>
      <c r="AJ37">
        <v>0</v>
      </c>
      <c r="AK37">
        <v>0</v>
      </c>
      <c r="AL37">
        <v>2.5085146387321995</v>
      </c>
    </row>
    <row r="38" spans="4:38">
      <c r="D38">
        <v>9.7510409221901861E-3</v>
      </c>
      <c r="E38">
        <v>44.833044179423339</v>
      </c>
      <c r="F38" t="e">
        <v>#VALUE!</v>
      </c>
      <c r="G38" t="e">
        <v>#VALUE!</v>
      </c>
      <c r="H38">
        <v>9.0809092526690106E-3</v>
      </c>
      <c r="I38">
        <v>0.48904065636097754</v>
      </c>
      <c r="J38">
        <v>5.2410110914801661E-2</v>
      </c>
      <c r="K38">
        <v>2.6295853846153818E-2</v>
      </c>
      <c r="L38">
        <v>1.730928252639238E-2</v>
      </c>
      <c r="M38">
        <v>2.8788988426947123E-4</v>
      </c>
      <c r="N38">
        <v>2.7793921260324162E-3</v>
      </c>
      <c r="O38">
        <v>1.686574983175277E-2</v>
      </c>
      <c r="P38">
        <v>8.3052696041308206E-3</v>
      </c>
      <c r="Q38">
        <v>2.6113420475020386E-2</v>
      </c>
      <c r="R38">
        <v>2.7733073453549383E-3</v>
      </c>
      <c r="S38">
        <v>2.8250936932207216E-3</v>
      </c>
      <c r="T38" t="e">
        <v>#VALUE!</v>
      </c>
      <c r="U38">
        <v>1.1593607974128504E-4</v>
      </c>
      <c r="V38">
        <v>5.1825029383274221E-3</v>
      </c>
      <c r="W38">
        <v>2.308014093303228E-4</v>
      </c>
      <c r="X38">
        <v>0.31876909468317416</v>
      </c>
      <c r="Y38" t="e">
        <v>#VALUE!</v>
      </c>
      <c r="Z38" t="e">
        <v>#VALUE!</v>
      </c>
      <c r="AA38" t="e">
        <v>#VALUE!</v>
      </c>
      <c r="AB38" t="e">
        <v>#VALUE!</v>
      </c>
      <c r="AC38">
        <v>8.369493706563727E-4</v>
      </c>
      <c r="AE38">
        <v>0.33699434536755002</v>
      </c>
      <c r="AF38">
        <v>1.5751902900637704</v>
      </c>
      <c r="AG38">
        <v>34.916255281298717</v>
      </c>
      <c r="AH38">
        <v>49.435619169693013</v>
      </c>
      <c r="AI38">
        <v>11.227479666479121</v>
      </c>
      <c r="AJ38">
        <v>0</v>
      </c>
      <c r="AK38">
        <v>0</v>
      </c>
      <c r="AL38">
        <v>2.5213788163667239</v>
      </c>
    </row>
    <row r="39" spans="4:38">
      <c r="D39">
        <v>9.0829602881844235E-3</v>
      </c>
      <c r="E39">
        <v>44.840959202563255</v>
      </c>
      <c r="F39" t="e">
        <v>#VALUE!</v>
      </c>
      <c r="G39" t="e">
        <v>#VALUE!</v>
      </c>
      <c r="H39">
        <v>7.8527586476868083E-3</v>
      </c>
      <c r="I39">
        <v>0.62683517672863998</v>
      </c>
      <c r="J39">
        <v>4.8342268669022324E-2</v>
      </c>
      <c r="K39">
        <v>2.4496553846153818E-2</v>
      </c>
      <c r="L39">
        <v>1.4658523043319945E-2</v>
      </c>
      <c r="M39">
        <v>2.5672012319701248E-4</v>
      </c>
      <c r="N39">
        <v>2.5177015295197221E-3</v>
      </c>
      <c r="O39">
        <v>1.1413152912205527E-2</v>
      </c>
      <c r="P39">
        <v>8.1658994148020771E-3</v>
      </c>
      <c r="Q39">
        <v>2.7417538586638496E-2</v>
      </c>
      <c r="R39">
        <v>2.3949796325039908E-3</v>
      </c>
      <c r="S39">
        <v>3.5695209655329779E-3</v>
      </c>
      <c r="T39">
        <v>1.3380044539421871E-5</v>
      </c>
      <c r="U39">
        <v>2.1003052970839769E-4</v>
      </c>
      <c r="V39">
        <v>7.1411194015714241E-3</v>
      </c>
      <c r="W39">
        <v>3.2257300376222625E-4</v>
      </c>
      <c r="X39">
        <v>0.29943743991259886</v>
      </c>
      <c r="Y39">
        <v>1.6197349892008619E-6</v>
      </c>
      <c r="Z39">
        <v>6.0250600785153327E-7</v>
      </c>
      <c r="AA39">
        <v>9.3752534800094824E-8</v>
      </c>
      <c r="AB39">
        <v>4.1156390173410388E-6</v>
      </c>
      <c r="AC39">
        <v>7.8447690347490555E-4</v>
      </c>
      <c r="AE39">
        <v>0.36395389299695402</v>
      </c>
      <c r="AF39">
        <v>1.1772474799423969</v>
      </c>
      <c r="AG39">
        <v>35.388607219627971</v>
      </c>
      <c r="AH39">
        <v>49.15753044221313</v>
      </c>
      <c r="AI39">
        <v>11.408179446519021</v>
      </c>
      <c r="AJ39">
        <v>0</v>
      </c>
      <c r="AK39">
        <v>0</v>
      </c>
      <c r="AL39">
        <v>2.5213788163667239</v>
      </c>
    </row>
    <row r="40" spans="4:38">
      <c r="D40">
        <v>9.7954949567723177E-3</v>
      </c>
      <c r="E40">
        <v>52.443231968672194</v>
      </c>
      <c r="F40" t="e">
        <v>#VALUE!</v>
      </c>
      <c r="G40" t="e">
        <v>#VALUE!</v>
      </c>
      <c r="H40">
        <v>7.9529009608540688E-3</v>
      </c>
      <c r="I40">
        <v>0.82127449550866916</v>
      </c>
      <c r="J40">
        <v>5.6368696623478542E-2</v>
      </c>
      <c r="K40">
        <v>2.7611530769230737E-2</v>
      </c>
      <c r="L40">
        <v>1.740935260283941E-2</v>
      </c>
      <c r="M40">
        <v>3.8005772594603635E-4</v>
      </c>
      <c r="N40">
        <v>5.2884552768430529E-3</v>
      </c>
      <c r="O40">
        <v>9.717815078005473E-3</v>
      </c>
      <c r="P40">
        <v>9.3287828743545739E-3</v>
      </c>
      <c r="Q40">
        <v>3.1529146858546755E-2</v>
      </c>
      <c r="R40">
        <v>3.7799776557863444E-3</v>
      </c>
      <c r="S40">
        <v>3.2725920725861627E-3</v>
      </c>
      <c r="T40">
        <v>3.4155433741986251E-5</v>
      </c>
      <c r="U40">
        <v>2.8750702959877281E-4</v>
      </c>
      <c r="V40">
        <v>8.7736049660962368E-3</v>
      </c>
      <c r="W40">
        <v>3.7065287584649994E-4</v>
      </c>
      <c r="X40">
        <v>0.31928604952658274</v>
      </c>
      <c r="Y40">
        <v>3.1339074946004282E-6</v>
      </c>
      <c r="Z40" t="e">
        <v>#VALUE!</v>
      </c>
      <c r="AA40" t="e">
        <v>#VALUE!</v>
      </c>
      <c r="AB40">
        <v>4.1895512716762987E-6</v>
      </c>
      <c r="AC40">
        <v>7.6381797683397869E-4</v>
      </c>
      <c r="AE40">
        <v>0</v>
      </c>
      <c r="AF40">
        <v>1.4757045875334269</v>
      </c>
      <c r="AG40">
        <v>34.935149358831879</v>
      </c>
      <c r="AH40">
        <v>49.307270526240757</v>
      </c>
      <c r="AI40">
        <v>11.781625658601481</v>
      </c>
      <c r="AJ40">
        <v>0</v>
      </c>
      <c r="AK40">
        <v>0</v>
      </c>
      <c r="AL40">
        <v>2.4956504610976755</v>
      </c>
    </row>
    <row r="41" spans="4:38">
      <c r="D41">
        <v>1.2295383198847242E-2</v>
      </c>
      <c r="E41">
        <v>45.284414417942394</v>
      </c>
      <c r="F41" t="e">
        <v>#VALUE!</v>
      </c>
      <c r="G41" t="e">
        <v>#VALUE!</v>
      </c>
      <c r="H41">
        <v>8.3081001779359183E-3</v>
      </c>
      <c r="I41">
        <v>0.48529158825987045</v>
      </c>
      <c r="J41">
        <v>5.352677699254018E-2</v>
      </c>
      <c r="K41">
        <v>2.3209230769230746E-2</v>
      </c>
      <c r="L41">
        <v>1.9026355915544173E-2</v>
      </c>
      <c r="M41">
        <v>3.7002933785847488E-4</v>
      </c>
      <c r="N41">
        <v>6.2968304007341479E-3</v>
      </c>
      <c r="O41">
        <v>8.4782575221780069E-3</v>
      </c>
      <c r="P41">
        <v>9.006086041308101E-3</v>
      </c>
      <c r="Q41">
        <v>2.7317146098046009E-2</v>
      </c>
      <c r="R41">
        <v>2.609942054325493E-3</v>
      </c>
      <c r="S41">
        <v>3.2847847477744758E-3</v>
      </c>
      <c r="T41" t="e">
        <v>#VALUE!</v>
      </c>
      <c r="U41">
        <v>1.1520907903968451E-4</v>
      </c>
      <c r="V41">
        <v>5.3904868464105127E-3</v>
      </c>
      <c r="W41">
        <v>3.2428415951843388E-4</v>
      </c>
      <c r="X41">
        <v>0.3442640123816445</v>
      </c>
      <c r="Y41">
        <v>2.3407052915766712E-6</v>
      </c>
      <c r="Z41" t="e">
        <v>#VALUE!</v>
      </c>
      <c r="AA41" t="e">
        <v>#VALUE!</v>
      </c>
      <c r="AB41">
        <v>2.6429302601156058E-6</v>
      </c>
      <c r="AC41">
        <v>8.6279618918919132E-4</v>
      </c>
      <c r="AE41">
        <v>0.35047411918225202</v>
      </c>
      <c r="AF41">
        <v>1.492285537955151</v>
      </c>
      <c r="AG41">
        <v>34.935149358831879</v>
      </c>
      <c r="AH41">
        <v>49.606750694296018</v>
      </c>
      <c r="AI41">
        <v>11.335899534503062</v>
      </c>
      <c r="AJ41">
        <v>0</v>
      </c>
      <c r="AK41">
        <v>0</v>
      </c>
      <c r="AL41">
        <v>2.2769594413107659</v>
      </c>
    </row>
    <row r="42" spans="4:38">
      <c r="D42">
        <v>1.135127853025935E-2</v>
      </c>
      <c r="E42">
        <v>47.617848807404833</v>
      </c>
      <c r="F42" t="e">
        <v>#VALUE!</v>
      </c>
      <c r="G42" t="e">
        <v>#VALUE!</v>
      </c>
      <c r="H42">
        <v>8.6760453380782653E-3</v>
      </c>
      <c r="I42">
        <v>0.60553706622101522</v>
      </c>
      <c r="J42">
        <v>5.092050871613657E-2</v>
      </c>
      <c r="K42">
        <v>1.9821384615384595E-2</v>
      </c>
      <c r="L42">
        <v>1.6791500582453538E-2</v>
      </c>
      <c r="M42">
        <v>3.5413166621415122E-4</v>
      </c>
      <c r="N42">
        <v>4.9347049556439111E-3</v>
      </c>
      <c r="O42">
        <v>7.9449434383603284E-3</v>
      </c>
      <c r="P42">
        <v>8.8190224268502714E-3</v>
      </c>
      <c r="Q42">
        <v>2.7485779232479142E-2</v>
      </c>
      <c r="R42">
        <v>2.2729937502853192E-3</v>
      </c>
      <c r="S42">
        <v>3.6470171832914803E-3</v>
      </c>
      <c r="T42" t="e">
        <v>#VALUE!</v>
      </c>
      <c r="U42">
        <v>3.820360320105248E-4</v>
      </c>
      <c r="V42">
        <v>7.289579199225067E-3</v>
      </c>
      <c r="W42">
        <v>2.878908239277643E-4</v>
      </c>
      <c r="X42">
        <v>0.30684452075746405</v>
      </c>
      <c r="Y42">
        <v>2.6185852483801264E-6</v>
      </c>
      <c r="Z42">
        <v>5.3065517915774325E-8</v>
      </c>
      <c r="AA42" t="e">
        <v>#VALUE!</v>
      </c>
      <c r="AB42">
        <v>2.6436456647398837E-6</v>
      </c>
      <c r="AC42">
        <v>8.3537124324324532E-4</v>
      </c>
      <c r="AE42">
        <v>0</v>
      </c>
      <c r="AF42">
        <v>1.326476033737912</v>
      </c>
      <c r="AG42">
        <v>35.672018382625524</v>
      </c>
      <c r="AH42">
        <v>48.943616036459368</v>
      </c>
      <c r="AI42">
        <v>11.504552662540302</v>
      </c>
      <c r="AJ42">
        <v>0</v>
      </c>
      <c r="AK42">
        <v>0</v>
      </c>
      <c r="AL42">
        <v>2.5728355269048202</v>
      </c>
    </row>
    <row r="43" spans="4:38">
      <c r="D43">
        <v>9.7943970605187166E-3</v>
      </c>
      <c r="E43">
        <v>46.886885724457166</v>
      </c>
      <c r="F43" t="e">
        <v>#VALUE!</v>
      </c>
      <c r="G43" t="e">
        <v>#VALUE!</v>
      </c>
      <c r="H43">
        <v>8.1169877224199043E-3</v>
      </c>
      <c r="I43">
        <v>0.47459831836223093</v>
      </c>
      <c r="J43">
        <v>5.0271039301138541E-2</v>
      </c>
      <c r="K43">
        <v>2.4970969230769205E-2</v>
      </c>
      <c r="L43">
        <v>1.5984871204950811E-2</v>
      </c>
      <c r="M43">
        <v>2.9363328847785408E-4</v>
      </c>
      <c r="N43">
        <v>2.6670434138880302E-3</v>
      </c>
      <c r="O43">
        <v>9.4834710492505032E-3</v>
      </c>
      <c r="P43">
        <v>8.5846148881239363E-3</v>
      </c>
      <c r="Q43">
        <v>3.0264070270270171E-2</v>
      </c>
      <c r="R43">
        <v>3.5065235060488423E-3</v>
      </c>
      <c r="S43">
        <v>3.600410652818986E-3</v>
      </c>
      <c r="T43">
        <v>7.2458732088628866E-6</v>
      </c>
      <c r="U43">
        <v>2.8681947226485478E-4</v>
      </c>
      <c r="V43">
        <v>4.2300027295232015E-3</v>
      </c>
      <c r="W43">
        <v>3.501486922498108E-4</v>
      </c>
      <c r="X43">
        <v>0.23157343918426701</v>
      </c>
      <c r="Y43">
        <v>2.5444417062634959E-6</v>
      </c>
      <c r="Z43" t="e">
        <v>#VALUE!</v>
      </c>
      <c r="AA43">
        <v>1.0293921469127063E-7</v>
      </c>
      <c r="AB43">
        <v>6.6319297687861257E-6</v>
      </c>
      <c r="AC43">
        <v>6.5532791119691288E-4</v>
      </c>
      <c r="AE43">
        <v>0.47179208351456997</v>
      </c>
      <c r="AF43">
        <v>1.2601522320510163</v>
      </c>
      <c r="AG43">
        <v>35.237454599362607</v>
      </c>
      <c r="AH43">
        <v>49.136139001637751</v>
      </c>
      <c r="AI43">
        <v>11.5647859225536</v>
      </c>
      <c r="AJ43">
        <v>0.37778443113772531</v>
      </c>
      <c r="AK43">
        <v>0</v>
      </c>
      <c r="AL43">
        <v>1.9553550004476634</v>
      </c>
    </row>
    <row r="44" spans="4:38">
      <c r="D44">
        <v>1.0841962305475489E-2</v>
      </c>
      <c r="E44">
        <v>51.079922712709219</v>
      </c>
      <c r="F44" t="e">
        <v>#VALUE!</v>
      </c>
      <c r="G44" t="e">
        <v>#VALUE!</v>
      </c>
      <c r="H44">
        <v>1.3468105800711703E-2</v>
      </c>
      <c r="I44">
        <v>0.48475433862544381</v>
      </c>
      <c r="J44">
        <v>7.044975767569682E-2</v>
      </c>
      <c r="K44">
        <v>2.0136053846153822E-2</v>
      </c>
      <c r="L44">
        <v>1.7550096323261693E-2</v>
      </c>
      <c r="M44">
        <v>3.2955340556592449E-4</v>
      </c>
      <c r="N44">
        <v>5.817786246558561E-3</v>
      </c>
      <c r="O44">
        <v>1.0837306638115595E-2</v>
      </c>
      <c r="P44">
        <v>8.883438123924281E-3</v>
      </c>
      <c r="Q44">
        <v>2.794334151164142E-2</v>
      </c>
      <c r="R44">
        <v>5.1706994955489543E-3</v>
      </c>
      <c r="S44">
        <v>5.7074965076466481E-3</v>
      </c>
      <c r="T44" t="e">
        <v>#VALUE!</v>
      </c>
      <c r="U44">
        <v>2.167804786231094E-4</v>
      </c>
      <c r="V44">
        <v>3.3273705930470399E-3</v>
      </c>
      <c r="W44">
        <v>3.3607671557561969E-4</v>
      </c>
      <c r="X44">
        <v>0.31903482957028262</v>
      </c>
      <c r="Y44">
        <v>1.4820029805615534E-6</v>
      </c>
      <c r="Z44" t="e">
        <v>#VALUE!</v>
      </c>
      <c r="AA44" t="e">
        <v>#VALUE!</v>
      </c>
      <c r="AB44">
        <v>2.4908971098265887E-6</v>
      </c>
      <c r="AC44">
        <v>7.6612322779922974E-4</v>
      </c>
      <c r="AE44">
        <v>0</v>
      </c>
      <c r="AF44">
        <v>1.6580950421723899</v>
      </c>
      <c r="AG44">
        <v>34.500585575568969</v>
      </c>
      <c r="AH44">
        <v>49.54257637256989</v>
      </c>
      <c r="AI44">
        <v>11.829812266612121</v>
      </c>
      <c r="AJ44">
        <v>0</v>
      </c>
      <c r="AK44">
        <v>0</v>
      </c>
      <c r="AL44">
        <v>2.4570579281941032</v>
      </c>
    </row>
    <row r="45" spans="4:38">
      <c r="D45">
        <v>9.8983527665705909E-3</v>
      </c>
      <c r="E45">
        <v>47.162841936632319</v>
      </c>
      <c r="F45" t="e">
        <v>#VALUE!</v>
      </c>
      <c r="G45" t="e">
        <v>#VALUE!</v>
      </c>
      <c r="H45">
        <v>7.4800280071174148E-3</v>
      </c>
      <c r="I45">
        <v>0.48671479924796313</v>
      </c>
      <c r="J45">
        <v>5.2474379466038411E-2</v>
      </c>
      <c r="K45">
        <v>1.8008930769230748E-2</v>
      </c>
      <c r="L45">
        <v>1.1596520738987955E-2</v>
      </c>
      <c r="M45">
        <v>2.2196343645002471E-4</v>
      </c>
      <c r="N45">
        <v>5.0030278097277286E-3</v>
      </c>
      <c r="O45">
        <v>1.238071356378093E-2</v>
      </c>
      <c r="P45">
        <v>8.9968914802065533E-3</v>
      </c>
      <c r="Q45">
        <v>2.6283912729612641E-2</v>
      </c>
      <c r="R45">
        <v>3.1198465898196713E-3</v>
      </c>
      <c r="S45">
        <v>4.2219887400136895E-3</v>
      </c>
      <c r="T45" t="e">
        <v>#VALUE!</v>
      </c>
      <c r="U45">
        <v>2.4894573448805136E-4</v>
      </c>
      <c r="V45">
        <v>3.8309007932407764E-3</v>
      </c>
      <c r="W45">
        <v>2.7608448532731285E-4</v>
      </c>
      <c r="X45">
        <v>0.25986862199562888</v>
      </c>
      <c r="Y45">
        <v>1.6295277537796957E-6</v>
      </c>
      <c r="Z45">
        <v>4.9718105353318942E-8</v>
      </c>
      <c r="AA45">
        <v>1.5235098012775051E-7</v>
      </c>
      <c r="AB45">
        <v>4.3090045086705193E-6</v>
      </c>
      <c r="AC45">
        <v>7.7655287258687452E-4</v>
      </c>
      <c r="AE45">
        <v>0.48527185732927203</v>
      </c>
      <c r="AF45">
        <v>1.2104093807858447</v>
      </c>
      <c r="AG45">
        <v>35.728700615225037</v>
      </c>
      <c r="AH45">
        <v>49.49979349141914</v>
      </c>
      <c r="AI45">
        <v>11.998465394649362</v>
      </c>
      <c r="AJ45">
        <v>0</v>
      </c>
      <c r="AK45">
        <v>1.0678253603509504</v>
      </c>
      <c r="AL45">
        <v>0</v>
      </c>
    </row>
    <row r="46" spans="4:38">
      <c r="D46">
        <v>7.3384677233429398E-3</v>
      </c>
      <c r="E46">
        <v>45.680807333570669</v>
      </c>
      <c r="F46" t="e">
        <v>#VALUE!</v>
      </c>
      <c r="G46" t="e">
        <v>#VALUE!</v>
      </c>
      <c r="H46">
        <v>7.6605418505338082E-3</v>
      </c>
      <c r="I46">
        <v>0.2022060797994569</v>
      </c>
      <c r="J46">
        <v>1.1481594530820574E-4</v>
      </c>
      <c r="K46" t="e">
        <v>#VALUE!</v>
      </c>
      <c r="L46">
        <v>1.3652399126319622E-2</v>
      </c>
      <c r="M46">
        <v>1.0567227989139657E-4</v>
      </c>
      <c r="N46">
        <v>4.7707873631079841E-3</v>
      </c>
      <c r="O46">
        <v>1.0259170073416948E-2</v>
      </c>
      <c r="P46">
        <v>9.979526592082618E-3</v>
      </c>
      <c r="Q46">
        <v>2.699978335088335E-2</v>
      </c>
      <c r="R46">
        <v>2.7463793905501024E-3</v>
      </c>
      <c r="S46">
        <v>3.1282312713992243E-3</v>
      </c>
      <c r="T46">
        <v>1.4338592149364524E-5</v>
      </c>
      <c r="U46">
        <v>2.5622114470510857E-4</v>
      </c>
      <c r="V46">
        <v>4.1114551921214082E-3</v>
      </c>
      <c r="W46">
        <v>8.9737609104589925E-5</v>
      </c>
      <c r="X46">
        <v>0.30053722505462488</v>
      </c>
      <c r="Y46">
        <v>4.2939454859611229E-7</v>
      </c>
      <c r="Z46" t="e">
        <v>#VALUE!</v>
      </c>
      <c r="AA46" t="e">
        <v>#VALUE!</v>
      </c>
      <c r="AB46">
        <v>2.6110464161849711E-6</v>
      </c>
      <c r="AC46">
        <v>3.7101075289575292E-4</v>
      </c>
      <c r="AE46">
        <v>0.57963027403218792</v>
      </c>
      <c r="AF46">
        <v>1.1440855790989506</v>
      </c>
      <c r="AG46">
        <v>36.805663034615669</v>
      </c>
      <c r="AH46">
        <v>49.67092501602221</v>
      </c>
      <c r="AI46">
        <v>10.215560898255667</v>
      </c>
      <c r="AJ46">
        <v>0</v>
      </c>
      <c r="AK46">
        <v>0</v>
      </c>
      <c r="AL46">
        <v>1.582293849046468</v>
      </c>
    </row>
    <row r="47" spans="4:38">
      <c r="D47">
        <v>7.7136899135446689E-3</v>
      </c>
      <c r="E47">
        <v>48.17446746173016</v>
      </c>
      <c r="F47" t="e">
        <v>#VALUE!</v>
      </c>
      <c r="G47" t="e">
        <v>#VALUE!</v>
      </c>
      <c r="H47">
        <v>7.4891541637010679E-3</v>
      </c>
      <c r="I47">
        <v>0.16694948965949449</v>
      </c>
      <c r="J47">
        <v>1.039784823321555E-4</v>
      </c>
      <c r="K47" t="e">
        <v>#VALUE!</v>
      </c>
      <c r="L47">
        <v>1.2967790680742629E-2</v>
      </c>
      <c r="M47">
        <v>1.789711886984558E-4</v>
      </c>
      <c r="N47">
        <v>4.7467517589476907E-3</v>
      </c>
      <c r="O47">
        <v>9.6138682471703877E-3</v>
      </c>
      <c r="P47">
        <v>9.402635094664373E-3</v>
      </c>
      <c r="Q47">
        <v>2.5679042517842518E-2</v>
      </c>
      <c r="R47">
        <v>3.3239999863044966E-3</v>
      </c>
      <c r="S47">
        <v>3.4582495001141294E-3</v>
      </c>
      <c r="T47" t="e">
        <v>#VALUE!</v>
      </c>
      <c r="U47">
        <v>1.485947829423372E-4</v>
      </c>
      <c r="V47">
        <v>3.5328653890862125E-3</v>
      </c>
      <c r="W47">
        <v>9.4859732279909705E-5</v>
      </c>
      <c r="X47">
        <v>0.29170321485797523</v>
      </c>
      <c r="Y47">
        <v>1.9788421166306693E-6</v>
      </c>
      <c r="Z47" t="e">
        <v>#VALUE!</v>
      </c>
      <c r="AA47">
        <v>8.0530877880293359E-9</v>
      </c>
      <c r="AB47">
        <v>2.2358843641618494E-6</v>
      </c>
      <c r="AC47">
        <v>4.0290831660231663E-4</v>
      </c>
      <c r="AE47">
        <v>0.56615050021748592</v>
      </c>
      <c r="AF47">
        <v>1.0114379757251593</v>
      </c>
      <c r="AG47">
        <v>37.50474390334297</v>
      </c>
      <c r="AH47">
        <v>48.943616036459439</v>
      </c>
      <c r="AI47">
        <v>10.227607550258327</v>
      </c>
      <c r="AJ47">
        <v>0</v>
      </c>
      <c r="AK47">
        <v>0</v>
      </c>
      <c r="AL47">
        <v>1.7623923359298059</v>
      </c>
    </row>
    <row r="48" spans="4:38">
      <c r="D48">
        <v>8.84060507204611E-3</v>
      </c>
      <c r="E48">
        <v>44.040472267710932</v>
      </c>
      <c r="F48" t="e">
        <v>#VALUE!</v>
      </c>
      <c r="G48" t="e">
        <v>#VALUE!</v>
      </c>
      <c r="H48">
        <v>5.5875698932384352E-3</v>
      </c>
      <c r="I48">
        <v>9.4690915458533545E-2</v>
      </c>
      <c r="J48" t="e">
        <v>#VALUE!</v>
      </c>
      <c r="K48" t="e">
        <v>#VALUE!</v>
      </c>
      <c r="L48">
        <v>1.1381157022206045E-2</v>
      </c>
      <c r="M48">
        <v>1.1481989399287289E-4</v>
      </c>
      <c r="N48">
        <v>3.4212211746711537E-3</v>
      </c>
      <c r="O48">
        <v>7.9959770877944345E-3</v>
      </c>
      <c r="P48">
        <v>9.6328889500860576E-3</v>
      </c>
      <c r="Q48">
        <v>2.7298226816426817E-2</v>
      </c>
      <c r="R48">
        <v>3.2739047660351518E-3</v>
      </c>
      <c r="S48">
        <v>3.0281590915316138E-3</v>
      </c>
      <c r="T48" t="e">
        <v>#VALUE!</v>
      </c>
      <c r="U48">
        <v>4.0679620083315063E-4</v>
      </c>
      <c r="V48">
        <v>5.4047634775589281E-3</v>
      </c>
      <c r="W48">
        <v>6.7811173062452978E-5</v>
      </c>
      <c r="X48">
        <v>0.20132878951201749</v>
      </c>
      <c r="Y48">
        <v>1.1722525593952484E-8</v>
      </c>
      <c r="Z48">
        <v>6.0539031049250536E-8</v>
      </c>
      <c r="AA48" t="e">
        <v>#VALUE!</v>
      </c>
      <c r="AB48" t="e">
        <v>#VALUE!</v>
      </c>
      <c r="AC48">
        <v>4.7507775289575292E-4</v>
      </c>
      <c r="AE48">
        <v>0</v>
      </c>
      <c r="AF48">
        <v>1.1772474799423984</v>
      </c>
      <c r="AG48">
        <v>36.352205173819577</v>
      </c>
      <c r="AH48">
        <v>50.269885352132732</v>
      </c>
      <c r="AI48">
        <v>10.083047726226406</v>
      </c>
      <c r="AJ48">
        <v>0</v>
      </c>
      <c r="AK48">
        <v>0</v>
      </c>
      <c r="AL48">
        <v>1.1963685200107441</v>
      </c>
    </row>
    <row r="49" spans="4:38">
      <c r="D49">
        <v>9.1903173198847263E-3</v>
      </c>
      <c r="E49">
        <v>46.504397579209687</v>
      </c>
      <c r="F49" t="e">
        <v>#VALUE!</v>
      </c>
      <c r="G49" t="e">
        <v>#VALUE!</v>
      </c>
      <c r="H49">
        <v>8.6581304626334524E-3</v>
      </c>
      <c r="I49">
        <v>0.19676851284729477</v>
      </c>
      <c r="J49">
        <v>2.7711706674519044E-4</v>
      </c>
      <c r="K49" t="e">
        <v>#VALUE!</v>
      </c>
      <c r="L49">
        <v>1.8090991226792866E-2</v>
      </c>
      <c r="M49">
        <v>1.4357239012387579E-4</v>
      </c>
      <c r="N49">
        <v>6.4054573906393393E-3</v>
      </c>
      <c r="O49">
        <v>1.1740390630162129E-2</v>
      </c>
      <c r="P49">
        <v>9.7130590705679868E-3</v>
      </c>
      <c r="Q49">
        <v>2.6676952603252604E-2</v>
      </c>
      <c r="R49">
        <v>4.1181203926044284E-3</v>
      </c>
      <c r="S49">
        <v>3.2098666126455146E-3</v>
      </c>
      <c r="T49" t="e">
        <v>#VALUE!</v>
      </c>
      <c r="U49">
        <v>8.1235236702477528E-5</v>
      </c>
      <c r="V49">
        <v>4.2343658282208594E-3</v>
      </c>
      <c r="W49">
        <v>2.0865180210684727E-4</v>
      </c>
      <c r="X49">
        <v>0.32393529351784411</v>
      </c>
      <c r="Y49">
        <v>1.5730698272138228E-6</v>
      </c>
      <c r="Z49" t="e">
        <v>#VALUE!</v>
      </c>
      <c r="AA49">
        <v>1.10633906340194E-7</v>
      </c>
      <c r="AB49" t="e">
        <v>#VALUE!</v>
      </c>
      <c r="AC49">
        <v>4.0186879922779923E-4</v>
      </c>
      <c r="AE49">
        <v>0</v>
      </c>
      <c r="AF49">
        <v>1.0114379757251579</v>
      </c>
      <c r="AG49">
        <v>37.353591283077684</v>
      </c>
      <c r="AH49">
        <v>49.756490778323652</v>
      </c>
      <c r="AI49">
        <v>10.167374290245041</v>
      </c>
      <c r="AJ49">
        <v>0</v>
      </c>
      <c r="AK49">
        <v>0</v>
      </c>
      <c r="AL49">
        <v>1.6980714477571814</v>
      </c>
    </row>
    <row r="50" spans="4:38">
      <c r="D50">
        <v>7.6515619020172797E-3</v>
      </c>
      <c r="E50">
        <v>45.428596190815298</v>
      </c>
      <c r="F50" t="e">
        <v>#VALUE!</v>
      </c>
      <c r="G50" t="e">
        <v>#VALUE!</v>
      </c>
      <c r="H50">
        <v>7.5388341992882338E-3</v>
      </c>
      <c r="I50">
        <v>0.17218517087946519</v>
      </c>
      <c r="J50">
        <v>8.1747633411856997E-5</v>
      </c>
      <c r="K50" t="e">
        <v>#VALUE!</v>
      </c>
      <c r="L50">
        <v>1.4640058500181975E-2</v>
      </c>
      <c r="M50">
        <v>1.0926251148820597E-4</v>
      </c>
      <c r="N50">
        <v>5.6816135331905588E-3</v>
      </c>
      <c r="O50">
        <v>6.3818449923523785E-3</v>
      </c>
      <c r="P50">
        <v>9.6758909982788428E-3</v>
      </c>
      <c r="Q50">
        <v>2.9778621188721089E-2</v>
      </c>
      <c r="R50">
        <v>2.9086212052042868E-3</v>
      </c>
      <c r="S50">
        <v>3.1501567998173888E-3</v>
      </c>
      <c r="T50" t="e">
        <v>#VALUE!</v>
      </c>
      <c r="U50">
        <v>1.7561078820434148E-4</v>
      </c>
      <c r="V50">
        <v>4.6337395640942917E-3</v>
      </c>
      <c r="W50">
        <v>1.2356792174567305E-4</v>
      </c>
      <c r="X50">
        <v>0.26387250983248245</v>
      </c>
      <c r="Y50">
        <v>7.4396277537796882E-7</v>
      </c>
      <c r="Z50" t="e">
        <v>#VALUE!</v>
      </c>
      <c r="AA50" t="e">
        <v>#VALUE!</v>
      </c>
      <c r="AB50">
        <v>7.9112794797687832E-7</v>
      </c>
      <c r="AC50">
        <v>3.4662249034749122E-4</v>
      </c>
      <c r="AE50">
        <v>0.57963027403218603</v>
      </c>
      <c r="AF50">
        <v>0.97827607488170998</v>
      </c>
      <c r="AG50">
        <v>36.900133422281598</v>
      </c>
      <c r="AH50">
        <v>49.735099337748267</v>
      </c>
      <c r="AI50">
        <v>10.239654202261001</v>
      </c>
      <c r="AJ50">
        <v>0</v>
      </c>
      <c r="AK50">
        <v>0</v>
      </c>
      <c r="AL50">
        <v>1.5565654937774163</v>
      </c>
    </row>
    <row r="51" spans="4:38">
      <c r="D51">
        <v>6.7876897694524397E-3</v>
      </c>
      <c r="E51">
        <v>44.533128978284147</v>
      </c>
      <c r="F51" t="e">
        <v>#VALUE!</v>
      </c>
      <c r="G51" t="e">
        <v>#VALUE!</v>
      </c>
      <c r="H51">
        <v>6.7361925622775607E-3</v>
      </c>
      <c r="I51">
        <v>0.16826758658867763</v>
      </c>
      <c r="J51">
        <v>5.3253278602277126E-5</v>
      </c>
      <c r="K51" t="e">
        <v>#VALUE!</v>
      </c>
      <c r="L51">
        <v>1.3138232617400764E-2</v>
      </c>
      <c r="M51">
        <v>1.0071339647038824E-4</v>
      </c>
      <c r="N51">
        <v>4.1206684582440973E-3</v>
      </c>
      <c r="O51">
        <v>1.0214521853777877E-2</v>
      </c>
      <c r="P51">
        <v>8.9136833907056921E-3</v>
      </c>
      <c r="Q51">
        <v>2.3451160407160332E-2</v>
      </c>
      <c r="R51">
        <v>2.6137973522026895E-3</v>
      </c>
      <c r="S51">
        <v>3.3525481123031224E-3</v>
      </c>
      <c r="T51" t="e">
        <v>#VALUE!</v>
      </c>
      <c r="U51">
        <v>6.6516781955711606E-5</v>
      </c>
      <c r="V51">
        <v>3.9847965827144605E-3</v>
      </c>
      <c r="W51">
        <v>7.1946148081263877E-5</v>
      </c>
      <c r="X51">
        <v>0.34131748142752949</v>
      </c>
      <c r="Y51" t="e">
        <v>#VALUE!</v>
      </c>
      <c r="Z51" t="e">
        <v>#VALUE!</v>
      </c>
      <c r="AA51" t="e">
        <v>#VALUE!</v>
      </c>
      <c r="AB51" t="e">
        <v>#VALUE!</v>
      </c>
      <c r="AC51">
        <v>3.8157828185328283E-4</v>
      </c>
      <c r="AE51">
        <v>0</v>
      </c>
      <c r="AF51">
        <v>1.0445998765686055</v>
      </c>
      <c r="AG51">
        <v>36.219946631087467</v>
      </c>
      <c r="AH51">
        <v>50.547974079612537</v>
      </c>
      <c r="AI51">
        <v>10.492633894316862</v>
      </c>
      <c r="AJ51">
        <v>0</v>
      </c>
      <c r="AK51">
        <v>0</v>
      </c>
      <c r="AL51">
        <v>1.6723430924881333</v>
      </c>
    </row>
    <row r="52" spans="4:38">
      <c r="D52">
        <v>6.5575621037463876E-3</v>
      </c>
      <c r="E52">
        <v>47.319003203987251</v>
      </c>
      <c r="F52" t="e">
        <v>#VALUE!</v>
      </c>
      <c r="G52" t="e">
        <v>#VALUE!</v>
      </c>
      <c r="H52">
        <v>7.7026141992882335E-3</v>
      </c>
      <c r="I52">
        <v>0.23223366262795067</v>
      </c>
      <c r="J52">
        <v>7.3056204475853865E-5</v>
      </c>
      <c r="K52" t="e">
        <v>#VALUE!</v>
      </c>
      <c r="L52">
        <v>1.4819022533673055E-2</v>
      </c>
      <c r="M52" t="e">
        <v>#VALUE!</v>
      </c>
      <c r="N52">
        <v>4.0571253410828859E-3</v>
      </c>
      <c r="O52">
        <v>7.5750739522789578E-3</v>
      </c>
      <c r="P52">
        <v>9.9089677452667956E-3</v>
      </c>
      <c r="Q52">
        <v>2.65003361881361E-2</v>
      </c>
      <c r="R52">
        <v>3.8361633006162923E-3</v>
      </c>
      <c r="S52">
        <v>3.4738362565624233E-3</v>
      </c>
      <c r="T52">
        <v>1.6929515352603741E-5</v>
      </c>
      <c r="U52">
        <v>9.0529958232843849E-5</v>
      </c>
      <c r="V52">
        <v>4.6246700408998026E-3</v>
      </c>
      <c r="W52">
        <v>1.5476205793829901E-4</v>
      </c>
      <c r="X52">
        <v>0.30299583102694694</v>
      </c>
      <c r="Y52">
        <v>1.3372107991360676E-6</v>
      </c>
      <c r="Z52" t="e">
        <v>#VALUE!</v>
      </c>
      <c r="AA52">
        <v>9.7191634752779962E-8</v>
      </c>
      <c r="AB52" t="e">
        <v>#VALUE!</v>
      </c>
      <c r="AC52">
        <v>4.9438692277992407E-4</v>
      </c>
      <c r="AE52">
        <v>0.59311004784688803</v>
      </c>
      <c r="AF52">
        <v>1.0280189261468817</v>
      </c>
      <c r="AG52">
        <v>36.843451189682085</v>
      </c>
      <c r="AH52">
        <v>49.54257637256989</v>
      </c>
      <c r="AI52">
        <v>10.27579415826898</v>
      </c>
      <c r="AJ52">
        <v>0</v>
      </c>
      <c r="AK52">
        <v>0</v>
      </c>
      <c r="AL52">
        <v>1.7109356253917056</v>
      </c>
    </row>
    <row r="53" spans="4:38">
      <c r="D53">
        <v>8.4890414697406207E-3</v>
      </c>
      <c r="E53">
        <v>48.523584158063436</v>
      </c>
      <c r="F53" t="e">
        <v>#VALUE!</v>
      </c>
      <c r="G53" t="e">
        <v>#VALUE!</v>
      </c>
      <c r="H53">
        <v>7.9738067615658138E-3</v>
      </c>
      <c r="I53">
        <v>0.20805075517025273</v>
      </c>
      <c r="J53">
        <v>1.1251013250883379E-4</v>
      </c>
      <c r="K53" t="e">
        <v>#VALUE!</v>
      </c>
      <c r="L53">
        <v>1.4336749326537999E-2</v>
      </c>
      <c r="M53">
        <v>1.2253133916511073E-4</v>
      </c>
      <c r="N53">
        <v>5.4587956408687485E-3</v>
      </c>
      <c r="O53">
        <v>8.0554375130008904E-3</v>
      </c>
      <c r="P53">
        <v>1.0451433407917399E-2</v>
      </c>
      <c r="Q53">
        <v>2.8608578448578358E-2</v>
      </c>
      <c r="R53">
        <v>2.2132721113900904E-3</v>
      </c>
      <c r="S53">
        <v>3.5890576283953385E-3</v>
      </c>
      <c r="T53" t="e">
        <v>#VALUE!</v>
      </c>
      <c r="U53">
        <v>1.5077902696777052E-4</v>
      </c>
      <c r="V53">
        <v>4.1529976138198321E-3</v>
      </c>
      <c r="W53">
        <v>1.2250454552294919E-4</v>
      </c>
      <c r="X53">
        <v>0.24315858703568724</v>
      </c>
      <c r="Y53">
        <v>1.3674921382289402E-6</v>
      </c>
      <c r="Z53">
        <v>4.9231778515346064E-8</v>
      </c>
      <c r="AA53" t="e">
        <v>#VALUE!</v>
      </c>
      <c r="AB53" t="e">
        <v>#VALUE!</v>
      </c>
      <c r="AC53">
        <v>4.5628564864864978E-4</v>
      </c>
      <c r="AE53">
        <v>0</v>
      </c>
      <c r="AF53">
        <v>1.1109236782555012</v>
      </c>
      <c r="AG53">
        <v>36.956815654881105</v>
      </c>
      <c r="AH53">
        <v>50.162928149255777</v>
      </c>
      <c r="AI53">
        <v>10.26374750626632</v>
      </c>
      <c r="AJ53">
        <v>0</v>
      </c>
      <c r="AK53">
        <v>0</v>
      </c>
      <c r="AL53">
        <v>1.4922446056047955</v>
      </c>
    </row>
    <row r="54" spans="4:38">
      <c r="D54">
        <v>9.1675628818443655E-3</v>
      </c>
      <c r="E54">
        <v>48.670760804556849</v>
      </c>
      <c r="F54" t="e">
        <v>#VALUE!</v>
      </c>
      <c r="G54" t="e">
        <v>#VALUE!</v>
      </c>
      <c r="H54">
        <v>8.4980776156583365E-3</v>
      </c>
      <c r="I54">
        <v>0.29211196970963021</v>
      </c>
      <c r="J54">
        <v>1.9509254299175479E-4</v>
      </c>
      <c r="K54" t="e">
        <v>#VALUE!</v>
      </c>
      <c r="L54">
        <v>2.0236881033855056E-2</v>
      </c>
      <c r="M54">
        <v>2.1670829153232573E-4</v>
      </c>
      <c r="N54">
        <v>7.3288428173753188E-3</v>
      </c>
      <c r="O54">
        <v>1.0769917326399474E-2</v>
      </c>
      <c r="P54">
        <v>1.0086393201376949E-2</v>
      </c>
      <c r="Q54">
        <v>2.6999127190827102E-2</v>
      </c>
      <c r="R54" t="e">
        <v>#VALUE!</v>
      </c>
      <c r="S54">
        <v>2.5872005272768736E-3</v>
      </c>
      <c r="T54" t="e">
        <v>#VALUE!</v>
      </c>
      <c r="U54">
        <v>1.4531098750274093E-4</v>
      </c>
      <c r="V54">
        <v>6.0730185351415434E-3</v>
      </c>
      <c r="W54">
        <v>1.1640842061700489E-4</v>
      </c>
      <c r="X54">
        <v>0.30128976839038474</v>
      </c>
      <c r="Y54">
        <v>1.8442883585313149E-6</v>
      </c>
      <c r="Z54" t="e">
        <v>#VALUE!</v>
      </c>
      <c r="AA54">
        <v>6.4812022403596072E-9</v>
      </c>
      <c r="AB54">
        <v>1.3835280924855488E-9</v>
      </c>
      <c r="AC54">
        <v>2.4165170270270333E-4</v>
      </c>
      <c r="AE54">
        <v>0</v>
      </c>
      <c r="AF54">
        <v>1.5254474387985988</v>
      </c>
      <c r="AG54">
        <v>36.10658216588844</v>
      </c>
      <c r="AH54">
        <v>50.654931282489422</v>
      </c>
      <c r="AI54">
        <v>10.022814466213122</v>
      </c>
      <c r="AJ54">
        <v>0</v>
      </c>
      <c r="AK54">
        <v>0</v>
      </c>
      <c r="AL54">
        <v>1.6980714477571814</v>
      </c>
    </row>
    <row r="55" spans="4:38">
      <c r="D55">
        <v>9.1476715850143959E-3</v>
      </c>
      <c r="E55">
        <v>45.40164232823075</v>
      </c>
      <c r="F55" t="e">
        <v>#VALUE!</v>
      </c>
      <c r="G55" t="e">
        <v>#VALUE!</v>
      </c>
      <c r="H55">
        <v>5.1937493950177781E-3</v>
      </c>
      <c r="I55">
        <v>0.12723389440150407</v>
      </c>
      <c r="J55">
        <v>6.6493492775814594E-5</v>
      </c>
      <c r="K55" t="e">
        <v>#VALUE!</v>
      </c>
      <c r="L55">
        <v>1.627914179104473E-2</v>
      </c>
      <c r="M55">
        <v>2.1949289529950712E-4</v>
      </c>
      <c r="N55">
        <v>6.4305261150198615E-3</v>
      </c>
      <c r="O55">
        <v>1.0592955035178916E-2</v>
      </c>
      <c r="P55">
        <v>9.5841604647160187E-3</v>
      </c>
      <c r="Q55">
        <v>2.3230253188253114E-2</v>
      </c>
      <c r="R55">
        <v>2.1957222278018687E-3</v>
      </c>
      <c r="S55">
        <v>3.6206687057749316E-3</v>
      </c>
      <c r="T55" t="e">
        <v>#VALUE!</v>
      </c>
      <c r="U55" t="e">
        <v>#VALUE!</v>
      </c>
      <c r="V55">
        <v>2.9461502088042233E-3</v>
      </c>
      <c r="W55">
        <v>1.610150917983441E-4</v>
      </c>
      <c r="X55">
        <v>0.49005086088856303</v>
      </c>
      <c r="Y55" t="e">
        <v>#VALUE!</v>
      </c>
      <c r="Z55">
        <v>3.8473870164168355E-8</v>
      </c>
      <c r="AA55" t="e">
        <v>#VALUE!</v>
      </c>
      <c r="AB55">
        <v>1.2089435838150284E-7</v>
      </c>
      <c r="AC55">
        <v>6.3547582239382398E-4</v>
      </c>
      <c r="AE55">
        <v>0</v>
      </c>
      <c r="AF55">
        <v>1.4259617362682553</v>
      </c>
      <c r="AG55">
        <v>35.917641390556739</v>
      </c>
      <c r="AH55">
        <v>50.312668233283411</v>
      </c>
      <c r="AI55">
        <v>10.119187682234401</v>
      </c>
      <c r="AJ55">
        <v>0</v>
      </c>
      <c r="AK55">
        <v>0.50054313766450798</v>
      </c>
      <c r="AL55">
        <v>1.7366639806607538</v>
      </c>
    </row>
    <row r="56" spans="4:38">
      <c r="D56">
        <v>8.147186714697394E-3</v>
      </c>
      <c r="E56">
        <v>44.620408152367453</v>
      </c>
      <c r="F56" t="e">
        <v>#VALUE!</v>
      </c>
      <c r="G56" t="e">
        <v>#VALUE!</v>
      </c>
      <c r="H56">
        <v>6.2914036298932193E-3</v>
      </c>
      <c r="I56">
        <v>0.15025036950073115</v>
      </c>
      <c r="J56" t="e">
        <v>#VALUE!</v>
      </c>
      <c r="K56" t="e">
        <v>#VALUE!</v>
      </c>
      <c r="L56">
        <v>1.250786860939203E-2</v>
      </c>
      <c r="M56">
        <v>1.2283510256236169E-4</v>
      </c>
      <c r="N56">
        <v>3.1285992077087683E-3</v>
      </c>
      <c r="O56">
        <v>8.8542634934230344E-3</v>
      </c>
      <c r="P56">
        <v>9.6574077796902011E-3</v>
      </c>
      <c r="Q56">
        <v>2.3865744202644121E-2</v>
      </c>
      <c r="R56">
        <v>3.6205149669025281E-3</v>
      </c>
      <c r="S56">
        <v>3.4499476010043315E-3</v>
      </c>
      <c r="T56" t="e">
        <v>#VALUE!</v>
      </c>
      <c r="U56">
        <v>1.2923632929182224E-4</v>
      </c>
      <c r="V56">
        <v>4.6639236239371506E-3</v>
      </c>
      <c r="W56" t="e">
        <v>#VALUE!</v>
      </c>
      <c r="X56">
        <v>0.22792572541878994</v>
      </c>
      <c r="Y56" t="e">
        <v>#VALUE!</v>
      </c>
      <c r="Z56" t="e">
        <v>#VALUE!</v>
      </c>
      <c r="AA56" t="e">
        <v>#VALUE!</v>
      </c>
      <c r="AB56" t="e">
        <v>#VALUE!</v>
      </c>
      <c r="AC56">
        <v>3.7819904247104341E-4</v>
      </c>
      <c r="AE56">
        <v>0</v>
      </c>
      <c r="AF56">
        <v>1.1772474799423969</v>
      </c>
      <c r="AG56">
        <v>36.692298569416721</v>
      </c>
      <c r="AH56">
        <v>50.184319589831162</v>
      </c>
      <c r="AI56">
        <v>10.360120722287601</v>
      </c>
      <c r="AJ56">
        <v>0</v>
      </c>
      <c r="AK56">
        <v>0</v>
      </c>
      <c r="AL56">
        <v>1.5822938490464644</v>
      </c>
    </row>
    <row r="57" spans="4:38">
      <c r="D57">
        <v>6.1607264265129587E-3</v>
      </c>
      <c r="E57">
        <v>43.723443503026047</v>
      </c>
      <c r="F57" t="e">
        <v>#VALUE!</v>
      </c>
      <c r="G57" t="e">
        <v>#VALUE!</v>
      </c>
      <c r="H57">
        <v>7.578222384341614E-3</v>
      </c>
      <c r="I57">
        <v>0.16658125675788593</v>
      </c>
      <c r="J57">
        <v>6.3043878288182104E-5</v>
      </c>
      <c r="K57" t="e">
        <v>#VALUE!</v>
      </c>
      <c r="L57">
        <v>1.5074298070622454E-2</v>
      </c>
      <c r="M57">
        <v>1.136230229764123E-4</v>
      </c>
      <c r="N57">
        <v>5.2689753594371185E-3</v>
      </c>
      <c r="O57">
        <v>8.4009602141327331E-3</v>
      </c>
      <c r="P57">
        <v>9.7634678485370181E-3</v>
      </c>
      <c r="Q57">
        <v>2.5207044717444636E-2</v>
      </c>
      <c r="R57">
        <v>4.0531479799132564E-3</v>
      </c>
      <c r="S57">
        <v>3.0160846770143756E-3</v>
      </c>
      <c r="T57" t="e">
        <v>#VALUE!</v>
      </c>
      <c r="U57">
        <v>1.8198521464591136E-4</v>
      </c>
      <c r="V57">
        <v>4.5767760919169162E-3</v>
      </c>
      <c r="W57">
        <v>1.3265061775771214E-4</v>
      </c>
      <c r="X57">
        <v>0.2880086067006542</v>
      </c>
      <c r="Y57">
        <v>2.3254473434125242E-6</v>
      </c>
      <c r="Z57">
        <v>2.1755847680228358E-8</v>
      </c>
      <c r="AA57">
        <v>9.8372031961202012E-9</v>
      </c>
      <c r="AB57">
        <v>3.7514722832369933E-8</v>
      </c>
      <c r="AC57">
        <v>3.0585401930502008E-4</v>
      </c>
      <c r="AE57">
        <v>0.53919095258808003</v>
      </c>
      <c r="AF57">
        <v>1.309895083316188</v>
      </c>
      <c r="AG57">
        <v>36.144370320954778</v>
      </c>
      <c r="AH57">
        <v>49.949013743502029</v>
      </c>
      <c r="AI57">
        <v>10.227607550258341</v>
      </c>
      <c r="AJ57">
        <v>0</v>
      </c>
      <c r="AK57">
        <v>0</v>
      </c>
      <c r="AL57">
        <v>1.8267132241024222</v>
      </c>
    </row>
    <row r="58" spans="4:38">
      <c r="D58">
        <v>9.3207517002881698E-3</v>
      </c>
      <c r="E58">
        <v>43.615628052687846</v>
      </c>
      <c r="F58" t="e">
        <v>#VALUE!</v>
      </c>
      <c r="G58" t="e">
        <v>#VALUE!</v>
      </c>
      <c r="H58">
        <v>7.6435472597864542E-3</v>
      </c>
      <c r="I58">
        <v>0.17163123647378317</v>
      </c>
      <c r="J58">
        <v>1.1981103992932847E-4</v>
      </c>
      <c r="K58" t="e">
        <v>#VALUE!</v>
      </c>
      <c r="L58">
        <v>1.4369159119038912E-2</v>
      </c>
      <c r="M58">
        <v>1.3747296351603549E-4</v>
      </c>
      <c r="N58">
        <v>3.313975827470163E-3</v>
      </c>
      <c r="O58">
        <v>7.1226419791985077E-3</v>
      </c>
      <c r="P58">
        <v>1.0269625748709136E-2</v>
      </c>
      <c r="Q58">
        <v>2.4271469837369761E-2</v>
      </c>
      <c r="R58">
        <v>4.7905387422962726E-3</v>
      </c>
      <c r="S58">
        <v>4.4891395959826457E-3</v>
      </c>
      <c r="T58" t="e">
        <v>#VALUE!</v>
      </c>
      <c r="U58">
        <v>9.5496715720236992E-5</v>
      </c>
      <c r="V58">
        <v>4.8689320417608511E-3</v>
      </c>
      <c r="W58">
        <v>1.0357040564334053E-4</v>
      </c>
      <c r="X58">
        <v>0.26578848069919769</v>
      </c>
      <c r="Y58">
        <v>1.4909161555075576E-6</v>
      </c>
      <c r="Z58" t="e">
        <v>#VALUE!</v>
      </c>
      <c r="AA58" t="e">
        <v>#VALUE!</v>
      </c>
      <c r="AB58">
        <v>1.3855582947976872E-6</v>
      </c>
      <c r="AC58">
        <v>5.0510957142857265E-4</v>
      </c>
      <c r="AE58">
        <v>0.57963027403218603</v>
      </c>
      <c r="AF58">
        <v>0.9948570253034339</v>
      </c>
      <c r="AG58">
        <v>36.371099251352824</v>
      </c>
      <c r="AH58">
        <v>50.120145268105027</v>
      </c>
      <c r="AI58">
        <v>10.191467594250362</v>
      </c>
      <c r="AJ58">
        <v>0</v>
      </c>
      <c r="AK58">
        <v>0</v>
      </c>
      <c r="AL58">
        <v>1.749528158295278</v>
      </c>
    </row>
    <row r="59" spans="4:38">
      <c r="D59">
        <v>8.6548022766570459E-3</v>
      </c>
      <c r="E59">
        <v>42.12332531149881</v>
      </c>
      <c r="F59" t="e">
        <v>#VALUE!</v>
      </c>
      <c r="G59" t="e">
        <v>#VALUE!</v>
      </c>
      <c r="H59">
        <v>3.7600225266903797E-3</v>
      </c>
      <c r="I59">
        <v>0.15460559534155002</v>
      </c>
      <c r="J59" t="e">
        <v>#VALUE!</v>
      </c>
      <c r="K59" t="e">
        <v>#VALUE!</v>
      </c>
      <c r="L59">
        <v>1.1952834772479035E-2</v>
      </c>
      <c r="M59">
        <v>1.2773956541659549E-4</v>
      </c>
      <c r="N59">
        <v>4.5738970541449823E-3</v>
      </c>
      <c r="O59">
        <v>7.7575005781584305E-3</v>
      </c>
      <c r="P59">
        <v>8.2201392598967409E-3</v>
      </c>
      <c r="Q59">
        <v>2.1354619667719597E-2</v>
      </c>
      <c r="R59">
        <v>4.6108416525907263E-3</v>
      </c>
      <c r="S59">
        <v>3.6219222688883765E-3</v>
      </c>
      <c r="T59" t="e">
        <v>#VALUE!</v>
      </c>
      <c r="U59">
        <v>1.5985100153475149E-4</v>
      </c>
      <c r="V59">
        <v>3.5139967753740229E-3</v>
      </c>
      <c r="W59" t="e">
        <v>#VALUE!</v>
      </c>
      <c r="X59">
        <v>0.33936578150036267</v>
      </c>
      <c r="Y59" t="e">
        <v>#VALUE!</v>
      </c>
      <c r="Z59" t="e">
        <v>#VALUE!</v>
      </c>
      <c r="AA59">
        <v>1.1461161537733642E-7</v>
      </c>
      <c r="AB59">
        <v>2.6077787572254321E-6</v>
      </c>
      <c r="AC59">
        <v>2.9765098841698915E-4</v>
      </c>
      <c r="AE59">
        <v>0</v>
      </c>
      <c r="AF59">
        <v>1.144085579098949</v>
      </c>
      <c r="AG59">
        <v>36.730086724483066</v>
      </c>
      <c r="AH59">
        <v>49.863447981200522</v>
      </c>
      <c r="AI59">
        <v>10.287840810271639</v>
      </c>
      <c r="AJ59">
        <v>0</v>
      </c>
      <c r="AK59">
        <v>0.46717359515354084</v>
      </c>
      <c r="AL59">
        <v>1.4922446056047955</v>
      </c>
    </row>
    <row r="60" spans="4:38">
      <c r="D60">
        <v>9.4208755331411966E-3</v>
      </c>
      <c r="E60">
        <v>50.866217087931716</v>
      </c>
      <c r="F60" t="e">
        <v>#VALUE!</v>
      </c>
      <c r="G60" t="e">
        <v>#VALUE!</v>
      </c>
      <c r="H60">
        <v>3.5376050533807721E-3</v>
      </c>
      <c r="I60">
        <v>0.10494304000417798</v>
      </c>
      <c r="J60" t="e">
        <v>#VALUE!</v>
      </c>
      <c r="K60" t="e">
        <v>#VALUE!</v>
      </c>
      <c r="L60">
        <v>1.9730203640334853E-2</v>
      </c>
      <c r="M60">
        <v>1.3795232224673296E-4</v>
      </c>
      <c r="N60">
        <v>5.0420000917711658E-3</v>
      </c>
      <c r="O60">
        <v>1.1146371397980996E-2</v>
      </c>
      <c r="P60">
        <v>8.6054101893287566E-3</v>
      </c>
      <c r="Q60">
        <v>2.3363125599625525E-2</v>
      </c>
      <c r="R60">
        <v>4.687178915772648E-3</v>
      </c>
      <c r="S60">
        <v>4.0000016343300559E-3</v>
      </c>
      <c r="T60" t="e">
        <v>#VALUE!</v>
      </c>
      <c r="U60">
        <v>3.199924251260695E-5</v>
      </c>
      <c r="V60">
        <v>2.0293558831126928E-3</v>
      </c>
      <c r="W60">
        <v>1.8688280511662845E-4</v>
      </c>
      <c r="X60">
        <v>0.52001526074289639</v>
      </c>
      <c r="Y60">
        <v>2.613073153347729E-6</v>
      </c>
      <c r="Z60" t="e">
        <v>#VALUE!</v>
      </c>
      <c r="AA60" t="e">
        <v>#VALUE!</v>
      </c>
      <c r="AB60" t="e">
        <v>#VALUE!</v>
      </c>
      <c r="AC60">
        <v>7.3958806563706751E-4</v>
      </c>
      <c r="AE60">
        <v>0.52571117877337803</v>
      </c>
      <c r="AF60">
        <v>1.326476033737912</v>
      </c>
      <c r="AG60">
        <v>36.276628863686973</v>
      </c>
      <c r="AH60">
        <v>49.906230862351272</v>
      </c>
      <c r="AI60">
        <v>10.13123433423706</v>
      </c>
      <c r="AJ60">
        <v>0</v>
      </c>
      <c r="AK60">
        <v>0</v>
      </c>
      <c r="AL60">
        <v>1.8267132241024222</v>
      </c>
    </row>
    <row r="61" spans="4:38">
      <c r="D61">
        <v>8.6050740345821209E-3</v>
      </c>
      <c r="E61">
        <v>44.044536739053108</v>
      </c>
      <c r="F61" t="e">
        <v>#VALUE!</v>
      </c>
      <c r="G61" t="e">
        <v>#VALUE!</v>
      </c>
      <c r="H61">
        <v>5.331285943060482E-3</v>
      </c>
      <c r="I61">
        <v>0.19229699415082513</v>
      </c>
      <c r="J61" t="e">
        <v>#VALUE!</v>
      </c>
      <c r="K61" t="e">
        <v>#VALUE!</v>
      </c>
      <c r="L61">
        <v>1.4062363633054201E-2</v>
      </c>
      <c r="M61">
        <v>1.7886692499575706E-4</v>
      </c>
      <c r="N61">
        <v>4.2135994891403959E-3</v>
      </c>
      <c r="O61">
        <v>1.3461680942184107E-2</v>
      </c>
      <c r="P61">
        <v>8.9353793287435587E-3</v>
      </c>
      <c r="Q61">
        <v>2.2368715034514961E-2</v>
      </c>
      <c r="R61">
        <v>3.9878917416114983E-3</v>
      </c>
      <c r="S61">
        <v>3.9335627893175018E-3</v>
      </c>
      <c r="T61">
        <v>1.3434778776290618E-5</v>
      </c>
      <c r="U61">
        <v>1.3584593005919781E-4</v>
      </c>
      <c r="V61">
        <v>3.9928647389947322E-3</v>
      </c>
      <c r="W61" t="e">
        <v>#VALUE!</v>
      </c>
      <c r="X61">
        <v>0.35270835251274429</v>
      </c>
      <c r="Y61">
        <v>1.7583817710583132E-6</v>
      </c>
      <c r="Z61">
        <v>1.1340554682369708E-9</v>
      </c>
      <c r="AA61" t="e">
        <v>#VALUE!</v>
      </c>
      <c r="AB61" t="e">
        <v>#VALUE!</v>
      </c>
      <c r="AC61">
        <v>4.102334131274142E-4</v>
      </c>
      <c r="AE61">
        <v>0.64702914310569604</v>
      </c>
      <c r="AF61">
        <v>1.0777617774120534</v>
      </c>
      <c r="AG61">
        <v>36.975709732414273</v>
      </c>
      <c r="AH61">
        <v>49.521184931994512</v>
      </c>
      <c r="AI61">
        <v>9.9866745102051393</v>
      </c>
      <c r="AJ61">
        <v>0</v>
      </c>
      <c r="AK61">
        <v>0</v>
      </c>
      <c r="AL61">
        <v>1.7881206911988499</v>
      </c>
    </row>
    <row r="62" spans="4:38">
      <c r="D62">
        <v>9.1093528530259218E-3</v>
      </c>
      <c r="E62">
        <v>52.108875720897188</v>
      </c>
      <c r="F62" t="e">
        <v>#VALUE!</v>
      </c>
      <c r="G62" t="e">
        <v>#VALUE!</v>
      </c>
      <c r="H62">
        <v>5.8564003914590565E-3</v>
      </c>
      <c r="I62">
        <v>0.25492995696678505</v>
      </c>
      <c r="J62">
        <v>6.5394679073419639E-5</v>
      </c>
      <c r="K62" t="e">
        <v>#VALUE!</v>
      </c>
      <c r="L62">
        <v>1.5299358900618813E-2</v>
      </c>
      <c r="M62">
        <v>8.3819879314440561E-5</v>
      </c>
      <c r="N62">
        <v>5.7043795197307843E-3</v>
      </c>
      <c r="O62">
        <v>1.093778069134288E-2</v>
      </c>
      <c r="P62">
        <v>1.0596368726333922E-2</v>
      </c>
      <c r="Q62">
        <v>3.0328702035801937E-2</v>
      </c>
      <c r="R62">
        <v>3.4572561104770547E-3</v>
      </c>
      <c r="S62">
        <v>3.4609221912805248E-3</v>
      </c>
      <c r="T62" t="e">
        <v>#VALUE!</v>
      </c>
      <c r="U62">
        <v>1.2948028381933814E-4</v>
      </c>
      <c r="V62">
        <v>4.867387075664629E-3</v>
      </c>
      <c r="W62">
        <v>1.5483203085026287E-4</v>
      </c>
      <c r="X62">
        <v>0.3299042796795324</v>
      </c>
      <c r="Y62">
        <v>2.4223546652267787E-6</v>
      </c>
      <c r="Z62">
        <v>5.109109728765156E-8</v>
      </c>
      <c r="AA62" t="e">
        <v>#VALUE!</v>
      </c>
      <c r="AB62" t="e">
        <v>#VALUE!</v>
      </c>
      <c r="AC62">
        <v>3.2327589961390045E-4</v>
      </c>
      <c r="AE62">
        <v>0</v>
      </c>
      <c r="AF62">
        <v>0.97827607488170998</v>
      </c>
      <c r="AG62">
        <v>36.71119264694989</v>
      </c>
      <c r="AH62">
        <v>50.526582639037166</v>
      </c>
      <c r="AI62">
        <v>10.299887462274302</v>
      </c>
      <c r="AJ62">
        <v>0</v>
      </c>
      <c r="AK62">
        <v>0</v>
      </c>
      <c r="AL62">
        <v>1.4922446056047955</v>
      </c>
    </row>
    <row r="63" spans="4:38">
      <c r="D63">
        <v>1.0256719020172896E-2</v>
      </c>
      <c r="E63">
        <v>46.449420256319037</v>
      </c>
      <c r="F63" t="e">
        <v>#VALUE!</v>
      </c>
      <c r="G63" t="e">
        <v>#VALUE!</v>
      </c>
      <c r="H63">
        <v>3.6210288612099537E-3</v>
      </c>
      <c r="I63">
        <v>0.17541534259452682</v>
      </c>
      <c r="J63">
        <v>5.4633445740086311E-5</v>
      </c>
      <c r="K63" t="e">
        <v>#VALUE!</v>
      </c>
      <c r="L63">
        <v>1.2231107058609358E-2</v>
      </c>
      <c r="M63">
        <v>1.480671729170197E-4</v>
      </c>
      <c r="N63">
        <v>6.6835658855919008E-3</v>
      </c>
      <c r="O63">
        <v>8.2628581798714906E-3</v>
      </c>
      <c r="P63">
        <v>9.7042946643717855E-3</v>
      </c>
      <c r="Q63">
        <v>2.6006247665847582E-2</v>
      </c>
      <c r="R63">
        <v>5.3097858708057444E-3</v>
      </c>
      <c r="S63">
        <v>3.5157596644601634E-3</v>
      </c>
      <c r="T63" t="e">
        <v>#VALUE!</v>
      </c>
      <c r="U63">
        <v>2.4417470795878149E-4</v>
      </c>
      <c r="V63">
        <v>4.9648343816596783E-3</v>
      </c>
      <c r="W63" t="e">
        <v>#VALUE!</v>
      </c>
      <c r="X63">
        <v>0.40830612017479789</v>
      </c>
      <c r="Y63" t="e">
        <v>#VALUE!</v>
      </c>
      <c r="Z63" t="e">
        <v>#VALUE!</v>
      </c>
      <c r="AA63" t="e">
        <v>#VALUE!</v>
      </c>
      <c r="AB63">
        <v>7.6461286127167609E-7</v>
      </c>
      <c r="AC63">
        <v>3.5843959459459546E-4</v>
      </c>
      <c r="AE63">
        <v>0</v>
      </c>
      <c r="AF63">
        <v>1.1606665295206728</v>
      </c>
      <c r="AG63">
        <v>37.221332740345488</v>
      </c>
      <c r="AH63">
        <v>50.162928149255777</v>
      </c>
      <c r="AI63">
        <v>10.203514246253022</v>
      </c>
      <c r="AJ63">
        <v>0</v>
      </c>
      <c r="AK63">
        <v>0</v>
      </c>
      <c r="AL63">
        <v>1.2478252305488378</v>
      </c>
    </row>
    <row r="64" spans="4:38">
      <c r="D64">
        <v>9.0835630547550297E-3</v>
      </c>
      <c r="E64">
        <v>46.948922392310493</v>
      </c>
      <c r="F64" t="e">
        <v>#VALUE!</v>
      </c>
      <c r="G64" t="e">
        <v>#VALUE!</v>
      </c>
      <c r="H64">
        <v>2.8611958007117352E-3</v>
      </c>
      <c r="I64">
        <v>0.16938713473992059</v>
      </c>
      <c r="J64" t="e">
        <v>#VALUE!</v>
      </c>
      <c r="K64" t="e">
        <v>#VALUE!</v>
      </c>
      <c r="L64">
        <v>1.3412489188205276E-2</v>
      </c>
      <c r="M64">
        <v>1.9053683064652912E-4</v>
      </c>
      <c r="N64">
        <v>6.3020457907616784E-3</v>
      </c>
      <c r="O64">
        <v>1.2569214438666217E-2</v>
      </c>
      <c r="P64">
        <v>8.591470481927722E-3</v>
      </c>
      <c r="Q64">
        <v>2.0820067941967873E-2</v>
      </c>
      <c r="R64">
        <v>4.4538979160009071E-3</v>
      </c>
      <c r="S64">
        <v>3.6632543734307181E-3</v>
      </c>
      <c r="T64">
        <v>4.1665834596783221E-6</v>
      </c>
      <c r="U64">
        <v>2.2323325147993907E-4</v>
      </c>
      <c r="V64">
        <v>3.9473454601227052E-3</v>
      </c>
      <c r="W64" t="e">
        <v>#VALUE!</v>
      </c>
      <c r="X64">
        <v>0.34917787472687395</v>
      </c>
      <c r="Y64">
        <v>2.0123486177105809E-6</v>
      </c>
      <c r="Z64" t="e">
        <v>#VALUE!</v>
      </c>
      <c r="AA64">
        <v>6.3067281760113687E-8</v>
      </c>
      <c r="AB64">
        <v>6.6910312138728302E-8</v>
      </c>
      <c r="AC64">
        <v>3.9809852895752995E-4</v>
      </c>
      <c r="AE64">
        <v>0.52571117877337803</v>
      </c>
      <c r="AF64">
        <v>1.0280189261468817</v>
      </c>
      <c r="AG64">
        <v>37.278014972945002</v>
      </c>
      <c r="AH64">
        <v>49.350053407391506</v>
      </c>
      <c r="AI64">
        <v>10.191467594250362</v>
      </c>
      <c r="AJ64">
        <v>0</v>
      </c>
      <c r="AK64">
        <v>0</v>
      </c>
      <c r="AL64">
        <v>1.6208863819500368</v>
      </c>
    </row>
    <row r="65" spans="4:38">
      <c r="D65">
        <v>8.2480855331411966E-3</v>
      </c>
      <c r="E65">
        <v>44.356217515129998</v>
      </c>
      <c r="F65" t="e">
        <v>#VALUE!</v>
      </c>
      <c r="G65" t="e">
        <v>#VALUE!</v>
      </c>
      <c r="H65">
        <v>3.320924021352303E-3</v>
      </c>
      <c r="I65">
        <v>0.18670092187173593</v>
      </c>
      <c r="J65" t="e">
        <v>#VALUE!</v>
      </c>
      <c r="K65" t="e">
        <v>#VALUE!</v>
      </c>
      <c r="L65">
        <v>1.3775065671641754E-2</v>
      </c>
      <c r="M65">
        <v>1.6845454132020986E-4</v>
      </c>
      <c r="N65">
        <v>4.6390707586417704E-3</v>
      </c>
      <c r="O65">
        <v>1.022252542367693E-2</v>
      </c>
      <c r="P65">
        <v>8.6935650602409775E-3</v>
      </c>
      <c r="Q65">
        <v>2.318180670410663E-2</v>
      </c>
      <c r="R65">
        <v>3.4713409564026427E-3</v>
      </c>
      <c r="S65">
        <v>3.6284975622004056E-3</v>
      </c>
      <c r="T65" t="e">
        <v>#VALUE!</v>
      </c>
      <c r="U65">
        <v>1.9650091427318611E-4</v>
      </c>
      <c r="V65">
        <v>3.851886582714461E-3</v>
      </c>
      <c r="W65" t="e">
        <v>#VALUE!</v>
      </c>
      <c r="X65">
        <v>0.31718138455935768</v>
      </c>
      <c r="Y65">
        <v>3.8339904751619827E-6</v>
      </c>
      <c r="Z65">
        <v>6.2196522341184723E-8</v>
      </c>
      <c r="AA65">
        <v>8.7404003406671586E-8</v>
      </c>
      <c r="AB65">
        <v>1.7932744797687854E-6</v>
      </c>
      <c r="AC65">
        <v>3.6605123166023255E-4</v>
      </c>
      <c r="AE65">
        <v>0.59311004784688803</v>
      </c>
      <c r="AF65">
        <v>1.0445998765686055</v>
      </c>
      <c r="AG65">
        <v>37.334697205544515</v>
      </c>
      <c r="AH65">
        <v>49.521184931994512</v>
      </c>
      <c r="AI65">
        <v>9.9384879021945007</v>
      </c>
      <c r="AJ65">
        <v>0</v>
      </c>
      <c r="AK65">
        <v>0</v>
      </c>
      <c r="AL65">
        <v>1.5565654937774163</v>
      </c>
    </row>
    <row r="66" spans="4:38">
      <c r="D66">
        <v>1.2237280806916408E-2</v>
      </c>
      <c r="E66">
        <v>53.373781986472125</v>
      </c>
      <c r="F66" t="e">
        <v>#VALUE!</v>
      </c>
      <c r="G66" t="e">
        <v>#VALUE!</v>
      </c>
      <c r="H66">
        <v>6.1098007829181317E-3</v>
      </c>
      <c r="I66">
        <v>0.29745777041988714</v>
      </c>
      <c r="J66">
        <v>9.0364974990184431E-5</v>
      </c>
      <c r="K66" t="e">
        <v>#VALUE!</v>
      </c>
      <c r="L66">
        <v>1.9000660502366162E-2</v>
      </c>
      <c r="M66">
        <v>2.2081907873748436E-4</v>
      </c>
      <c r="N66">
        <v>6.7623195197307811E-3</v>
      </c>
      <c r="O66">
        <v>1.4819176017130569E-2</v>
      </c>
      <c r="P66">
        <v>1.0566849345955266E-2</v>
      </c>
      <c r="Q66">
        <v>3.2757041043640932E-2</v>
      </c>
      <c r="R66">
        <v>4.9677050536407145E-3</v>
      </c>
      <c r="S66">
        <v>3.6663409769458971E-3</v>
      </c>
      <c r="T66" t="e">
        <v>#VALUE!</v>
      </c>
      <c r="U66">
        <v>2.4385997149747909E-4</v>
      </c>
      <c r="V66">
        <v>4.8095509837477197E-3</v>
      </c>
      <c r="W66">
        <v>1.5883851015801304E-4</v>
      </c>
      <c r="X66">
        <v>0.30194517334304311</v>
      </c>
      <c r="Y66" t="e">
        <v>#VALUE!</v>
      </c>
      <c r="Z66" t="e">
        <v>#VALUE!</v>
      </c>
      <c r="AA66" t="e">
        <v>#VALUE!</v>
      </c>
      <c r="AB66">
        <v>5.9181815317919051E-8</v>
      </c>
      <c r="AC66">
        <v>4.4382544401544514E-4</v>
      </c>
      <c r="AE66">
        <v>0.57963027403218603</v>
      </c>
      <c r="AF66">
        <v>1.1275046286772252</v>
      </c>
      <c r="AG66">
        <v>36.654510414350376</v>
      </c>
      <c r="AH66">
        <v>49.863447981200522</v>
      </c>
      <c r="AI66">
        <v>10.27579415826898</v>
      </c>
      <c r="AJ66">
        <v>0</v>
      </c>
      <c r="AK66">
        <v>0</v>
      </c>
      <c r="AL66">
        <v>1.4793804279702716</v>
      </c>
    </row>
    <row r="67" spans="4:38">
      <c r="D67">
        <v>9.9442491354466717E-3</v>
      </c>
      <c r="E67">
        <v>44.162620327518752</v>
      </c>
      <c r="F67" t="e">
        <v>#VALUE!</v>
      </c>
      <c r="G67" t="e">
        <v>#VALUE!</v>
      </c>
      <c r="H67">
        <v>3.1625737010676064E-3</v>
      </c>
      <c r="I67">
        <v>0.17767112366826818</v>
      </c>
      <c r="J67">
        <v>7.1077625716529165E-5</v>
      </c>
      <c r="K67" t="e">
        <v>#VALUE!</v>
      </c>
      <c r="L67">
        <v>1.6137494211867446E-2</v>
      </c>
      <c r="M67">
        <v>1.3917932801629004E-4</v>
      </c>
      <c r="N67">
        <v>5.7381239645151226E-3</v>
      </c>
      <c r="O67">
        <v>1.0837406215968147E-2</v>
      </c>
      <c r="P67">
        <v>8.7619596901893394E-3</v>
      </c>
      <c r="Q67">
        <v>2.3722591950391871E-2</v>
      </c>
      <c r="R67">
        <v>5.5605931020314909E-3</v>
      </c>
      <c r="S67">
        <v>4.2647991029445267E-3</v>
      </c>
      <c r="T67" t="e">
        <v>#VALUE!</v>
      </c>
      <c r="U67">
        <v>1.8418566827450159E-4</v>
      </c>
      <c r="V67">
        <v>4.1041022979227274E-3</v>
      </c>
      <c r="W67" t="e">
        <v>#VALUE!</v>
      </c>
      <c r="X67">
        <v>0.39164409613983803</v>
      </c>
      <c r="Y67">
        <v>4.6685568466522625E-5</v>
      </c>
      <c r="Z67" t="e">
        <v>#VALUE!</v>
      </c>
      <c r="AA67">
        <v>1.9072295079252467E-7</v>
      </c>
      <c r="AB67" t="e">
        <v>#VALUE!</v>
      </c>
      <c r="AC67">
        <v>3.6712091119691211E-4</v>
      </c>
      <c r="AE67">
        <v>0</v>
      </c>
      <c r="AF67">
        <v>1.2269903312075685</v>
      </c>
      <c r="AG67">
        <v>36.465569639018682</v>
      </c>
      <c r="AH67">
        <v>49.9704051840774</v>
      </c>
      <c r="AI67">
        <v>10.299887462274302</v>
      </c>
      <c r="AJ67">
        <v>0</v>
      </c>
      <c r="AK67">
        <v>0.46717359515354084</v>
      </c>
      <c r="AL67">
        <v>1.5565654937774163</v>
      </c>
    </row>
    <row r="68" spans="4:38">
      <c r="D68">
        <v>9.0327369164264985E-3</v>
      </c>
      <c r="E68">
        <v>47.868776432894329</v>
      </c>
      <c r="F68" t="e">
        <v>#VALUE!</v>
      </c>
      <c r="G68" t="e">
        <v>#VALUE!</v>
      </c>
      <c r="H68">
        <v>4.3146014234875319E-3</v>
      </c>
      <c r="I68">
        <v>0.18503745017756421</v>
      </c>
      <c r="J68">
        <v>6.6893207459756498E-5</v>
      </c>
      <c r="K68" t="e">
        <v>#VALUE!</v>
      </c>
      <c r="L68">
        <v>1.594729650527844E-2</v>
      </c>
      <c r="M68">
        <v>1.2045165974885414E-4</v>
      </c>
      <c r="N68">
        <v>5.6546528296114824E-3</v>
      </c>
      <c r="O68">
        <v>9.4608793239522471E-3</v>
      </c>
      <c r="P68">
        <v>1.0086379759036158E-2</v>
      </c>
      <c r="Q68">
        <v>2.5595163390663304E-2</v>
      </c>
      <c r="R68">
        <v>3.0504748801643417E-3</v>
      </c>
      <c r="S68">
        <v>3.3506322894316315E-3</v>
      </c>
      <c r="T68" t="e">
        <v>#VALUE!</v>
      </c>
      <c r="U68">
        <v>1.8948485770664365E-4</v>
      </c>
      <c r="V68">
        <v>5.3858233376385825E-3</v>
      </c>
      <c r="W68" t="e">
        <v>#VALUE!</v>
      </c>
      <c r="X68">
        <v>0.37681876911871648</v>
      </c>
      <c r="Y68" t="e">
        <v>#VALUE!</v>
      </c>
      <c r="Z68" t="e">
        <v>#VALUE!</v>
      </c>
      <c r="AA68" t="e">
        <v>#VALUE!</v>
      </c>
      <c r="AB68">
        <v>1.3186260693641615E-6</v>
      </c>
      <c r="AC68">
        <v>3.3194105791505875E-4</v>
      </c>
      <c r="AE68">
        <v>0</v>
      </c>
      <c r="AF68">
        <v>1.0943427278337774</v>
      </c>
      <c r="AG68">
        <v>36.692298569416721</v>
      </c>
      <c r="AH68">
        <v>50.334059673858789</v>
      </c>
      <c r="AI68">
        <v>10.287840810271639</v>
      </c>
      <c r="AJ68">
        <v>0</v>
      </c>
      <c r="AK68">
        <v>0</v>
      </c>
      <c r="AL68">
        <v>1.5822938490464644</v>
      </c>
    </row>
    <row r="69" spans="4:38">
      <c r="D69">
        <v>8.262185965417855E-3</v>
      </c>
      <c r="E69">
        <v>48.036061516554</v>
      </c>
      <c r="F69" t="e">
        <v>#VALUE!</v>
      </c>
      <c r="G69" t="e">
        <v>#VALUE!</v>
      </c>
      <c r="H69">
        <v>4.6538490391458938E-3</v>
      </c>
      <c r="I69">
        <v>0.17505662001253391</v>
      </c>
      <c r="J69">
        <v>6.88980292108362E-5</v>
      </c>
      <c r="K69" t="e">
        <v>#VALUE!</v>
      </c>
      <c r="L69">
        <v>1.4229061012013065E-2</v>
      </c>
      <c r="M69">
        <v>9.7782187765144748E-5</v>
      </c>
      <c r="N69">
        <v>5.2169459314774982E-3</v>
      </c>
      <c r="O69">
        <v>5.608174866931763E-3</v>
      </c>
      <c r="P69">
        <v>9.7105319104991532E-3</v>
      </c>
      <c r="Q69">
        <v>2.3477297449397375E-2</v>
      </c>
      <c r="R69">
        <v>4.1788472472038289E-3</v>
      </c>
      <c r="S69">
        <v>3.2707708582515359E-3</v>
      </c>
      <c r="T69">
        <v>1.2727551479023719E-5</v>
      </c>
      <c r="U69">
        <v>1.9878106511729925E-4</v>
      </c>
      <c r="V69">
        <v>4.3100977774190143E-3</v>
      </c>
      <c r="W69">
        <v>9.1617866064710034E-5</v>
      </c>
      <c r="X69">
        <v>0.42921543627093767</v>
      </c>
      <c r="Y69">
        <v>6.4050661555075515E-6</v>
      </c>
      <c r="Z69" t="e">
        <v>#VALUE!</v>
      </c>
      <c r="AA69" t="e">
        <v>#VALUE!</v>
      </c>
      <c r="AB69">
        <v>1.1469225144508667E-6</v>
      </c>
      <c r="AC69">
        <v>4.6668405405405521E-4</v>
      </c>
      <c r="AE69">
        <v>0.63354936929099404</v>
      </c>
      <c r="AF69">
        <v>1.1606665295206728</v>
      </c>
      <c r="AG69">
        <v>36.578934104217701</v>
      </c>
      <c r="AH69">
        <v>49.799273659474402</v>
      </c>
      <c r="AI69">
        <v>10.058954422221101</v>
      </c>
      <c r="AJ69">
        <v>0</v>
      </c>
      <c r="AK69">
        <v>0</v>
      </c>
      <c r="AL69">
        <v>1.7623923359298019</v>
      </c>
    </row>
    <row r="70" spans="4:38">
      <c r="D70">
        <v>9.9087935446685715E-3</v>
      </c>
      <c r="E70">
        <v>53.280940904236459</v>
      </c>
      <c r="F70" t="e">
        <v>#VALUE!</v>
      </c>
      <c r="G70" t="e">
        <v>#VALUE!</v>
      </c>
      <c r="H70">
        <v>8.0981679003558488E-3</v>
      </c>
      <c r="I70">
        <v>0.20676435930645495</v>
      </c>
      <c r="J70">
        <v>1.5371448594424797E-4</v>
      </c>
      <c r="K70" t="e">
        <v>#VALUE!</v>
      </c>
      <c r="L70">
        <v>1.4607390462322492E-2</v>
      </c>
      <c r="M70">
        <v>1.3200547666723187E-4</v>
      </c>
      <c r="N70">
        <v>8.1044298164576027E-3</v>
      </c>
      <c r="O70">
        <v>1.2812931232792859E-2</v>
      </c>
      <c r="P70">
        <v>1.0505162444061975E-2</v>
      </c>
      <c r="Q70">
        <v>2.5034583982683902E-2</v>
      </c>
      <c r="R70">
        <v>3.7362803378224096E-3</v>
      </c>
      <c r="S70">
        <v>3.8122982971924165E-3</v>
      </c>
      <c r="T70">
        <v>1.8664120785063527E-5</v>
      </c>
      <c r="U70">
        <v>3.1699635014251324E-4</v>
      </c>
      <c r="V70">
        <v>3.6227881379830001E-3</v>
      </c>
      <c r="W70" t="e">
        <v>#VALUE!</v>
      </c>
      <c r="X70">
        <v>0.44201202257829375</v>
      </c>
      <c r="Y70" t="e">
        <v>#VALUE!</v>
      </c>
      <c r="Z70">
        <v>1.483266145610275E-8</v>
      </c>
      <c r="AA70">
        <v>1.0985063969718501E-7</v>
      </c>
      <c r="AB70" t="e">
        <v>#VALUE!</v>
      </c>
      <c r="AC70">
        <v>3.2218359845559929E-4</v>
      </c>
      <c r="AE70">
        <v>0.63354936929099404</v>
      </c>
      <c r="AF70">
        <v>1.1275046286772252</v>
      </c>
      <c r="AG70">
        <v>37.183544585279151</v>
      </c>
      <c r="AH70">
        <v>49.328661966816128</v>
      </c>
      <c r="AI70">
        <v>10.046907770218441</v>
      </c>
      <c r="AJ70">
        <v>0</v>
      </c>
      <c r="AK70">
        <v>0</v>
      </c>
      <c r="AL70">
        <v>1.6723430924881333</v>
      </c>
    </row>
    <row r="71" spans="4:38">
      <c r="D71">
        <v>1.0237107579250705E-2</v>
      </c>
      <c r="E71">
        <v>50.942800284798928</v>
      </c>
      <c r="F71" t="e">
        <v>#VALUE!</v>
      </c>
      <c r="G71" t="e">
        <v>#VALUE!</v>
      </c>
      <c r="H71">
        <v>6.0838947686832562E-3</v>
      </c>
      <c r="I71">
        <v>0.16674226480050133</v>
      </c>
      <c r="J71" t="e">
        <v>#VALUE!</v>
      </c>
      <c r="K71" t="e">
        <v>#VALUE!</v>
      </c>
      <c r="L71">
        <v>1.6469210374954447E-2</v>
      </c>
      <c r="M71">
        <v>1.8662694179534975E-4</v>
      </c>
      <c r="N71">
        <v>6.4984382104618923E-3</v>
      </c>
      <c r="O71">
        <v>1.3507113337412006E-2</v>
      </c>
      <c r="P71">
        <v>9.0406597418244521E-3</v>
      </c>
      <c r="Q71">
        <v>2.4032955656955578E-2</v>
      </c>
      <c r="R71">
        <v>3.4641743597352151E-3</v>
      </c>
      <c r="S71">
        <v>3.4829778064368816E-3</v>
      </c>
      <c r="T71" t="e">
        <v>#VALUE!</v>
      </c>
      <c r="U71">
        <v>2.208747542205661E-4</v>
      </c>
      <c r="V71">
        <v>2.7527147314605573E-3</v>
      </c>
      <c r="W71" t="e">
        <v>#VALUE!</v>
      </c>
      <c r="X71">
        <v>0.38735995848506749</v>
      </c>
      <c r="Y71">
        <v>8.9818063930885415E-7</v>
      </c>
      <c r="Z71">
        <v>2.6202562812276885E-8</v>
      </c>
      <c r="AA71" t="e">
        <v>#VALUE!</v>
      </c>
      <c r="AB71">
        <v>1.4142711560693635E-6</v>
      </c>
      <c r="AC71">
        <v>4.2573999613899725E-4</v>
      </c>
      <c r="AE71">
        <v>0</v>
      </c>
      <c r="AF71">
        <v>1.326476033737912</v>
      </c>
      <c r="AG71">
        <v>37.221332740345488</v>
      </c>
      <c r="AH71">
        <v>49.414227729117641</v>
      </c>
      <c r="AI71">
        <v>10.311934114276962</v>
      </c>
      <c r="AJ71">
        <v>0</v>
      </c>
      <c r="AK71">
        <v>0</v>
      </c>
      <c r="AL71">
        <v>1.7366639806607538</v>
      </c>
    </row>
    <row r="72" spans="4:38">
      <c r="D72">
        <v>9.3874865706051729E-3</v>
      </c>
      <c r="E72">
        <v>47.295685973656177</v>
      </c>
      <c r="F72" t="e">
        <v>#VALUE!</v>
      </c>
      <c r="G72" t="e">
        <v>#VALUE!</v>
      </c>
      <c r="H72">
        <v>6.6939975088967764E-3</v>
      </c>
      <c r="I72">
        <v>0.19958990766659701</v>
      </c>
      <c r="J72">
        <v>3.6151952689438509E-4</v>
      </c>
      <c r="K72" t="e">
        <v>#VALUE!</v>
      </c>
      <c r="L72">
        <v>1.4959895376774621E-2</v>
      </c>
      <c r="M72">
        <v>1.3296419412862673E-4</v>
      </c>
      <c r="N72">
        <v>4.6801092811257104E-3</v>
      </c>
      <c r="O72">
        <v>1.0972570703579038E-2</v>
      </c>
      <c r="P72">
        <v>9.7620295180723023E-3</v>
      </c>
      <c r="Q72">
        <v>2.1770953223353155E-2</v>
      </c>
      <c r="R72">
        <v>4.6633375644829873E-3</v>
      </c>
      <c r="S72">
        <v>4.6626043483222936E-3</v>
      </c>
      <c r="T72">
        <v>9.1052752412551926E-6</v>
      </c>
      <c r="U72">
        <v>2.0769364525323437E-4</v>
      </c>
      <c r="V72">
        <v>3.919836480464972E-3</v>
      </c>
      <c r="W72">
        <v>6.5472593528968933E-5</v>
      </c>
      <c r="X72">
        <v>0.38498062636562103</v>
      </c>
      <c r="Y72">
        <v>1.2640289416846634E-6</v>
      </c>
      <c r="Z72" t="e">
        <v>#VALUE!</v>
      </c>
      <c r="AA72">
        <v>7.4475331464395714E-9</v>
      </c>
      <c r="AB72" t="e">
        <v>#VALUE!</v>
      </c>
      <c r="AC72">
        <v>5.4615919691119823E-4</v>
      </c>
      <c r="AE72">
        <v>0</v>
      </c>
      <c r="AF72">
        <v>1.144085579098949</v>
      </c>
      <c r="AG72">
        <v>36.182158476021122</v>
      </c>
      <c r="AH72">
        <v>49.906230862351272</v>
      </c>
      <c r="AI72">
        <v>10.492633894316862</v>
      </c>
      <c r="AJ72">
        <v>0</v>
      </c>
      <c r="AK72">
        <v>0.46717359515354084</v>
      </c>
      <c r="AL72">
        <v>1.8138490464678982</v>
      </c>
    </row>
    <row r="73" spans="4:38">
      <c r="D73">
        <v>9.4694197694524338E-3</v>
      </c>
      <c r="E73">
        <v>46.712969134923526</v>
      </c>
      <c r="F73" t="e">
        <v>#VALUE!</v>
      </c>
      <c r="G73" t="e">
        <v>#VALUE!</v>
      </c>
      <c r="H73">
        <v>7.8220364768683045E-3</v>
      </c>
      <c r="I73">
        <v>0.21649992333402962</v>
      </c>
      <c r="J73" t="e">
        <v>#VALUE!</v>
      </c>
      <c r="K73" t="e">
        <v>#VALUE!</v>
      </c>
      <c r="L73">
        <v>1.5261655078267157E-2</v>
      </c>
      <c r="M73">
        <v>1.5206988189377175E-4</v>
      </c>
      <c r="N73">
        <v>6.8114611899663269E-3</v>
      </c>
      <c r="O73">
        <v>8.5402073936983493E-3</v>
      </c>
      <c r="P73">
        <v>1.0768753304647173E-2</v>
      </c>
      <c r="Q73">
        <v>2.5691618918918833E-2</v>
      </c>
      <c r="R73">
        <v>2.5795845400593434E-3</v>
      </c>
      <c r="S73">
        <v>3.9304525336681072E-3</v>
      </c>
      <c r="T73">
        <v>1.2139660057361363E-5</v>
      </c>
      <c r="U73">
        <v>2.5012498311773783E-4</v>
      </c>
      <c r="V73">
        <v>4.4966095178129439E-3</v>
      </c>
      <c r="W73">
        <v>9.5431813844995927E-5</v>
      </c>
      <c r="X73">
        <v>0.47482916460305691</v>
      </c>
      <c r="Y73">
        <v>2.1871523974082047E-6</v>
      </c>
      <c r="Z73">
        <v>1.0867298108493907E-6</v>
      </c>
      <c r="AA73" t="e">
        <v>#VALUE!</v>
      </c>
      <c r="AB73">
        <v>3.2561093641618482E-6</v>
      </c>
      <c r="AC73">
        <v>3.9691574131274227E-4</v>
      </c>
      <c r="AE73">
        <v>0</v>
      </c>
      <c r="AF73">
        <v>0.96169512445998606</v>
      </c>
      <c r="AG73">
        <v>37.391379438144021</v>
      </c>
      <c r="AH73">
        <v>49.414227729117641</v>
      </c>
      <c r="AI73">
        <v>10.034861118215781</v>
      </c>
      <c r="AJ73">
        <v>0</v>
      </c>
      <c r="AK73">
        <v>0.5172279089199916</v>
      </c>
      <c r="AL73">
        <v>1.6852072701226573</v>
      </c>
    </row>
    <row r="74" spans="4:38">
      <c r="D74">
        <v>7.8992989625360117E-3</v>
      </c>
      <c r="E74">
        <v>46.086612709149229</v>
      </c>
      <c r="F74" t="e">
        <v>#VALUE!</v>
      </c>
      <c r="G74" t="e">
        <v>#VALUE!</v>
      </c>
      <c r="H74">
        <v>7.0399785409252461E-3</v>
      </c>
      <c r="I74">
        <v>0.17305778441612701</v>
      </c>
      <c r="J74" t="e">
        <v>#VALUE!</v>
      </c>
      <c r="K74" t="e">
        <v>#VALUE!</v>
      </c>
      <c r="L74">
        <v>1.0951010640698913E-2</v>
      </c>
      <c r="M74">
        <v>1.2896148515187465E-4</v>
      </c>
      <c r="N74">
        <v>4.0372346650351656E-3</v>
      </c>
      <c r="O74">
        <v>5.8413737503823591E-3</v>
      </c>
      <c r="P74">
        <v>9.3483549225473455E-3</v>
      </c>
      <c r="Q74">
        <v>2.7275589294489207E-2</v>
      </c>
      <c r="R74">
        <v>2.6904302670623108E-3</v>
      </c>
      <c r="S74">
        <v>3.6786164346039665E-3</v>
      </c>
      <c r="T74" t="e">
        <v>#VALUE!</v>
      </c>
      <c r="U74">
        <v>9.7650701819776572E-5</v>
      </c>
      <c r="V74">
        <v>5.2005132375417158E-3</v>
      </c>
      <c r="W74">
        <v>1.4732372535741114E-4</v>
      </c>
      <c r="X74">
        <v>0.18971461179897953</v>
      </c>
      <c r="Y74" t="e">
        <v>#VALUE!</v>
      </c>
      <c r="Z74">
        <v>5.1805539543183319E-8</v>
      </c>
      <c r="AA74">
        <v>1.6314490915542975E-9</v>
      </c>
      <c r="AB74" t="e">
        <v>#VALUE!</v>
      </c>
      <c r="AC74">
        <v>4.536992432432444E-4</v>
      </c>
      <c r="AE74">
        <v>0</v>
      </c>
      <c r="AF74">
        <v>1.2269903312075685</v>
      </c>
      <c r="AG74">
        <v>37.183544585279151</v>
      </c>
      <c r="AH74">
        <v>50.01318806522815</v>
      </c>
      <c r="AI74">
        <v>9.9987211622078025</v>
      </c>
      <c r="AJ74">
        <v>0</v>
      </c>
      <c r="AK74">
        <v>0</v>
      </c>
      <c r="AL74">
        <v>1.5694296714119402</v>
      </c>
    </row>
    <row r="75" spans="4:38">
      <c r="D75">
        <v>7.8492047550432157E-3</v>
      </c>
      <c r="E75">
        <v>43.79596222855114</v>
      </c>
      <c r="F75" t="e">
        <v>#VALUE!</v>
      </c>
      <c r="G75" t="e">
        <v>#VALUE!</v>
      </c>
      <c r="H75">
        <v>5.1948383985764958E-3</v>
      </c>
      <c r="I75">
        <v>0.15219548013369541</v>
      </c>
      <c r="J75">
        <v>3.3063491755005851E-4</v>
      </c>
      <c r="K75" t="e">
        <v>#VALUE!</v>
      </c>
      <c r="L75">
        <v>1.6674515435019976E-2</v>
      </c>
      <c r="M75">
        <v>1.4389408179195606E-4</v>
      </c>
      <c r="N75">
        <v>6.35144885286018E-3</v>
      </c>
      <c r="O75">
        <v>1.2797247721015556E-2</v>
      </c>
      <c r="P75">
        <v>1.0767651032702252E-2</v>
      </c>
      <c r="Q75">
        <v>2.4060623739323661E-2</v>
      </c>
      <c r="R75">
        <v>3.3651665259073222E-3</v>
      </c>
      <c r="S75">
        <v>4.0121470052499365E-3</v>
      </c>
      <c r="T75" t="e">
        <v>#VALUE!</v>
      </c>
      <c r="U75">
        <v>1.7301049769787364E-4</v>
      </c>
      <c r="V75">
        <v>5.403504616295348E-3</v>
      </c>
      <c r="W75" t="e">
        <v>#VALUE!</v>
      </c>
      <c r="X75">
        <v>0.40664248579752188</v>
      </c>
      <c r="Y75">
        <v>1.9712541900647927E-6</v>
      </c>
      <c r="Z75" t="e">
        <v>#VALUE!</v>
      </c>
      <c r="AA75" t="e">
        <v>#VALUE!</v>
      </c>
      <c r="AB75" t="e">
        <v>#VALUE!</v>
      </c>
      <c r="AC75">
        <v>3.7385569111969205E-4</v>
      </c>
      <c r="AE75">
        <v>0</v>
      </c>
      <c r="AF75">
        <v>1.0943427278337774</v>
      </c>
      <c r="AG75">
        <v>37.032391965013787</v>
      </c>
      <c r="AH75">
        <v>50.269885352132661</v>
      </c>
      <c r="AI75">
        <v>10.046907770218441</v>
      </c>
      <c r="AJ75">
        <v>0</v>
      </c>
      <c r="AK75">
        <v>0</v>
      </c>
      <c r="AL75">
        <v>1.5565654937774163</v>
      </c>
    </row>
    <row r="76" spans="4:38">
      <c r="D76">
        <v>9.5461002881844226E-3</v>
      </c>
      <c r="E76">
        <v>41.748538269846975</v>
      </c>
      <c r="F76" t="e">
        <v>#VALUE!</v>
      </c>
      <c r="G76" t="e">
        <v>#VALUE!</v>
      </c>
      <c r="H76">
        <v>6.9633341637010474E-3</v>
      </c>
      <c r="I76">
        <v>0.16787215750992268</v>
      </c>
      <c r="J76">
        <v>8.9700509579897821E-5</v>
      </c>
      <c r="K76" t="e">
        <v>#VALUE!</v>
      </c>
      <c r="L76">
        <v>1.5276504186385103E-2</v>
      </c>
      <c r="M76">
        <v>1.5570131036823296E-4</v>
      </c>
      <c r="N76">
        <v>3.8415517375344006E-3</v>
      </c>
      <c r="O76">
        <v>6.9484803150810411E-3</v>
      </c>
      <c r="P76">
        <v>9.5159809122203239E-3</v>
      </c>
      <c r="Q76">
        <v>2.2198550859950789E-2</v>
      </c>
      <c r="R76">
        <v>5.0977208354256948E-3</v>
      </c>
      <c r="S76">
        <v>3.9969150308148769E-3</v>
      </c>
      <c r="T76" t="e">
        <v>#VALUE!</v>
      </c>
      <c r="U76">
        <v>1.6928769217276944E-4</v>
      </c>
      <c r="V76">
        <v>3.7530230577978744E-3</v>
      </c>
      <c r="W76">
        <v>7.4880345522949351E-5</v>
      </c>
      <c r="X76">
        <v>0.31883943627093814</v>
      </c>
      <c r="Y76">
        <v>2.5402783153347706E-6</v>
      </c>
      <c r="Z76" t="e">
        <v>#VALUE!</v>
      </c>
      <c r="AA76" t="e">
        <v>#VALUE!</v>
      </c>
      <c r="AB76">
        <v>2.4128922254335249E-6</v>
      </c>
      <c r="AC76">
        <v>5.0210628185328311E-4</v>
      </c>
      <c r="AE76">
        <v>0.56615050021748403</v>
      </c>
      <c r="AF76">
        <v>1.2435712816292925</v>
      </c>
      <c r="AG76">
        <v>36.257734786153804</v>
      </c>
      <c r="AH76">
        <v>49.820665100049773</v>
      </c>
      <c r="AI76">
        <v>10.14328098623972</v>
      </c>
      <c r="AJ76">
        <v>0</v>
      </c>
      <c r="AK76">
        <v>0</v>
      </c>
      <c r="AL76">
        <v>1.9682191780821874</v>
      </c>
    </row>
    <row r="77" spans="4:38">
      <c r="D77">
        <v>7.1298028530259253E-3</v>
      </c>
      <c r="E77">
        <v>40.054081559273818</v>
      </c>
      <c r="F77" t="e">
        <v>#VALUE!</v>
      </c>
      <c r="G77" t="e">
        <v>#VALUE!</v>
      </c>
      <c r="H77">
        <v>8.5714856583629633E-3</v>
      </c>
      <c r="I77">
        <v>0.19079703321495714</v>
      </c>
      <c r="J77">
        <v>8.5033898665096085E-5</v>
      </c>
      <c r="K77" t="e">
        <v>#VALUE!</v>
      </c>
      <c r="L77">
        <v>1.2309226279577687E-2</v>
      </c>
      <c r="M77">
        <v>8.3010945562531546E-5</v>
      </c>
      <c r="N77">
        <v>3.9491207127561809E-3</v>
      </c>
      <c r="O77">
        <v>7.2879412144386405E-3</v>
      </c>
      <c r="P77">
        <v>8.6789397934595638E-3</v>
      </c>
      <c r="Q77">
        <v>2.7801173499473412E-2</v>
      </c>
      <c r="R77">
        <v>3.925769411093352E-3</v>
      </c>
      <c r="S77">
        <v>2.9387540241953849E-3</v>
      </c>
      <c r="T77" t="e">
        <v>#VALUE!</v>
      </c>
      <c r="U77">
        <v>1.742032543301911E-4</v>
      </c>
      <c r="V77">
        <v>4.668901848024978E-3</v>
      </c>
      <c r="W77">
        <v>1.166925530474037E-4</v>
      </c>
      <c r="X77">
        <v>0.22096414129643019</v>
      </c>
      <c r="Y77">
        <v>1.5012132181425468E-6</v>
      </c>
      <c r="Z77" t="e">
        <v>#VALUE!</v>
      </c>
      <c r="AA77" t="e">
        <v>#VALUE!</v>
      </c>
      <c r="AB77">
        <v>2.2771200289017331E-6</v>
      </c>
      <c r="AC77">
        <v>3.0618149420849497E-4</v>
      </c>
      <c r="AE77">
        <v>0</v>
      </c>
      <c r="AF77">
        <v>1.0777617774120534</v>
      </c>
      <c r="AG77">
        <v>36.257734786153804</v>
      </c>
      <c r="AH77">
        <v>49.9704051840774</v>
      </c>
      <c r="AI77">
        <v>10.287840810271639</v>
      </c>
      <c r="AJ77">
        <v>0</v>
      </c>
      <c r="AK77">
        <v>0.56728222268644246</v>
      </c>
      <c r="AL77">
        <v>1.8395774017369464</v>
      </c>
    </row>
    <row r="78" spans="4:38">
      <c r="D78">
        <v>8.4917754466858654E-3</v>
      </c>
      <c r="E78">
        <v>44.504035920256378</v>
      </c>
      <c r="F78" t="e">
        <v>#VALUE!</v>
      </c>
      <c r="G78" t="e">
        <v>#VALUE!</v>
      </c>
      <c r="H78">
        <v>6.9232250889679509E-3</v>
      </c>
      <c r="I78">
        <v>0.18474212972634216</v>
      </c>
      <c r="J78">
        <v>1.0132722606988601E-4</v>
      </c>
      <c r="K78" t="e">
        <v>#VALUE!</v>
      </c>
      <c r="L78">
        <v>1.1842460706224939E-2</v>
      </c>
      <c r="M78" t="e">
        <v>#VALUE!</v>
      </c>
      <c r="N78">
        <v>5.2634736830834928E-3</v>
      </c>
      <c r="O78">
        <v>9.5811320281431293E-3</v>
      </c>
      <c r="P78">
        <v>8.8078652839931274E-3</v>
      </c>
      <c r="Q78">
        <v>2.6057756230256145E-2</v>
      </c>
      <c r="R78">
        <v>3.8058057863501428E-3</v>
      </c>
      <c r="S78">
        <v>3.9491613718329096E-3</v>
      </c>
      <c r="T78">
        <v>1.0176999537734779E-5</v>
      </c>
      <c r="U78">
        <v>1.8204464985748778E-4</v>
      </c>
      <c r="V78">
        <v>3.6918538445807826E-3</v>
      </c>
      <c r="W78" t="e">
        <v>#VALUE!</v>
      </c>
      <c r="X78">
        <v>0.38978618499635659</v>
      </c>
      <c r="Y78">
        <v>7.5844668466522586E-7</v>
      </c>
      <c r="Z78">
        <v>2.3381768879371824E-8</v>
      </c>
      <c r="AA78">
        <v>1.1237212278211522E-7</v>
      </c>
      <c r="AB78">
        <v>1.1089029479768781E-6</v>
      </c>
      <c r="AC78">
        <v>3.8042350193050287E-4</v>
      </c>
      <c r="AE78">
        <v>0</v>
      </c>
      <c r="AF78">
        <v>1.1109236782555012</v>
      </c>
      <c r="AG78">
        <v>37.353591283077684</v>
      </c>
      <c r="AH78">
        <v>49.285879085665378</v>
      </c>
      <c r="AI78">
        <v>10.239654202261001</v>
      </c>
      <c r="AJ78">
        <v>0</v>
      </c>
      <c r="AK78">
        <v>0.50054313766450798</v>
      </c>
      <c r="AL78">
        <v>1.5051087832393197</v>
      </c>
    </row>
    <row r="79" spans="4:38">
      <c r="D79">
        <v>9.2813565994236159E-3</v>
      </c>
      <c r="E79">
        <v>48.230300462798212</v>
      </c>
      <c r="F79" t="e">
        <v>#VALUE!</v>
      </c>
      <c r="G79" t="e">
        <v>#VALUE!</v>
      </c>
      <c r="H79">
        <v>9.1699007829181226E-3</v>
      </c>
      <c r="I79">
        <v>0.2148364516398579</v>
      </c>
      <c r="J79">
        <v>1.1362001468394174E-4</v>
      </c>
      <c r="K79" t="e">
        <v>#VALUE!</v>
      </c>
      <c r="L79">
        <v>1.3186395376774627E-2</v>
      </c>
      <c r="M79" t="e">
        <v>#VALUE!</v>
      </c>
      <c r="N79">
        <v>4.2579614224533355E-3</v>
      </c>
      <c r="O79">
        <v>1.192772146527986E-2</v>
      </c>
      <c r="P79">
        <v>1.0107067521514643E-2</v>
      </c>
      <c r="Q79">
        <v>2.7389104984204896E-2</v>
      </c>
      <c r="R79">
        <v>4.6932929924674667E-3</v>
      </c>
      <c r="S79">
        <v>4.5180306779274079E-3</v>
      </c>
      <c r="T79" t="e">
        <v>#VALUE!</v>
      </c>
      <c r="U79">
        <v>2.9096237667178309E-4</v>
      </c>
      <c r="V79">
        <v>4.3852002959853687E-3</v>
      </c>
      <c r="W79" t="e">
        <v>#VALUE!</v>
      </c>
      <c r="X79">
        <v>0.40485379970866536</v>
      </c>
      <c r="Y79">
        <v>1.3584030453563698E-6</v>
      </c>
      <c r="Z79">
        <v>1.8222208422555276E-8</v>
      </c>
      <c r="AA79" t="e">
        <v>#VALUE!</v>
      </c>
      <c r="AB79" t="e">
        <v>#VALUE!</v>
      </c>
      <c r="AC79">
        <v>4.4604990347490455E-4</v>
      </c>
      <c r="AE79">
        <v>0</v>
      </c>
      <c r="AF79">
        <v>1.0611808269903296</v>
      </c>
      <c r="AG79">
        <v>37.051286042546955</v>
      </c>
      <c r="AH79">
        <v>50.184319589831162</v>
      </c>
      <c r="AI79">
        <v>10.13123433423706</v>
      </c>
      <c r="AJ79">
        <v>0</v>
      </c>
      <c r="AK79">
        <v>0</v>
      </c>
      <c r="AL79">
        <v>1.5565654937774163</v>
      </c>
    </row>
    <row r="80" spans="4:38">
      <c r="D80">
        <v>8.0725082420749165E-3</v>
      </c>
      <c r="E80">
        <v>48.024295941616302</v>
      </c>
      <c r="F80" t="e">
        <v>#VALUE!</v>
      </c>
      <c r="G80" t="e">
        <v>#VALUE!</v>
      </c>
      <c r="H80">
        <v>8.4326146975088716E-3</v>
      </c>
      <c r="I80">
        <v>0.19608777418007101</v>
      </c>
      <c r="J80">
        <v>6.6959261248527593E-5</v>
      </c>
      <c r="K80" t="e">
        <v>#VALUE!</v>
      </c>
      <c r="L80">
        <v>1.4088833782307932E-2</v>
      </c>
      <c r="M80">
        <v>1.578654179535036E-4</v>
      </c>
      <c r="N80">
        <v>5.2154149219944754E-3</v>
      </c>
      <c r="O80">
        <v>8.6211019516671469E-3</v>
      </c>
      <c r="P80">
        <v>1.0130067366609308E-2</v>
      </c>
      <c r="Q80">
        <v>2.7778098537498446E-2</v>
      </c>
      <c r="R80">
        <v>4.7793631088792442E-3</v>
      </c>
      <c r="S80">
        <v>3.8458488495777166E-3</v>
      </c>
      <c r="T80" t="e">
        <v>#VALUE!</v>
      </c>
      <c r="U80">
        <v>2.6999390418767867E-4</v>
      </c>
      <c r="V80">
        <v>4.3960293639005556E-3</v>
      </c>
      <c r="W80" t="e">
        <v>#VALUE!</v>
      </c>
      <c r="X80">
        <v>0.3967578179169684</v>
      </c>
      <c r="Y80">
        <v>1.2955299784017262E-6</v>
      </c>
      <c r="Z80" t="e">
        <v>#VALUE!</v>
      </c>
      <c r="AA80">
        <v>3.8276524012301951E-9</v>
      </c>
      <c r="AB80" t="e">
        <v>#VALUE!</v>
      </c>
      <c r="AC80">
        <v>3.8932672586872689E-4</v>
      </c>
      <c r="AE80">
        <v>0</v>
      </c>
      <c r="AF80">
        <v>0.9948570253034339</v>
      </c>
      <c r="AG80">
        <v>37.183544585279151</v>
      </c>
      <c r="AH80">
        <v>50.162928149255777</v>
      </c>
      <c r="AI80">
        <v>10.203514246253022</v>
      </c>
      <c r="AJ80">
        <v>0</v>
      </c>
      <c r="AK80">
        <v>0</v>
      </c>
      <c r="AL80">
        <v>1.4665162503357474</v>
      </c>
    </row>
    <row r="81" spans="4:38">
      <c r="D81">
        <v>9.7571331700288047E-3</v>
      </c>
      <c r="E81">
        <v>46.328555713777206</v>
      </c>
      <c r="F81" t="e">
        <v>#VALUE!</v>
      </c>
      <c r="G81" t="e">
        <v>#VALUE!</v>
      </c>
      <c r="H81">
        <v>7.9807395729537128E-3</v>
      </c>
      <c r="I81">
        <v>0.19846535408397742</v>
      </c>
      <c r="J81">
        <v>1.5672707428347057E-4</v>
      </c>
      <c r="K81" t="e">
        <v>#VALUE!</v>
      </c>
      <c r="L81">
        <v>1.263263985438657E-2</v>
      </c>
      <c r="M81">
        <v>1.4000326556931907E-4</v>
      </c>
      <c r="N81">
        <v>6.2906690211073507E-3</v>
      </c>
      <c r="O81">
        <v>9.0461002263688885E-3</v>
      </c>
      <c r="P81">
        <v>9.4754656970740241E-3</v>
      </c>
      <c r="Q81">
        <v>2.5198077196677115E-2</v>
      </c>
      <c r="R81">
        <v>5.5260609860762313E-3</v>
      </c>
      <c r="S81">
        <v>3.4318182401278201E-3</v>
      </c>
      <c r="T81" t="e">
        <v>#VALUE!</v>
      </c>
      <c r="U81">
        <v>2.6341145450559144E-4</v>
      </c>
      <c r="V81">
        <v>3.8443477203745622E-3</v>
      </c>
      <c r="W81" t="e">
        <v>#VALUE!</v>
      </c>
      <c r="X81">
        <v>0.37906746686088688</v>
      </c>
      <c r="Y81">
        <v>1.3097324190064778E-6</v>
      </c>
      <c r="Z81" t="e">
        <v>#VALUE!</v>
      </c>
      <c r="AA81">
        <v>1.4473941163946093E-8</v>
      </c>
      <c r="AB81">
        <v>8.7204601156069329E-8</v>
      </c>
      <c r="AC81">
        <v>2.3492769498069559E-4</v>
      </c>
      <c r="AE81">
        <v>0</v>
      </c>
      <c r="AF81">
        <v>1.0114379757251579</v>
      </c>
      <c r="AG81">
        <v>37.145756430212806</v>
      </c>
      <c r="AH81">
        <v>49.563967813145268</v>
      </c>
      <c r="AI81">
        <v>10.179420942247701</v>
      </c>
      <c r="AJ81">
        <v>0</v>
      </c>
      <c r="AK81">
        <v>0</v>
      </c>
      <c r="AL81">
        <v>2.1097251320619526</v>
      </c>
    </row>
    <row r="82" spans="4:38">
      <c r="D82">
        <v>8.2739829682996983E-3</v>
      </c>
      <c r="E82">
        <v>45.248689854040649</v>
      </c>
      <c r="F82" t="e">
        <v>#VALUE!</v>
      </c>
      <c r="G82" t="e">
        <v>#VALUE!</v>
      </c>
      <c r="H82">
        <v>7.5237415302490873E-3</v>
      </c>
      <c r="I82">
        <v>0.18420988552329221</v>
      </c>
      <c r="J82" t="e">
        <v>#VALUE!</v>
      </c>
      <c r="K82" t="e">
        <v>#VALUE!</v>
      </c>
      <c r="L82">
        <v>1.2671079676010156E-2</v>
      </c>
      <c r="M82">
        <v>1.096716829458676E-4</v>
      </c>
      <c r="N82">
        <v>3.858753811563156E-3</v>
      </c>
      <c r="O82">
        <v>9.8364247476292101E-3</v>
      </c>
      <c r="P82">
        <v>8.9500180378657597E-3</v>
      </c>
      <c r="Q82">
        <v>2.5125790230490146E-2</v>
      </c>
      <c r="R82">
        <v>4.2773229080118628E-3</v>
      </c>
      <c r="S82">
        <v>3.388392921707368E-3</v>
      </c>
      <c r="T82">
        <v>1.7813263738612062E-5</v>
      </c>
      <c r="U82">
        <v>2.2911598662574042E-4</v>
      </c>
      <c r="V82">
        <v>4.0280413281670504E-3</v>
      </c>
      <c r="W82" t="e">
        <v>#VALUE!</v>
      </c>
      <c r="X82">
        <v>0.37129416314639313</v>
      </c>
      <c r="Y82">
        <v>1.7416812958963262E-6</v>
      </c>
      <c r="Z82" t="e">
        <v>#VALUE!</v>
      </c>
      <c r="AA82" t="e">
        <v>#VALUE!</v>
      </c>
      <c r="AB82" t="e">
        <v>#VALUE!</v>
      </c>
      <c r="AC82">
        <v>3.5445172586872676E-4</v>
      </c>
      <c r="AE82">
        <v>0</v>
      </c>
      <c r="AF82">
        <v>1.144085579098949</v>
      </c>
      <c r="AG82">
        <v>37.013497887480618</v>
      </c>
      <c r="AH82">
        <v>49.906230862351272</v>
      </c>
      <c r="AI82">
        <v>10.27579415826898</v>
      </c>
      <c r="AJ82">
        <v>0</v>
      </c>
      <c r="AK82">
        <v>0</v>
      </c>
      <c r="AL82">
        <v>1.6466147372190849</v>
      </c>
    </row>
    <row r="83" spans="4:38">
      <c r="D83">
        <v>9.3860657636887466E-3</v>
      </c>
      <c r="E83">
        <v>45.843814026343956</v>
      </c>
      <c r="F83" t="e">
        <v>#VALUE!</v>
      </c>
      <c r="G83" t="e">
        <v>#VALUE!</v>
      </c>
      <c r="H83">
        <v>7.1871780782917939E-3</v>
      </c>
      <c r="I83">
        <v>0.21240881742218506</v>
      </c>
      <c r="J83">
        <v>8.6085582096584123E-5</v>
      </c>
      <c r="K83" t="e">
        <v>#VALUE!</v>
      </c>
      <c r="L83">
        <v>1.6107279504914408E-2</v>
      </c>
      <c r="M83">
        <v>1.5421873137620853E-4</v>
      </c>
      <c r="N83">
        <v>6.011950611807872E-3</v>
      </c>
      <c r="O83">
        <v>6.5750135790761466E-3</v>
      </c>
      <c r="P83">
        <v>8.6395134079173957E-3</v>
      </c>
      <c r="Q83">
        <v>2.4589379384579307E-2</v>
      </c>
      <c r="R83">
        <v>2.82423039032184E-3</v>
      </c>
      <c r="S83">
        <v>2.6793492421821464E-3</v>
      </c>
      <c r="T83">
        <v>1.6969518333145861E-5</v>
      </c>
      <c r="U83">
        <v>6.2676997127822972E-5</v>
      </c>
      <c r="V83">
        <v>4.5785356366376132E-3</v>
      </c>
      <c r="W83">
        <v>1.1302639653875058E-4</v>
      </c>
      <c r="X83">
        <v>0.30422290094683047</v>
      </c>
      <c r="Y83">
        <v>9.7168618574513946E-7</v>
      </c>
      <c r="Z83" t="e">
        <v>#VALUE!</v>
      </c>
      <c r="AA83">
        <v>2.2278094416844147E-7</v>
      </c>
      <c r="AB83" t="e">
        <v>#VALUE!</v>
      </c>
      <c r="AC83">
        <v>2.7251836679536754E-4</v>
      </c>
      <c r="AE83">
        <v>0.44483253588516602</v>
      </c>
      <c r="AF83">
        <v>1.2767331824727401</v>
      </c>
      <c r="AG83">
        <v>35.596442072492842</v>
      </c>
      <c r="AH83">
        <v>50.78327992594167</v>
      </c>
      <c r="AI83">
        <v>9.9143945981891815</v>
      </c>
      <c r="AJ83">
        <v>0</v>
      </c>
      <c r="AK83">
        <v>0</v>
      </c>
      <c r="AL83">
        <v>1.9939475333512358</v>
      </c>
    </row>
    <row r="84" spans="4:38">
      <c r="D84">
        <v>8.5021946974063265E-3</v>
      </c>
      <c r="E84">
        <v>47.679457636169516</v>
      </c>
      <c r="F84" t="e">
        <v>#VALUE!</v>
      </c>
      <c r="G84">
        <v>0.27033834131736578</v>
      </c>
      <c r="H84">
        <v>2.0443204270462574E-3</v>
      </c>
      <c r="I84">
        <v>3.4245493001880088E-2</v>
      </c>
      <c r="J84">
        <v>7.0115204161758844E-5</v>
      </c>
      <c r="K84" t="e">
        <v>#VALUE!</v>
      </c>
      <c r="L84">
        <v>1.2042923665817221E-2</v>
      </c>
      <c r="M84">
        <v>1.3806548650941746E-4</v>
      </c>
      <c r="N84">
        <v>4.5308918690730943E-3</v>
      </c>
      <c r="O84">
        <v>8.1911247843376878E-3</v>
      </c>
      <c r="P84">
        <v>6.9515183476764296E-3</v>
      </c>
      <c r="Q84">
        <v>1.8843604492804433E-2</v>
      </c>
      <c r="R84">
        <v>7.5771977174161039E-3</v>
      </c>
      <c r="S84">
        <v>5.3308717484592478E-3</v>
      </c>
      <c r="T84">
        <v>2.3324531515015156E-5</v>
      </c>
      <c r="U84">
        <v>4.9167103376452633E-6</v>
      </c>
      <c r="V84">
        <v>1.0733580427295249E-3</v>
      </c>
      <c r="W84">
        <v>7.4507262678705552E-5</v>
      </c>
      <c r="X84">
        <v>0.39675670138382924</v>
      </c>
      <c r="Y84">
        <v>8.0165916414686719E-6</v>
      </c>
      <c r="Z84">
        <v>7.2582837187722883E-6</v>
      </c>
      <c r="AA84" t="e">
        <v>#VALUE!</v>
      </c>
      <c r="AB84" t="e">
        <v>#VALUE!</v>
      </c>
      <c r="AC84">
        <v>8.2415845945946154E-4</v>
      </c>
      <c r="AE84">
        <v>0.60658982166159003</v>
      </c>
      <c r="AF84">
        <v>1.3596379345813596</v>
      </c>
      <c r="AG84">
        <v>36.71119264694989</v>
      </c>
      <c r="AH84">
        <v>49.478402050843762</v>
      </c>
      <c r="AI84">
        <v>10.167374290245041</v>
      </c>
      <c r="AJ84">
        <v>0</v>
      </c>
      <c r="AK84">
        <v>0</v>
      </c>
      <c r="AL84">
        <v>1.6594789148536091</v>
      </c>
    </row>
    <row r="85" spans="4:38">
      <c r="D85">
        <v>1.0116274409221887E-2</v>
      </c>
      <c r="E85">
        <v>47.084975222499175</v>
      </c>
      <c r="F85" t="e">
        <v>#VALUE!</v>
      </c>
      <c r="G85" t="e">
        <v>#VALUE!</v>
      </c>
      <c r="H85">
        <v>1.571524163701063E-3</v>
      </c>
      <c r="I85">
        <v>3.6790588009191549E-2</v>
      </c>
      <c r="J85" t="e">
        <v>#VALUE!</v>
      </c>
      <c r="K85" t="e">
        <v>#VALUE!</v>
      </c>
      <c r="L85">
        <v>1.3962293556607169E-2</v>
      </c>
      <c r="M85">
        <v>2.0987774749702966E-4</v>
      </c>
      <c r="N85">
        <v>3.9154385041296896E-3</v>
      </c>
      <c r="O85">
        <v>1.1735287265218681E-2</v>
      </c>
      <c r="P85">
        <v>7.4716428399311642E-3</v>
      </c>
      <c r="Q85">
        <v>2.0851344904644836E-2</v>
      </c>
      <c r="R85">
        <v>5.1773693973978466E-3</v>
      </c>
      <c r="S85">
        <v>4.1672695275051302E-3</v>
      </c>
      <c r="T85">
        <v>9.2214870745697813E-6</v>
      </c>
      <c r="U85">
        <v>1.6321989739092338E-5</v>
      </c>
      <c r="V85">
        <v>1.1903176983101944E-3</v>
      </c>
      <c r="W85">
        <v>1.0595107494356626E-4</v>
      </c>
      <c r="X85">
        <v>0.42734747632920422</v>
      </c>
      <c r="Y85">
        <v>4.6667976673866037E-6</v>
      </c>
      <c r="Z85">
        <v>1.137865990720911E-6</v>
      </c>
      <c r="AA85">
        <v>8.1818199503193936E-7</v>
      </c>
      <c r="AB85">
        <v>1.3772183526011554E-6</v>
      </c>
      <c r="AC85">
        <v>9.0819562934363167E-4</v>
      </c>
      <c r="AE85">
        <v>0.53919095258808003</v>
      </c>
      <c r="AF85">
        <v>1.2933141328944642</v>
      </c>
      <c r="AG85">
        <v>36.956815654881105</v>
      </c>
      <c r="AH85">
        <v>49.949013743502029</v>
      </c>
      <c r="AI85">
        <v>9.9505345541971604</v>
      </c>
      <c r="AJ85">
        <v>0</v>
      </c>
      <c r="AK85">
        <v>0</v>
      </c>
      <c r="AL85">
        <v>1.3121461187214583</v>
      </c>
    </row>
    <row r="86" spans="4:38">
      <c r="D86">
        <v>8.1488012680115147E-3</v>
      </c>
      <c r="E86">
        <v>46.880895977216156</v>
      </c>
      <c r="F86" t="e">
        <v>#VALUE!</v>
      </c>
      <c r="G86" t="e">
        <v>#VALUE!</v>
      </c>
      <c r="H86">
        <v>2.098862633451951E-3</v>
      </c>
      <c r="I86">
        <v>7.4827027888030084E-2</v>
      </c>
      <c r="J86">
        <v>7.9793333882999509E-5</v>
      </c>
      <c r="K86" t="e">
        <v>#VALUE!</v>
      </c>
      <c r="L86">
        <v>1.5775175973789544E-2</v>
      </c>
      <c r="M86">
        <v>1.3258147004921046E-4</v>
      </c>
      <c r="N86">
        <v>4.5351986111960693E-3</v>
      </c>
      <c r="O86">
        <v>7.7689271367390378E-3</v>
      </c>
      <c r="P86">
        <v>7.583389018932885E-3</v>
      </c>
      <c r="Q86">
        <v>2.1196266374166304E-2</v>
      </c>
      <c r="R86">
        <v>2.3033276124172532E-3</v>
      </c>
      <c r="S86">
        <v>3.4832379799132566E-3</v>
      </c>
      <c r="T86" t="e">
        <v>#VALUE!</v>
      </c>
      <c r="U86">
        <v>7.7206474917781343E-6</v>
      </c>
      <c r="V86">
        <v>1.4698921881390616E-3</v>
      </c>
      <c r="W86">
        <v>1.148817389014293E-4</v>
      </c>
      <c r="X86">
        <v>0.45447253241077729</v>
      </c>
      <c r="Y86">
        <v>1.0878213369330442E-6</v>
      </c>
      <c r="Z86">
        <v>8.6892565239114715E-7</v>
      </c>
      <c r="AA86">
        <v>5.2413864703099244E-8</v>
      </c>
      <c r="AB86" t="e">
        <v>#VALUE!</v>
      </c>
      <c r="AC86">
        <v>7.0345487258687445E-4</v>
      </c>
      <c r="AE86">
        <v>0</v>
      </c>
      <c r="AF86">
        <v>1.3596379345813596</v>
      </c>
      <c r="AG86">
        <v>36.087688088355272</v>
      </c>
      <c r="AH86">
        <v>50.590756960763294</v>
      </c>
      <c r="AI86">
        <v>10.227607550258341</v>
      </c>
      <c r="AJ86">
        <v>0</v>
      </c>
      <c r="AK86">
        <v>0</v>
      </c>
      <c r="AL86">
        <v>1.749528158295278</v>
      </c>
    </row>
    <row r="87" spans="4:38">
      <c r="D87">
        <v>1.0464630432276639E-2</v>
      </c>
      <c r="E87">
        <v>46.961115806336842</v>
      </c>
      <c r="F87" t="e">
        <v>#VALUE!</v>
      </c>
      <c r="G87" t="e">
        <v>#VALUE!</v>
      </c>
      <c r="H87">
        <v>9.2051630249110044E-3</v>
      </c>
      <c r="I87">
        <v>0.21972675809484016</v>
      </c>
      <c r="J87">
        <v>1.6476189285433824E-4</v>
      </c>
      <c r="K87" t="e">
        <v>#VALUE!</v>
      </c>
      <c r="L87">
        <v>1.1491647298871463E-2</v>
      </c>
      <c r="M87">
        <v>1.5300062616663786E-4</v>
      </c>
      <c r="N87">
        <v>4.9173535148363248E-3</v>
      </c>
      <c r="O87">
        <v>1.1156764836341348E-2</v>
      </c>
      <c r="P87">
        <v>9.887782616179017E-3</v>
      </c>
      <c r="Q87">
        <v>2.4652698829998747E-2</v>
      </c>
      <c r="R87">
        <v>3.8218419333485455E-3</v>
      </c>
      <c r="S87">
        <v>3.5801999041314716E-3</v>
      </c>
      <c r="T87">
        <v>1.7272144055786732E-5</v>
      </c>
      <c r="U87">
        <v>2.9390712124534156E-4</v>
      </c>
      <c r="V87">
        <v>2.945492167689166E-3</v>
      </c>
      <c r="W87" t="e">
        <v>#VALUE!</v>
      </c>
      <c r="X87">
        <v>0.3808371718863785</v>
      </c>
      <c r="Y87">
        <v>2.4649033477321785E-6</v>
      </c>
      <c r="Z87">
        <v>2.0865005995717293E-9</v>
      </c>
      <c r="AA87" t="e">
        <v>#VALUE!</v>
      </c>
      <c r="AB87">
        <v>3.1449380635838135E-9</v>
      </c>
      <c r="AC87">
        <v>3.4393159459459541E-4</v>
      </c>
      <c r="AE87">
        <v>0.71442801217920604</v>
      </c>
      <c r="AF87">
        <v>1.0943427278337774</v>
      </c>
      <c r="AG87">
        <v>37.032391965013787</v>
      </c>
      <c r="AH87">
        <v>49.414227729117641</v>
      </c>
      <c r="AI87">
        <v>10.034861118215781</v>
      </c>
      <c r="AJ87">
        <v>0</v>
      </c>
      <c r="AK87">
        <v>0</v>
      </c>
      <c r="AL87">
        <v>1.7237998030262296</v>
      </c>
    </row>
    <row r="88" spans="4:38">
      <c r="D88">
        <v>8.0605605475504195E-3</v>
      </c>
      <c r="E88">
        <v>46.309302954788244</v>
      </c>
      <c r="F88" t="e">
        <v>#VALUE!</v>
      </c>
      <c r="G88" t="e">
        <v>#VALUE!</v>
      </c>
      <c r="H88">
        <v>9.0099399644127855E-3</v>
      </c>
      <c r="I88">
        <v>0.23036496824733649</v>
      </c>
      <c r="J88">
        <v>2.3283067923046696E-4</v>
      </c>
      <c r="K88" t="e">
        <v>#VALUE!</v>
      </c>
      <c r="L88">
        <v>1.2575980822715653E-2</v>
      </c>
      <c r="M88">
        <v>8.5073586763956952E-5</v>
      </c>
      <c r="N88">
        <v>4.0607101437748405E-3</v>
      </c>
      <c r="O88">
        <v>8.265384967880058E-3</v>
      </c>
      <c r="P88">
        <v>1.0171120275387278E-2</v>
      </c>
      <c r="Q88">
        <v>2.5381255212355132E-2</v>
      </c>
      <c r="R88">
        <v>4.059557708285773E-3</v>
      </c>
      <c r="S88">
        <v>3.5675460123259476E-3</v>
      </c>
      <c r="T88" t="e">
        <v>#VALUE!</v>
      </c>
      <c r="U88">
        <v>1.8713176364832312E-4</v>
      </c>
      <c r="V88">
        <v>3.2198237864600196E-3</v>
      </c>
      <c r="W88" t="e">
        <v>#VALUE!</v>
      </c>
      <c r="X88">
        <v>0.38804997596503837</v>
      </c>
      <c r="Y88">
        <v>1.3159364578833677E-6</v>
      </c>
      <c r="Z88" t="e">
        <v>#VALUE!</v>
      </c>
      <c r="AA88">
        <v>3.7626036952921782E-9</v>
      </c>
      <c r="AB88">
        <v>1.1302813005780343E-6</v>
      </c>
      <c r="AC88">
        <v>3.7222477992278086E-4</v>
      </c>
      <c r="AE88">
        <v>0.52571117877337803</v>
      </c>
      <c r="AF88">
        <v>1.0114379757251579</v>
      </c>
      <c r="AG88">
        <v>36.862345267215254</v>
      </c>
      <c r="AH88">
        <v>50.01318806522815</v>
      </c>
      <c r="AI88">
        <v>10.058954422221101</v>
      </c>
      <c r="AJ88">
        <v>0</v>
      </c>
      <c r="AK88">
        <v>0</v>
      </c>
      <c r="AL88">
        <v>1.5308371385083679</v>
      </c>
    </row>
    <row r="89" spans="4:38">
      <c r="D89">
        <v>8.7884011815561811E-3</v>
      </c>
      <c r="E89">
        <v>46.056022214311206</v>
      </c>
      <c r="F89" t="e">
        <v>#VALUE!</v>
      </c>
      <c r="G89" t="e">
        <v>#VALUE!</v>
      </c>
      <c r="H89">
        <v>6.1114572953736477E-4</v>
      </c>
      <c r="I89">
        <v>2.3665179005640271E-2</v>
      </c>
      <c r="J89" t="e">
        <v>#VALUE!</v>
      </c>
      <c r="K89" t="e">
        <v>#VALUE!</v>
      </c>
      <c r="L89">
        <v>1.5711905860939162E-2</v>
      </c>
      <c r="M89">
        <v>1.114528121500081E-4</v>
      </c>
      <c r="N89">
        <v>3.6898573263994977E-3</v>
      </c>
      <c r="O89">
        <v>1.4281082196390285E-2</v>
      </c>
      <c r="P89">
        <v>7.2094096557659311E-3</v>
      </c>
      <c r="Q89">
        <v>2.4716346355446273E-2</v>
      </c>
      <c r="R89">
        <v>3.75430326409495E-3</v>
      </c>
      <c r="S89">
        <v>3.6963555352659159E-3</v>
      </c>
      <c r="T89" t="e">
        <v>#VALUE!</v>
      </c>
      <c r="U89">
        <v>1.2142748805086629E-6</v>
      </c>
      <c r="V89">
        <v>4.5176668334947871E-4</v>
      </c>
      <c r="W89">
        <v>2.1991001956358095E-4</v>
      </c>
      <c r="X89">
        <v>0.4342967785870338</v>
      </c>
      <c r="Y89">
        <v>2.5540937365010763E-6</v>
      </c>
      <c r="Z89">
        <v>3.3504467309064872E-8</v>
      </c>
      <c r="AA89" t="e">
        <v>#VALUE!</v>
      </c>
      <c r="AB89">
        <v>5.6586507803468188E-7</v>
      </c>
      <c r="AC89">
        <v>8.9900586486486714E-4</v>
      </c>
      <c r="AE89">
        <v>0</v>
      </c>
      <c r="AF89">
        <v>1.2601522320510163</v>
      </c>
      <c r="AG89">
        <v>36.654510414350376</v>
      </c>
      <c r="AH89">
        <v>50.01318806522815</v>
      </c>
      <c r="AI89">
        <v>10.27579415826898</v>
      </c>
      <c r="AJ89">
        <v>0</v>
      </c>
      <c r="AK89">
        <v>0</v>
      </c>
      <c r="AL89">
        <v>1.7881206911988499</v>
      </c>
    </row>
    <row r="90" spans="4:38">
      <c r="D90">
        <v>7.4925391642651175E-3</v>
      </c>
      <c r="E90">
        <v>43.074625525097957</v>
      </c>
      <c r="F90" t="e">
        <v>#VALUE!</v>
      </c>
      <c r="G90" t="e">
        <v>#VALUE!</v>
      </c>
      <c r="H90">
        <v>8.9710732740213249E-4</v>
      </c>
      <c r="I90">
        <v>2.6291862544391059E-2</v>
      </c>
      <c r="J90" t="e">
        <v>#VALUE!</v>
      </c>
      <c r="K90" t="e">
        <v>#VALUE!</v>
      </c>
      <c r="L90">
        <v>1.0305952471787377E-2</v>
      </c>
      <c r="M90">
        <v>9.758103510945156E-5</v>
      </c>
      <c r="N90">
        <v>3.9183013673906256E-3</v>
      </c>
      <c r="O90">
        <v>9.1995745916182009E-3</v>
      </c>
      <c r="P90">
        <v>6.801905094664381E-3</v>
      </c>
      <c r="Q90">
        <v>1.8705482800982737E-2</v>
      </c>
      <c r="R90">
        <v>3.6538408240127771E-3</v>
      </c>
      <c r="S90">
        <v>4.7038536703948803E-3</v>
      </c>
      <c r="T90">
        <v>7.0409563536160085E-6</v>
      </c>
      <c r="U90">
        <v>1.6669280486735399E-5</v>
      </c>
      <c r="V90">
        <v>5.733054467764511E-4</v>
      </c>
      <c r="W90">
        <v>1.2658205793829907E-4</v>
      </c>
      <c r="X90">
        <v>0.38646561544063923</v>
      </c>
      <c r="Y90">
        <v>3.037093995680342E-6</v>
      </c>
      <c r="Z90" t="e">
        <v>#VALUE!</v>
      </c>
      <c r="AA90">
        <v>2.9210541850011895E-10</v>
      </c>
      <c r="AB90">
        <v>1.3772119075144503E-7</v>
      </c>
      <c r="AC90">
        <v>8.1409937837838048E-4</v>
      </c>
      <c r="AE90">
        <v>0.66050891692039804</v>
      </c>
      <c r="AF90">
        <v>1.1109236782555012</v>
      </c>
      <c r="AG90">
        <v>36.71119264694989</v>
      </c>
      <c r="AH90">
        <v>50.312668233283411</v>
      </c>
      <c r="AI90">
        <v>9.9143945981891815</v>
      </c>
      <c r="AJ90">
        <v>0</v>
      </c>
      <c r="AK90">
        <v>0</v>
      </c>
      <c r="AL90">
        <v>1.2864177634524101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2FD6E-4A6A-4E50-B233-0D6862AE4B12}">
  <sheetPr codeName="Sheet2"/>
  <dimension ref="A1:AB65"/>
  <sheetViews>
    <sheetView workbookViewId="0">
      <selection activeCell="D28" sqref="D28"/>
    </sheetView>
  </sheetViews>
  <sheetFormatPr defaultRowHeight="14.4"/>
  <cols>
    <col min="1" max="1" width="10.5546875" customWidth="1"/>
    <col min="2" max="2" width="11.44140625" customWidth="1"/>
    <col min="3" max="3" width="16" customWidth="1"/>
    <col min="6" max="7" width="10.5546875" customWidth="1"/>
    <col min="8" max="8" width="16" customWidth="1"/>
    <col min="11" max="12" width="10.5546875" customWidth="1"/>
    <col min="13" max="13" width="16" customWidth="1"/>
    <col min="17" max="17" width="22.5546875" customWidth="1"/>
    <col min="22" max="23" width="10.5546875" customWidth="1"/>
    <col min="24" max="24" width="16" customWidth="1"/>
  </cols>
  <sheetData>
    <row r="1" spans="1:28">
      <c r="A1" s="2" t="s">
        <v>199</v>
      </c>
      <c r="B1" s="2" t="s">
        <v>24</v>
      </c>
      <c r="C1" s="2" t="s">
        <v>25</v>
      </c>
      <c r="D1" s="2" t="s">
        <v>200</v>
      </c>
      <c r="F1" s="2" t="s">
        <v>199</v>
      </c>
      <c r="G1" s="2" t="s">
        <v>208</v>
      </c>
      <c r="H1" s="2" t="s">
        <v>25</v>
      </c>
      <c r="I1" s="2" t="s">
        <v>200</v>
      </c>
      <c r="K1" s="2" t="s">
        <v>199</v>
      </c>
      <c r="L1" s="2" t="s">
        <v>208</v>
      </c>
      <c r="M1" s="2" t="s">
        <v>25</v>
      </c>
      <c r="N1" s="2" t="s">
        <v>222</v>
      </c>
      <c r="O1" s="2" t="s">
        <v>223</v>
      </c>
      <c r="P1" s="2" t="s">
        <v>224</v>
      </c>
      <c r="Q1" s="2" t="s">
        <v>227</v>
      </c>
      <c r="R1" s="2"/>
      <c r="S1" s="2"/>
      <c r="T1" s="2"/>
      <c r="V1" s="2" t="s">
        <v>199</v>
      </c>
      <c r="W1" s="2" t="s">
        <v>208</v>
      </c>
      <c r="X1" s="2" t="s">
        <v>25</v>
      </c>
      <c r="Y1" s="2" t="s">
        <v>222</v>
      </c>
      <c r="Z1" s="2" t="s">
        <v>223</v>
      </c>
      <c r="AA1" s="2" t="s">
        <v>224</v>
      </c>
      <c r="AB1" s="2" t="s">
        <v>227</v>
      </c>
    </row>
    <row r="2" spans="1:28">
      <c r="A2" t="s">
        <v>2</v>
      </c>
      <c r="B2">
        <v>3</v>
      </c>
      <c r="C2">
        <v>36.603700000000003</v>
      </c>
      <c r="D2" t="s">
        <v>201</v>
      </c>
      <c r="F2" t="s">
        <v>82</v>
      </c>
      <c r="G2">
        <v>12</v>
      </c>
      <c r="H2">
        <v>28.618099999999998</v>
      </c>
      <c r="I2" t="s">
        <v>209</v>
      </c>
      <c r="K2" t="s">
        <v>139</v>
      </c>
      <c r="L2">
        <v>24</v>
      </c>
      <c r="M2">
        <v>-1.81271</v>
      </c>
      <c r="N2">
        <v>2.9925700000000002</v>
      </c>
      <c r="O2">
        <f>Table3[[#This Row],[Li7_ppm_mean]]-Table3[[#This Row],[LOD]]</f>
        <v>-4.8052799999999998</v>
      </c>
      <c r="P2" t="s">
        <v>225</v>
      </c>
      <c r="Q2">
        <v>0</v>
      </c>
      <c r="V2" t="s">
        <v>195</v>
      </c>
      <c r="W2">
        <v>44</v>
      </c>
      <c r="X2">
        <v>-2.3116599999999998</v>
      </c>
      <c r="Y2">
        <v>5.1578799999999996</v>
      </c>
      <c r="Z2">
        <f>Table4[[#This Row],[Li7_ppm_mean]]-Table4[[#This Row],[LOD]]</f>
        <v>-7.4695399999999994</v>
      </c>
      <c r="AA2" t="s">
        <v>225</v>
      </c>
      <c r="AB2">
        <v>0</v>
      </c>
    </row>
    <row r="3" spans="1:28">
      <c r="A3" t="s">
        <v>57</v>
      </c>
      <c r="B3">
        <v>31</v>
      </c>
      <c r="C3">
        <v>37.473700000000001</v>
      </c>
      <c r="D3" t="s">
        <v>201</v>
      </c>
      <c r="F3" t="s">
        <v>77</v>
      </c>
      <c r="G3">
        <v>7</v>
      </c>
      <c r="H3">
        <v>30.461500000000001</v>
      </c>
      <c r="I3" t="s">
        <v>201</v>
      </c>
      <c r="K3" t="s">
        <v>145</v>
      </c>
      <c r="L3">
        <v>30</v>
      </c>
      <c r="M3">
        <v>-1.0657799999999999</v>
      </c>
      <c r="N3">
        <v>3.5252500000000002</v>
      </c>
      <c r="O3">
        <f>Table3[[#This Row],[Li7_ppm_mean]]-Table3[[#This Row],[LOD]]</f>
        <v>-4.5910299999999999</v>
      </c>
      <c r="P3" t="s">
        <v>225</v>
      </c>
      <c r="Q3">
        <v>0</v>
      </c>
      <c r="V3" t="s">
        <v>191</v>
      </c>
      <c r="W3">
        <v>40</v>
      </c>
      <c r="X3">
        <v>-0.61250300000000002</v>
      </c>
      <c r="Y3">
        <v>2.0771999999999999</v>
      </c>
      <c r="Z3">
        <f>Table4[[#This Row],[Li7_ppm_mean]]-Table4[[#This Row],[LOD]]</f>
        <v>-2.6897029999999997</v>
      </c>
      <c r="AA3" t="s">
        <v>225</v>
      </c>
      <c r="AB3">
        <v>0</v>
      </c>
    </row>
    <row r="4" spans="1:28">
      <c r="A4" t="s">
        <v>56</v>
      </c>
      <c r="B4">
        <v>30</v>
      </c>
      <c r="C4">
        <v>38.158499999999997</v>
      </c>
      <c r="D4" t="s">
        <v>201</v>
      </c>
      <c r="F4" t="s">
        <v>76</v>
      </c>
      <c r="G4">
        <v>6</v>
      </c>
      <c r="H4">
        <v>31.5305</v>
      </c>
      <c r="I4" t="s">
        <v>201</v>
      </c>
      <c r="K4" t="s">
        <v>141</v>
      </c>
      <c r="L4">
        <v>26</v>
      </c>
      <c r="M4">
        <v>-0.85821099999999995</v>
      </c>
      <c r="N4">
        <v>2.6310699999999998</v>
      </c>
      <c r="O4">
        <f>Table3[[#This Row],[Li7_ppm_mean]]-Table3[[#This Row],[LOD]]</f>
        <v>-3.4892809999999996</v>
      </c>
      <c r="P4" t="s">
        <v>225</v>
      </c>
      <c r="Q4">
        <v>0</v>
      </c>
      <c r="V4" t="s">
        <v>168</v>
      </c>
      <c r="W4">
        <v>17</v>
      </c>
      <c r="X4">
        <v>-0.48417900000000003</v>
      </c>
      <c r="Y4">
        <v>2.1830099999999999</v>
      </c>
      <c r="Z4">
        <f>Table4[[#This Row],[Li7_ppm_mean]]-Table4[[#This Row],[LOD]]</f>
        <v>-2.667189</v>
      </c>
      <c r="AA4" t="s">
        <v>225</v>
      </c>
      <c r="AB4">
        <v>0</v>
      </c>
    </row>
    <row r="5" spans="1:28">
      <c r="A5" t="s">
        <v>53</v>
      </c>
      <c r="B5">
        <v>27</v>
      </c>
      <c r="C5">
        <v>38.470700000000001</v>
      </c>
      <c r="D5" t="s">
        <v>201</v>
      </c>
      <c r="F5" t="s">
        <v>102</v>
      </c>
      <c r="G5">
        <v>32</v>
      </c>
      <c r="H5">
        <v>33.119700000000002</v>
      </c>
      <c r="I5" t="s">
        <v>201</v>
      </c>
      <c r="K5" t="s">
        <v>119</v>
      </c>
      <c r="L5">
        <v>4</v>
      </c>
      <c r="M5">
        <v>-0.84877499999999995</v>
      </c>
      <c r="N5">
        <v>1.94255</v>
      </c>
      <c r="O5">
        <f>Table3[[#This Row],[Li7_ppm_mean]]-Table3[[#This Row],[LOD]]</f>
        <v>-2.7913250000000001</v>
      </c>
      <c r="P5" t="s">
        <v>225</v>
      </c>
      <c r="Q5">
        <v>0</v>
      </c>
      <c r="V5" t="s">
        <v>186</v>
      </c>
      <c r="W5">
        <v>35</v>
      </c>
      <c r="X5">
        <v>-0.21650700000000001</v>
      </c>
      <c r="Y5">
        <v>2.2572899999999998</v>
      </c>
      <c r="Z5">
        <f>Table4[[#This Row],[Li7_ppm_mean]]-Table4[[#This Row],[LOD]]</f>
        <v>-2.4737969999999998</v>
      </c>
      <c r="AA5" t="s">
        <v>225</v>
      </c>
      <c r="AB5">
        <v>0</v>
      </c>
    </row>
    <row r="6" spans="1:28">
      <c r="A6" t="s">
        <v>0</v>
      </c>
      <c r="B6">
        <v>1</v>
      </c>
      <c r="C6">
        <v>38.521999999999998</v>
      </c>
      <c r="D6" t="s">
        <v>201</v>
      </c>
      <c r="F6" t="s">
        <v>71</v>
      </c>
      <c r="G6">
        <v>1</v>
      </c>
      <c r="H6">
        <v>34.088999999999999</v>
      </c>
      <c r="I6" t="s">
        <v>210</v>
      </c>
      <c r="K6" t="s">
        <v>125</v>
      </c>
      <c r="L6">
        <v>10</v>
      </c>
      <c r="M6">
        <v>-0.33171</v>
      </c>
      <c r="N6">
        <v>1.3156000000000001</v>
      </c>
      <c r="O6">
        <f>Table3[[#This Row],[Li7_ppm_mean]]-Table3[[#This Row],[LOD]]</f>
        <v>-1.6473100000000001</v>
      </c>
      <c r="P6" t="s">
        <v>225</v>
      </c>
      <c r="Q6">
        <v>0</v>
      </c>
      <c r="V6" t="s">
        <v>166</v>
      </c>
      <c r="W6">
        <v>15</v>
      </c>
      <c r="X6">
        <v>-0.191191</v>
      </c>
      <c r="Y6">
        <v>2.0645099999999998</v>
      </c>
      <c r="Z6">
        <f>Table4[[#This Row],[Li7_ppm_mean]]-Table4[[#This Row],[LOD]]</f>
        <v>-2.2557009999999997</v>
      </c>
      <c r="AA6" t="s">
        <v>225</v>
      </c>
      <c r="AB6">
        <v>0</v>
      </c>
    </row>
    <row r="7" spans="1:28">
      <c r="A7" t="s">
        <v>7</v>
      </c>
      <c r="B7">
        <v>8</v>
      </c>
      <c r="C7">
        <v>40.365400000000001</v>
      </c>
      <c r="D7" t="s">
        <v>202</v>
      </c>
      <c r="F7" t="s">
        <v>115</v>
      </c>
      <c r="G7">
        <v>45</v>
      </c>
      <c r="H7">
        <v>34.804699999999997</v>
      </c>
      <c r="I7" t="s">
        <v>210</v>
      </c>
      <c r="K7" t="s">
        <v>122</v>
      </c>
      <c r="L7">
        <v>7</v>
      </c>
      <c r="M7">
        <v>-0.12570400000000001</v>
      </c>
      <c r="N7">
        <v>1.8754</v>
      </c>
      <c r="O7">
        <f>Table3[[#This Row],[Li7_ppm_mean]]-Table3[[#This Row],[LOD]]</f>
        <v>-2.0011039999999998</v>
      </c>
      <c r="P7" t="s">
        <v>225</v>
      </c>
      <c r="Q7">
        <v>0</v>
      </c>
      <c r="V7" t="s">
        <v>154</v>
      </c>
      <c r="W7">
        <v>3</v>
      </c>
      <c r="X7">
        <v>-0.18463399999999999</v>
      </c>
      <c r="Y7">
        <v>2.8490199999999999</v>
      </c>
      <c r="Z7">
        <f>Table4[[#This Row],[Li7_ppm_mean]]-Table4[[#This Row],[LOD]]</f>
        <v>-3.0336539999999999</v>
      </c>
      <c r="AA7" t="s">
        <v>225</v>
      </c>
      <c r="AB7">
        <v>0</v>
      </c>
    </row>
    <row r="8" spans="1:28">
      <c r="A8" t="s">
        <v>3</v>
      </c>
      <c r="B8">
        <v>4</v>
      </c>
      <c r="C8">
        <v>40.7729</v>
      </c>
      <c r="D8" t="s">
        <v>202</v>
      </c>
      <c r="F8" t="s">
        <v>75</v>
      </c>
      <c r="G8">
        <v>5</v>
      </c>
      <c r="H8">
        <v>35.543399999999998</v>
      </c>
      <c r="I8" t="s">
        <v>210</v>
      </c>
      <c r="K8" t="s">
        <v>133</v>
      </c>
      <c r="L8">
        <v>18</v>
      </c>
      <c r="M8">
        <v>3.4820900000000002E-2</v>
      </c>
      <c r="N8">
        <v>1.4563699999999999</v>
      </c>
      <c r="O8">
        <f>Table3[[#This Row],[Li7_ppm_mean]]-Table3[[#This Row],[LOD]]</f>
        <v>-1.4215491</v>
      </c>
      <c r="P8" t="s">
        <v>225</v>
      </c>
      <c r="Q8">
        <v>0</v>
      </c>
      <c r="V8" t="s">
        <v>156</v>
      </c>
      <c r="W8">
        <v>5</v>
      </c>
      <c r="X8">
        <v>-0.15685499999999999</v>
      </c>
      <c r="Y8">
        <v>1.93343</v>
      </c>
      <c r="Z8">
        <f>Table4[[#This Row],[Li7_ppm_mean]]-Table4[[#This Row],[LOD]]</f>
        <v>-2.0902850000000002</v>
      </c>
      <c r="AA8" t="s">
        <v>225</v>
      </c>
      <c r="AB8">
        <v>0</v>
      </c>
    </row>
    <row r="9" spans="1:28">
      <c r="A9" t="s">
        <v>20</v>
      </c>
      <c r="B9">
        <v>21</v>
      </c>
      <c r="C9">
        <v>40.886699999999998</v>
      </c>
      <c r="D9" t="s">
        <v>202</v>
      </c>
      <c r="F9" t="s">
        <v>72</v>
      </c>
      <c r="G9">
        <v>2</v>
      </c>
      <c r="H9">
        <v>35.832000000000001</v>
      </c>
      <c r="I9" t="s">
        <v>210</v>
      </c>
      <c r="K9" t="s">
        <v>128</v>
      </c>
      <c r="L9">
        <v>13</v>
      </c>
      <c r="M9">
        <v>8.1857100000000002E-2</v>
      </c>
      <c r="N9">
        <v>1.50308</v>
      </c>
      <c r="O9">
        <f>Table3[[#This Row],[Li7_ppm_mean]]-Table3[[#This Row],[LOD]]</f>
        <v>-1.4212229000000001</v>
      </c>
      <c r="P9" t="s">
        <v>225</v>
      </c>
      <c r="Q9">
        <v>0</v>
      </c>
      <c r="V9" t="s">
        <v>164</v>
      </c>
      <c r="W9">
        <v>13</v>
      </c>
      <c r="X9">
        <v>-0.12667700000000001</v>
      </c>
      <c r="Y9">
        <v>2.2403200000000001</v>
      </c>
      <c r="Z9">
        <f>Table4[[#This Row],[Li7_ppm_mean]]-Table4[[#This Row],[LOD]]</f>
        <v>-2.366997</v>
      </c>
      <c r="AA9" t="s">
        <v>225</v>
      </c>
      <c r="AB9">
        <v>0</v>
      </c>
    </row>
    <row r="10" spans="1:28">
      <c r="A10" t="s">
        <v>5</v>
      </c>
      <c r="B10">
        <v>6</v>
      </c>
      <c r="C10">
        <v>41.6419</v>
      </c>
      <c r="D10" t="s">
        <v>202</v>
      </c>
      <c r="F10" t="s">
        <v>100</v>
      </c>
      <c r="G10">
        <v>30</v>
      </c>
      <c r="H10">
        <v>36.461500000000001</v>
      </c>
      <c r="I10" t="s">
        <v>210</v>
      </c>
      <c r="K10" t="s">
        <v>137</v>
      </c>
      <c r="L10">
        <v>22</v>
      </c>
      <c r="M10">
        <v>0.177561</v>
      </c>
      <c r="N10">
        <v>2.2603900000000001</v>
      </c>
      <c r="O10">
        <f>Table3[[#This Row],[Li7_ppm_mean]]-Table3[[#This Row],[LOD]]</f>
        <v>-2.0828290000000003</v>
      </c>
      <c r="P10" t="s">
        <v>225</v>
      </c>
      <c r="Q10">
        <v>0</v>
      </c>
      <c r="V10" t="s">
        <v>170</v>
      </c>
      <c r="W10">
        <v>19</v>
      </c>
      <c r="X10">
        <v>-0.116783</v>
      </c>
      <c r="Y10">
        <v>2.6875599999999999</v>
      </c>
      <c r="Z10">
        <f>Table4[[#This Row],[Li7_ppm_mean]]-Table4[[#This Row],[LOD]]</f>
        <v>-2.8043429999999998</v>
      </c>
      <c r="AA10" t="s">
        <v>225</v>
      </c>
      <c r="AB10">
        <v>0</v>
      </c>
    </row>
    <row r="11" spans="1:28">
      <c r="A11" t="s">
        <v>11</v>
      </c>
      <c r="B11">
        <v>12</v>
      </c>
      <c r="C11">
        <v>42.182000000000002</v>
      </c>
      <c r="D11" t="s">
        <v>202</v>
      </c>
      <c r="F11" t="s">
        <v>99</v>
      </c>
      <c r="G11">
        <v>29</v>
      </c>
      <c r="H11">
        <v>36.694200000000002</v>
      </c>
      <c r="I11" t="s">
        <v>210</v>
      </c>
      <c r="K11" t="s">
        <v>120</v>
      </c>
      <c r="L11">
        <v>5</v>
      </c>
      <c r="M11">
        <v>0.197492</v>
      </c>
      <c r="N11">
        <v>1.7799799999999999</v>
      </c>
      <c r="O11">
        <f>Table3[[#This Row],[Li7_ppm_mean]]-Table3[[#This Row],[LOD]]</f>
        <v>-1.5824879999999999</v>
      </c>
      <c r="P11" t="s">
        <v>225</v>
      </c>
      <c r="Q11">
        <v>0</v>
      </c>
      <c r="V11" t="s">
        <v>171</v>
      </c>
      <c r="W11">
        <v>20</v>
      </c>
      <c r="X11">
        <v>8.9481100000000004E-3</v>
      </c>
      <c r="Y11">
        <v>2.25536</v>
      </c>
      <c r="Z11">
        <f>Table4[[#This Row],[Li7_ppm_mean]]-Table4[[#This Row],[LOD]]</f>
        <v>-2.2464118900000001</v>
      </c>
      <c r="AA11" t="s">
        <v>225</v>
      </c>
      <c r="AB11">
        <v>0</v>
      </c>
    </row>
    <row r="12" spans="1:28">
      <c r="A12" t="s">
        <v>65</v>
      </c>
      <c r="B12">
        <v>39</v>
      </c>
      <c r="C12">
        <v>42.192599999999999</v>
      </c>
      <c r="D12" t="s">
        <v>203</v>
      </c>
      <c r="F12" t="s">
        <v>113</v>
      </c>
      <c r="G12">
        <v>43</v>
      </c>
      <c r="H12">
        <v>37.443300000000001</v>
      </c>
      <c r="I12" t="s">
        <v>210</v>
      </c>
      <c r="K12" t="s">
        <v>151</v>
      </c>
      <c r="L12">
        <v>36</v>
      </c>
      <c r="M12">
        <v>0.23108799999999999</v>
      </c>
      <c r="N12">
        <v>2.6442899999999998</v>
      </c>
      <c r="O12">
        <f>Table3[[#This Row],[Li7_ppm_mean]]-Table3[[#This Row],[LOD]]</f>
        <v>-2.4132019999999996</v>
      </c>
      <c r="P12" t="s">
        <v>225</v>
      </c>
      <c r="Q12">
        <v>0</v>
      </c>
      <c r="V12" t="s">
        <v>188</v>
      </c>
      <c r="W12">
        <v>37</v>
      </c>
      <c r="X12">
        <v>7.0934499999999998E-2</v>
      </c>
      <c r="Y12">
        <v>2.3310599999999999</v>
      </c>
      <c r="Z12">
        <f>Table4[[#This Row],[Li7_ppm_mean]]-Table4[[#This Row],[LOD]]</f>
        <v>-2.2601255</v>
      </c>
      <c r="AA12" t="s">
        <v>225</v>
      </c>
      <c r="AB12">
        <v>0</v>
      </c>
    </row>
    <row r="13" spans="1:28">
      <c r="A13" t="s">
        <v>14</v>
      </c>
      <c r="B13">
        <v>15</v>
      </c>
      <c r="C13">
        <v>42.756700000000002</v>
      </c>
      <c r="D13" t="s">
        <v>203</v>
      </c>
      <c r="F13" t="s">
        <v>105</v>
      </c>
      <c r="G13">
        <v>35</v>
      </c>
      <c r="H13">
        <v>37.498800000000003</v>
      </c>
      <c r="I13" t="s">
        <v>210</v>
      </c>
      <c r="K13" t="s">
        <v>136</v>
      </c>
      <c r="L13">
        <v>21</v>
      </c>
      <c r="M13">
        <v>0.253189</v>
      </c>
      <c r="N13">
        <v>1.7888200000000001</v>
      </c>
      <c r="O13">
        <f>Table3[[#This Row],[Li7_ppm_mean]]-Table3[[#This Row],[LOD]]</f>
        <v>-1.535631</v>
      </c>
      <c r="P13" t="s">
        <v>225</v>
      </c>
      <c r="Q13">
        <v>0</v>
      </c>
      <c r="V13" t="s">
        <v>155</v>
      </c>
      <c r="W13">
        <v>4</v>
      </c>
      <c r="X13">
        <v>0.11441800000000001</v>
      </c>
      <c r="Y13">
        <v>3.1285599999999998</v>
      </c>
      <c r="Z13">
        <f>Table4[[#This Row],[Li7_ppm_mean]]-Table4[[#This Row],[LOD]]</f>
        <v>-3.0141419999999997</v>
      </c>
      <c r="AA13" t="s">
        <v>225</v>
      </c>
      <c r="AB13">
        <v>0</v>
      </c>
    </row>
    <row r="14" spans="1:28">
      <c r="A14" t="s">
        <v>54</v>
      </c>
      <c r="B14">
        <v>28</v>
      </c>
      <c r="C14">
        <v>43.3157</v>
      </c>
      <c r="D14" t="s">
        <v>203</v>
      </c>
      <c r="F14" t="s">
        <v>81</v>
      </c>
      <c r="G14">
        <v>11</v>
      </c>
      <c r="H14">
        <v>37.845700000000001</v>
      </c>
      <c r="I14" t="s">
        <v>210</v>
      </c>
      <c r="K14" t="s">
        <v>150</v>
      </c>
      <c r="L14">
        <v>35</v>
      </c>
      <c r="M14">
        <v>0.257411</v>
      </c>
      <c r="N14">
        <v>2.0876100000000002</v>
      </c>
      <c r="O14">
        <f>Table3[[#This Row],[Li7_ppm_mean]]-Table3[[#This Row],[LOD]]</f>
        <v>-1.8301990000000001</v>
      </c>
      <c r="P14" t="s">
        <v>225</v>
      </c>
      <c r="Q14">
        <v>0</v>
      </c>
      <c r="V14" t="s">
        <v>169</v>
      </c>
      <c r="W14">
        <v>18</v>
      </c>
      <c r="X14">
        <v>0.118007</v>
      </c>
      <c r="Y14">
        <v>2.6248100000000001</v>
      </c>
      <c r="Z14">
        <f>Table4[[#This Row],[Li7_ppm_mean]]-Table4[[#This Row],[LOD]]</f>
        <v>-2.5068030000000001</v>
      </c>
      <c r="AA14" t="s">
        <v>225</v>
      </c>
      <c r="AB14">
        <v>0</v>
      </c>
    </row>
    <row r="15" spans="1:28">
      <c r="A15" t="s">
        <v>9</v>
      </c>
      <c r="B15">
        <v>10</v>
      </c>
      <c r="C15">
        <v>43.901899999999998</v>
      </c>
      <c r="D15" t="s">
        <v>203</v>
      </c>
      <c r="F15" t="s">
        <v>111</v>
      </c>
      <c r="G15">
        <v>41</v>
      </c>
      <c r="H15">
        <v>37.853200000000001</v>
      </c>
      <c r="I15" t="s">
        <v>210</v>
      </c>
      <c r="K15" t="s">
        <v>131</v>
      </c>
      <c r="L15">
        <v>16</v>
      </c>
      <c r="M15">
        <v>0.26646500000000001</v>
      </c>
      <c r="N15">
        <v>1.39076</v>
      </c>
      <c r="O15">
        <f>Table3[[#This Row],[Li7_ppm_mean]]-Table3[[#This Row],[LOD]]</f>
        <v>-1.124295</v>
      </c>
      <c r="P15" t="s">
        <v>225</v>
      </c>
      <c r="Q15">
        <v>0</v>
      </c>
      <c r="V15" t="s">
        <v>182</v>
      </c>
      <c r="W15">
        <v>31</v>
      </c>
      <c r="X15">
        <v>0.15256600000000001</v>
      </c>
      <c r="Y15">
        <v>2.5055499999999999</v>
      </c>
      <c r="Z15">
        <f>Table4[[#This Row],[Li7_ppm_mean]]-Table4[[#This Row],[LOD]]</f>
        <v>-2.3529839999999997</v>
      </c>
      <c r="AA15" t="s">
        <v>225</v>
      </c>
      <c r="AB15">
        <v>0</v>
      </c>
    </row>
    <row r="16" spans="1:28">
      <c r="A16" t="s">
        <v>52</v>
      </c>
      <c r="B16">
        <v>26</v>
      </c>
      <c r="C16">
        <v>44.0242</v>
      </c>
      <c r="D16" t="s">
        <v>203</v>
      </c>
      <c r="F16" t="s">
        <v>90</v>
      </c>
      <c r="G16">
        <v>20</v>
      </c>
      <c r="H16">
        <v>38.314399999999999</v>
      </c>
      <c r="I16" t="s">
        <v>210</v>
      </c>
      <c r="K16" t="s">
        <v>140</v>
      </c>
      <c r="L16">
        <v>25</v>
      </c>
      <c r="M16">
        <v>0.26996300000000001</v>
      </c>
      <c r="N16">
        <v>2.3912900000000001</v>
      </c>
      <c r="O16">
        <f>Table3[[#This Row],[Li7_ppm_mean]]-Table3[[#This Row],[LOD]]</f>
        <v>-2.121327</v>
      </c>
      <c r="P16" t="s">
        <v>225</v>
      </c>
      <c r="Q16">
        <v>0</v>
      </c>
      <c r="V16" t="s">
        <v>161</v>
      </c>
      <c r="W16">
        <v>10</v>
      </c>
      <c r="X16">
        <v>0.21842600000000001</v>
      </c>
      <c r="Y16">
        <v>2.5053000000000001</v>
      </c>
      <c r="Z16">
        <f>Table4[[#This Row],[Li7_ppm_mean]]-Table4[[#This Row],[LOD]]</f>
        <v>-2.2868740000000001</v>
      </c>
      <c r="AA16" t="s">
        <v>225</v>
      </c>
      <c r="AB16">
        <v>0</v>
      </c>
    </row>
    <row r="17" spans="1:28">
      <c r="A17" t="s">
        <v>4</v>
      </c>
      <c r="B17">
        <v>5</v>
      </c>
      <c r="C17">
        <v>44.405900000000003</v>
      </c>
      <c r="D17" t="s">
        <v>203</v>
      </c>
      <c r="F17" t="s">
        <v>94</v>
      </c>
      <c r="G17">
        <v>24</v>
      </c>
      <c r="H17">
        <v>38.379899999999999</v>
      </c>
      <c r="I17" t="s">
        <v>210</v>
      </c>
      <c r="K17" t="s">
        <v>148</v>
      </c>
      <c r="L17">
        <v>33</v>
      </c>
      <c r="M17">
        <v>0.32948899999999998</v>
      </c>
      <c r="N17">
        <v>2.2416</v>
      </c>
      <c r="O17">
        <f>Table3[[#This Row],[Li7_ppm_mean]]-Table3[[#This Row],[LOD]]</f>
        <v>-1.9121110000000001</v>
      </c>
      <c r="P17" t="s">
        <v>225</v>
      </c>
      <c r="Q17">
        <v>0</v>
      </c>
      <c r="V17" t="s">
        <v>165</v>
      </c>
      <c r="W17">
        <v>14</v>
      </c>
      <c r="X17">
        <v>0.324098</v>
      </c>
      <c r="Y17">
        <v>2.5973000000000002</v>
      </c>
      <c r="Z17">
        <f>Table4[[#This Row],[Li7_ppm_mean]]-Table4[[#This Row],[LOD]]</f>
        <v>-2.2732020000000004</v>
      </c>
      <c r="AA17" t="s">
        <v>225</v>
      </c>
      <c r="AB17">
        <v>0</v>
      </c>
    </row>
    <row r="18" spans="1:28">
      <c r="A18" t="s">
        <v>22</v>
      </c>
      <c r="B18">
        <v>23</v>
      </c>
      <c r="C18">
        <v>44.851399999999998</v>
      </c>
      <c r="D18" t="s">
        <v>203</v>
      </c>
      <c r="F18" t="s">
        <v>107</v>
      </c>
      <c r="G18">
        <v>37</v>
      </c>
      <c r="H18">
        <v>38.434699999999999</v>
      </c>
      <c r="I18" t="s">
        <v>210</v>
      </c>
      <c r="K18" t="s">
        <v>117</v>
      </c>
      <c r="L18">
        <v>2</v>
      </c>
      <c r="M18">
        <v>0.33141500000000002</v>
      </c>
      <c r="N18">
        <v>1.83823</v>
      </c>
      <c r="O18">
        <f>Table3[[#This Row],[Li7_ppm_mean]]-Table3[[#This Row],[LOD]]</f>
        <v>-1.506815</v>
      </c>
      <c r="P18" t="s">
        <v>225</v>
      </c>
      <c r="Q18">
        <v>0</v>
      </c>
      <c r="V18" t="s">
        <v>167</v>
      </c>
      <c r="W18">
        <v>16</v>
      </c>
      <c r="X18">
        <v>0.42385099999999998</v>
      </c>
      <c r="Y18">
        <v>2.2482899999999999</v>
      </c>
      <c r="Z18">
        <f>Table4[[#This Row],[Li7_ppm_mean]]-Table4[[#This Row],[LOD]]</f>
        <v>-1.8244389999999999</v>
      </c>
      <c r="AA18" t="s">
        <v>225</v>
      </c>
      <c r="AB18">
        <v>0</v>
      </c>
    </row>
    <row r="19" spans="1:28">
      <c r="A19" t="s">
        <v>60</v>
      </c>
      <c r="B19">
        <v>34</v>
      </c>
      <c r="C19">
        <v>45.171700000000001</v>
      </c>
      <c r="D19" t="s">
        <v>203</v>
      </c>
      <c r="F19" t="s">
        <v>78</v>
      </c>
      <c r="G19">
        <v>8</v>
      </c>
      <c r="H19">
        <v>39.433700000000002</v>
      </c>
      <c r="I19" t="s">
        <v>210</v>
      </c>
      <c r="K19" t="s">
        <v>134</v>
      </c>
      <c r="L19">
        <v>19</v>
      </c>
      <c r="M19">
        <v>0.40566799999999997</v>
      </c>
      <c r="N19">
        <v>1.24509</v>
      </c>
      <c r="O19">
        <f>Table3[[#This Row],[Li7_ppm_mean]]-Table3[[#This Row],[LOD]]</f>
        <v>-0.83942200000000011</v>
      </c>
      <c r="P19" t="s">
        <v>225</v>
      </c>
      <c r="Q19">
        <v>0</v>
      </c>
      <c r="V19" t="s">
        <v>157</v>
      </c>
      <c r="W19">
        <v>6</v>
      </c>
      <c r="X19">
        <v>0.52849699999999999</v>
      </c>
      <c r="Y19">
        <v>2.8283499999999999</v>
      </c>
      <c r="Z19">
        <f>Table4[[#This Row],[Li7_ppm_mean]]-Table4[[#This Row],[LOD]]</f>
        <v>-2.2998529999999997</v>
      </c>
      <c r="AA19" t="s">
        <v>225</v>
      </c>
      <c r="AB19">
        <v>0</v>
      </c>
    </row>
    <row r="20" spans="1:28">
      <c r="A20" t="s">
        <v>64</v>
      </c>
      <c r="B20">
        <v>38</v>
      </c>
      <c r="C20">
        <v>45.295999999999999</v>
      </c>
      <c r="D20" t="s">
        <v>203</v>
      </c>
      <c r="F20" t="s">
        <v>103</v>
      </c>
      <c r="G20">
        <v>33</v>
      </c>
      <c r="H20">
        <v>39.446399999999997</v>
      </c>
      <c r="I20" t="s">
        <v>210</v>
      </c>
      <c r="K20" t="s">
        <v>129</v>
      </c>
      <c r="L20">
        <v>14</v>
      </c>
      <c r="M20">
        <v>0.40767399999999998</v>
      </c>
      <c r="N20">
        <v>1.4358599999999999</v>
      </c>
      <c r="O20">
        <f>Table3[[#This Row],[Li7_ppm_mean]]-Table3[[#This Row],[LOD]]</f>
        <v>-1.0281859999999998</v>
      </c>
      <c r="P20" t="s">
        <v>225</v>
      </c>
      <c r="Q20">
        <v>0</v>
      </c>
      <c r="V20" t="s">
        <v>153</v>
      </c>
      <c r="W20">
        <v>2</v>
      </c>
      <c r="X20">
        <v>0.565863</v>
      </c>
      <c r="Y20">
        <v>2.70879</v>
      </c>
      <c r="Z20">
        <f>Table4[[#This Row],[Li7_ppm_mean]]-Table4[[#This Row],[LOD]]</f>
        <v>-2.1429270000000002</v>
      </c>
      <c r="AA20" t="s">
        <v>225</v>
      </c>
      <c r="AB20">
        <v>0</v>
      </c>
    </row>
    <row r="21" spans="1:28">
      <c r="A21" t="s">
        <v>19</v>
      </c>
      <c r="B21">
        <v>20</v>
      </c>
      <c r="C21">
        <v>45.300400000000003</v>
      </c>
      <c r="D21" t="s">
        <v>203</v>
      </c>
      <c r="F21" t="s">
        <v>109</v>
      </c>
      <c r="G21">
        <v>39</v>
      </c>
      <c r="H21">
        <v>39.494799999999998</v>
      </c>
      <c r="I21" t="s">
        <v>210</v>
      </c>
      <c r="K21" t="s">
        <v>149</v>
      </c>
      <c r="L21">
        <v>34</v>
      </c>
      <c r="M21">
        <v>0.42392999999999997</v>
      </c>
      <c r="N21">
        <v>2.9377800000000001</v>
      </c>
      <c r="O21">
        <f>Table3[[#This Row],[Li7_ppm_mean]]-Table3[[#This Row],[LOD]]</f>
        <v>-2.5138500000000001</v>
      </c>
      <c r="P21" t="s">
        <v>225</v>
      </c>
      <c r="Q21">
        <v>0</v>
      </c>
      <c r="V21" t="s">
        <v>194</v>
      </c>
      <c r="W21">
        <v>43</v>
      </c>
      <c r="X21">
        <v>0.60610399999999998</v>
      </c>
      <c r="Y21">
        <v>2.51762</v>
      </c>
      <c r="Z21">
        <f>Table4[[#This Row],[Li7_ppm_mean]]-Table4[[#This Row],[LOD]]</f>
        <v>-1.911516</v>
      </c>
      <c r="AA21" t="s">
        <v>225</v>
      </c>
      <c r="AB21">
        <v>0</v>
      </c>
    </row>
    <row r="22" spans="1:28">
      <c r="A22" t="s">
        <v>17</v>
      </c>
      <c r="B22">
        <v>18</v>
      </c>
      <c r="C22">
        <v>45.407200000000003</v>
      </c>
      <c r="D22" t="s">
        <v>203</v>
      </c>
      <c r="F22" t="s">
        <v>86</v>
      </c>
      <c r="G22">
        <v>16</v>
      </c>
      <c r="H22">
        <v>39.972700000000003</v>
      </c>
      <c r="I22" t="s">
        <v>210</v>
      </c>
      <c r="K22" t="s">
        <v>138</v>
      </c>
      <c r="L22">
        <v>23</v>
      </c>
      <c r="M22">
        <v>0.44657999999999998</v>
      </c>
      <c r="N22">
        <v>2.4239700000000002</v>
      </c>
      <c r="O22">
        <f>Table3[[#This Row],[Li7_ppm_mean]]-Table3[[#This Row],[LOD]]</f>
        <v>-1.9773900000000002</v>
      </c>
      <c r="P22" t="s">
        <v>225</v>
      </c>
      <c r="Q22">
        <v>0</v>
      </c>
      <c r="V22" t="s">
        <v>173</v>
      </c>
      <c r="W22">
        <v>22</v>
      </c>
      <c r="X22">
        <v>0.62842699999999996</v>
      </c>
      <c r="Y22">
        <v>2.4154800000000001</v>
      </c>
      <c r="Z22">
        <f>Table4[[#This Row],[Li7_ppm_mean]]-Table4[[#This Row],[LOD]]</f>
        <v>-1.7870530000000002</v>
      </c>
      <c r="AA22" t="s">
        <v>225</v>
      </c>
      <c r="AB22">
        <v>0</v>
      </c>
    </row>
    <row r="23" spans="1:28">
      <c r="A23" t="s">
        <v>69</v>
      </c>
      <c r="B23">
        <v>43</v>
      </c>
      <c r="C23">
        <v>45.497399999999999</v>
      </c>
      <c r="D23" t="s">
        <v>203</v>
      </c>
      <c r="F23" t="s">
        <v>84</v>
      </c>
      <c r="G23">
        <v>14</v>
      </c>
      <c r="H23">
        <v>40.203699999999998</v>
      </c>
      <c r="I23" t="s">
        <v>203</v>
      </c>
      <c r="K23" t="s">
        <v>143</v>
      </c>
      <c r="L23">
        <v>28</v>
      </c>
      <c r="M23">
        <v>0.56428299999999998</v>
      </c>
      <c r="N23">
        <v>2.2916400000000001</v>
      </c>
      <c r="O23">
        <f>Table3[[#This Row],[Li7_ppm_mean]]-Table3[[#This Row],[LOD]]</f>
        <v>-1.727357</v>
      </c>
      <c r="P23" t="s">
        <v>225</v>
      </c>
      <c r="Q23">
        <v>0</v>
      </c>
      <c r="V23" t="s">
        <v>160</v>
      </c>
      <c r="W23">
        <v>9</v>
      </c>
      <c r="X23">
        <v>0.65457299999999996</v>
      </c>
      <c r="Y23">
        <v>2.56196</v>
      </c>
      <c r="Z23">
        <f>Table4[[#This Row],[Li7_ppm_mean]]-Table4[[#This Row],[LOD]]</f>
        <v>-1.9073869999999999</v>
      </c>
      <c r="AA23" t="s">
        <v>225</v>
      </c>
      <c r="AB23">
        <v>0</v>
      </c>
    </row>
    <row r="24" spans="1:28">
      <c r="A24" t="s">
        <v>66</v>
      </c>
      <c r="B24">
        <v>40</v>
      </c>
      <c r="C24">
        <v>45.502499999999998</v>
      </c>
      <c r="D24" t="s">
        <v>203</v>
      </c>
      <c r="F24" t="s">
        <v>114</v>
      </c>
      <c r="G24">
        <v>44</v>
      </c>
      <c r="H24">
        <v>40.824300000000001</v>
      </c>
      <c r="I24" t="s">
        <v>203</v>
      </c>
      <c r="K24" t="s">
        <v>124</v>
      </c>
      <c r="L24">
        <v>9</v>
      </c>
      <c r="M24">
        <v>0.60657499999999998</v>
      </c>
      <c r="N24">
        <v>1.5172300000000001</v>
      </c>
      <c r="O24">
        <f>Table3[[#This Row],[Li7_ppm_mean]]-Table3[[#This Row],[LOD]]</f>
        <v>-0.9106550000000001</v>
      </c>
      <c r="P24" t="s">
        <v>225</v>
      </c>
      <c r="Q24">
        <v>0</v>
      </c>
      <c r="V24" t="s">
        <v>193</v>
      </c>
      <c r="W24">
        <v>42</v>
      </c>
      <c r="X24">
        <v>0.78561199999999998</v>
      </c>
      <c r="Y24">
        <v>1.9918899999999999</v>
      </c>
      <c r="Z24">
        <f>Table4[[#This Row],[Li7_ppm_mean]]-Table4[[#This Row],[LOD]]</f>
        <v>-1.206278</v>
      </c>
      <c r="AA24" t="s">
        <v>225</v>
      </c>
      <c r="AB24">
        <v>0</v>
      </c>
    </row>
    <row r="25" spans="1:28">
      <c r="A25" t="s">
        <v>70</v>
      </c>
      <c r="B25">
        <v>44</v>
      </c>
      <c r="C25">
        <v>45.9803</v>
      </c>
      <c r="D25" t="s">
        <v>203</v>
      </c>
      <c r="F25" t="s">
        <v>73</v>
      </c>
      <c r="G25">
        <v>3</v>
      </c>
      <c r="H25">
        <v>41.066800000000001</v>
      </c>
      <c r="I25" t="s">
        <v>203</v>
      </c>
      <c r="K25" t="s">
        <v>126</v>
      </c>
      <c r="L25">
        <v>11</v>
      </c>
      <c r="M25">
        <v>0.61025200000000002</v>
      </c>
      <c r="N25">
        <v>1.5769599999999999</v>
      </c>
      <c r="O25">
        <f>Table3[[#This Row],[Li7_ppm_mean]]-Table3[[#This Row],[LOD]]</f>
        <v>-0.9667079999999999</v>
      </c>
      <c r="P25" t="s">
        <v>225</v>
      </c>
      <c r="Q25">
        <v>0</v>
      </c>
      <c r="V25" t="s">
        <v>189</v>
      </c>
      <c r="W25">
        <v>38</v>
      </c>
      <c r="X25">
        <v>0.80648900000000001</v>
      </c>
      <c r="Y25">
        <v>1.9449000000000001</v>
      </c>
      <c r="Z25">
        <f>Table4[[#This Row],[Li7_ppm_mean]]-Table4[[#This Row],[LOD]]</f>
        <v>-1.1384110000000001</v>
      </c>
      <c r="AA25" t="s">
        <v>225</v>
      </c>
      <c r="AB25">
        <v>0</v>
      </c>
    </row>
    <row r="26" spans="1:28">
      <c r="A26" t="s">
        <v>13</v>
      </c>
      <c r="B26">
        <v>14</v>
      </c>
      <c r="C26">
        <v>46.107599999999998</v>
      </c>
      <c r="D26" t="s">
        <v>203</v>
      </c>
      <c r="F26" t="s">
        <v>93</v>
      </c>
      <c r="G26">
        <v>23</v>
      </c>
      <c r="H26">
        <v>41.959299999999999</v>
      </c>
      <c r="I26" t="s">
        <v>203</v>
      </c>
      <c r="K26" t="s">
        <v>127</v>
      </c>
      <c r="L26">
        <v>12</v>
      </c>
      <c r="M26">
        <v>0.720333</v>
      </c>
      <c r="N26">
        <v>1.32335</v>
      </c>
      <c r="O26">
        <f>Table3[[#This Row],[Li7_ppm_mean]]-Table3[[#This Row],[LOD]]</f>
        <v>-0.60301700000000003</v>
      </c>
      <c r="P26" t="s">
        <v>225</v>
      </c>
      <c r="Q26">
        <v>0</v>
      </c>
      <c r="V26" t="s">
        <v>158</v>
      </c>
      <c r="W26">
        <v>7</v>
      </c>
      <c r="X26">
        <v>0.83162199999999997</v>
      </c>
      <c r="Y26">
        <v>2.3587400000000001</v>
      </c>
      <c r="Z26">
        <f>Table4[[#This Row],[Li7_ppm_mean]]-Table4[[#This Row],[LOD]]</f>
        <v>-1.5271180000000002</v>
      </c>
      <c r="AA26" t="s">
        <v>225</v>
      </c>
      <c r="AB26">
        <v>0</v>
      </c>
    </row>
    <row r="27" spans="1:28">
      <c r="A27" t="s">
        <v>16</v>
      </c>
      <c r="B27">
        <v>17</v>
      </c>
      <c r="C27">
        <v>46.470399999999998</v>
      </c>
      <c r="D27" t="s">
        <v>203</v>
      </c>
      <c r="F27" t="s">
        <v>89</v>
      </c>
      <c r="G27">
        <v>19</v>
      </c>
      <c r="H27">
        <v>42.195399999999999</v>
      </c>
      <c r="I27" t="s">
        <v>203</v>
      </c>
      <c r="K27" t="s">
        <v>118</v>
      </c>
      <c r="L27">
        <v>3</v>
      </c>
      <c r="M27">
        <v>0.92309200000000002</v>
      </c>
      <c r="N27">
        <v>2.1401500000000002</v>
      </c>
      <c r="O27">
        <f>Table3[[#This Row],[Li7_ppm_mean]]-Table3[[#This Row],[LOD]]</f>
        <v>-1.2170580000000002</v>
      </c>
      <c r="P27" t="s">
        <v>225</v>
      </c>
      <c r="Q27">
        <v>0</v>
      </c>
      <c r="V27" t="s">
        <v>185</v>
      </c>
      <c r="W27">
        <v>34</v>
      </c>
      <c r="X27">
        <v>0.87902199999999997</v>
      </c>
      <c r="Y27">
        <v>2.3326699999999998</v>
      </c>
      <c r="Z27">
        <f>Table4[[#This Row],[Li7_ppm_mean]]-Table4[[#This Row],[LOD]]</f>
        <v>-1.4536479999999998</v>
      </c>
      <c r="AA27" t="s">
        <v>225</v>
      </c>
      <c r="AB27">
        <v>0</v>
      </c>
    </row>
    <row r="28" spans="1:28">
      <c r="A28" t="s">
        <v>15</v>
      </c>
      <c r="B28">
        <v>16</v>
      </c>
      <c r="C28">
        <v>46.544400000000003</v>
      </c>
      <c r="D28" t="s">
        <v>203</v>
      </c>
      <c r="F28" t="s">
        <v>87</v>
      </c>
      <c r="G28">
        <v>17</v>
      </c>
      <c r="H28">
        <v>42.315199999999997</v>
      </c>
      <c r="I28" t="s">
        <v>203</v>
      </c>
      <c r="K28" t="s">
        <v>142</v>
      </c>
      <c r="L28">
        <v>27</v>
      </c>
      <c r="M28">
        <v>1.0786100000000001</v>
      </c>
      <c r="N28">
        <v>2.5048900000000001</v>
      </c>
      <c r="O28">
        <f>Table3[[#This Row],[Li7_ppm_mean]]-Table3[[#This Row],[LOD]]</f>
        <v>-1.42628</v>
      </c>
      <c r="P28" t="s">
        <v>225</v>
      </c>
      <c r="Q28">
        <v>0</v>
      </c>
      <c r="V28" t="s">
        <v>159</v>
      </c>
      <c r="W28">
        <v>8</v>
      </c>
      <c r="X28">
        <v>0.87964399999999998</v>
      </c>
      <c r="Y28">
        <v>2.4232999999999998</v>
      </c>
      <c r="Z28">
        <f>Table4[[#This Row],[Li7_ppm_mean]]-Table4[[#This Row],[LOD]]</f>
        <v>-1.5436559999999999</v>
      </c>
      <c r="AA28" t="s">
        <v>225</v>
      </c>
      <c r="AB28">
        <v>0</v>
      </c>
    </row>
    <row r="29" spans="1:28">
      <c r="A29" t="s">
        <v>1</v>
      </c>
      <c r="B29">
        <v>2</v>
      </c>
      <c r="C29">
        <v>46.811700000000002</v>
      </c>
      <c r="D29" t="s">
        <v>203</v>
      </c>
      <c r="F29" t="s">
        <v>80</v>
      </c>
      <c r="G29">
        <v>10</v>
      </c>
      <c r="H29">
        <v>42.493200000000002</v>
      </c>
      <c r="I29" t="s">
        <v>203</v>
      </c>
      <c r="K29" t="s">
        <v>144</v>
      </c>
      <c r="L29">
        <v>29</v>
      </c>
      <c r="M29">
        <v>1.20024</v>
      </c>
      <c r="N29">
        <v>3.4176299999999999</v>
      </c>
      <c r="O29">
        <f>Table3[[#This Row],[Li7_ppm_mean]]-Table3[[#This Row],[LOD]]</f>
        <v>-2.21739</v>
      </c>
      <c r="P29" t="s">
        <v>225</v>
      </c>
      <c r="Q29">
        <v>0</v>
      </c>
      <c r="V29" t="s">
        <v>183</v>
      </c>
      <c r="W29">
        <v>32</v>
      </c>
      <c r="X29">
        <v>0.92273899999999998</v>
      </c>
      <c r="Y29">
        <v>2.0040900000000001</v>
      </c>
      <c r="Z29">
        <f>Table4[[#This Row],[Li7_ppm_mean]]-Table4[[#This Row],[LOD]]</f>
        <v>-1.0813510000000002</v>
      </c>
      <c r="AA29" t="s">
        <v>225</v>
      </c>
      <c r="AB29">
        <v>0</v>
      </c>
    </row>
    <row r="30" spans="1:28">
      <c r="A30" t="s">
        <v>55</v>
      </c>
      <c r="B30">
        <v>29</v>
      </c>
      <c r="C30">
        <v>47.6813</v>
      </c>
      <c r="D30" t="s">
        <v>203</v>
      </c>
      <c r="F30" t="s">
        <v>79</v>
      </c>
      <c r="G30">
        <v>9</v>
      </c>
      <c r="H30">
        <v>42.585599999999999</v>
      </c>
      <c r="I30" t="s">
        <v>203</v>
      </c>
      <c r="K30" t="s">
        <v>116</v>
      </c>
      <c r="L30">
        <v>1</v>
      </c>
      <c r="M30">
        <v>1.3340099999999999</v>
      </c>
      <c r="N30">
        <v>3.3016200000000002</v>
      </c>
      <c r="O30">
        <f>Table3[[#This Row],[Li7_ppm_mean]]-Table3[[#This Row],[LOD]]</f>
        <v>-1.9676100000000003</v>
      </c>
      <c r="P30" t="s">
        <v>225</v>
      </c>
      <c r="Q30">
        <v>0</v>
      </c>
      <c r="V30" t="s">
        <v>178</v>
      </c>
      <c r="W30">
        <v>27</v>
      </c>
      <c r="X30">
        <v>0.95879400000000004</v>
      </c>
      <c r="Y30">
        <v>2.4857800000000001</v>
      </c>
      <c r="Z30">
        <f>Table4[[#This Row],[Li7_ppm_mean]]-Table4[[#This Row],[LOD]]</f>
        <v>-1.526986</v>
      </c>
      <c r="AA30" t="s">
        <v>225</v>
      </c>
      <c r="AB30">
        <v>0</v>
      </c>
    </row>
    <row r="31" spans="1:28">
      <c r="A31" t="s">
        <v>23</v>
      </c>
      <c r="B31">
        <v>24</v>
      </c>
      <c r="C31">
        <v>48.526699999999998</v>
      </c>
      <c r="D31" t="s">
        <v>203</v>
      </c>
      <c r="F31" t="s">
        <v>74</v>
      </c>
      <c r="G31">
        <v>4</v>
      </c>
      <c r="H31">
        <v>42.691299999999998</v>
      </c>
      <c r="I31" t="s">
        <v>203</v>
      </c>
      <c r="K31" t="s">
        <v>121</v>
      </c>
      <c r="L31">
        <v>6</v>
      </c>
      <c r="M31">
        <v>1.3448</v>
      </c>
      <c r="N31">
        <v>1.9477599999999999</v>
      </c>
      <c r="O31">
        <f>Table3[[#This Row],[Li7_ppm_mean]]-Table3[[#This Row],[LOD]]</f>
        <v>-0.60295999999999994</v>
      </c>
      <c r="P31" t="s">
        <v>225</v>
      </c>
      <c r="Q31">
        <v>0</v>
      </c>
      <c r="V31" t="s">
        <v>177</v>
      </c>
      <c r="W31">
        <v>26</v>
      </c>
      <c r="X31">
        <v>0.96623700000000001</v>
      </c>
      <c r="Y31">
        <v>2.3325900000000002</v>
      </c>
      <c r="Z31">
        <f>Table4[[#This Row],[Li7_ppm_mean]]-Table4[[#This Row],[LOD]]</f>
        <v>-1.3663530000000002</v>
      </c>
      <c r="AA31" t="s">
        <v>225</v>
      </c>
      <c r="AB31">
        <v>0</v>
      </c>
    </row>
    <row r="32" spans="1:28">
      <c r="A32" t="s">
        <v>51</v>
      </c>
      <c r="B32">
        <v>25</v>
      </c>
      <c r="C32">
        <v>49.152500000000003</v>
      </c>
      <c r="D32" t="s">
        <v>203</v>
      </c>
      <c r="F32" t="s">
        <v>104</v>
      </c>
      <c r="G32">
        <v>34</v>
      </c>
      <c r="H32">
        <v>43.114199999999997</v>
      </c>
      <c r="I32" t="s">
        <v>203</v>
      </c>
      <c r="K32" t="s">
        <v>146</v>
      </c>
      <c r="L32">
        <v>31</v>
      </c>
      <c r="M32">
        <v>2.2357900000000002</v>
      </c>
      <c r="N32">
        <v>2.9246599999999998</v>
      </c>
      <c r="O32">
        <f>Table3[[#This Row],[Li7_ppm_mean]]-Table3[[#This Row],[LOD]]</f>
        <v>-0.68886999999999965</v>
      </c>
      <c r="P32" t="s">
        <v>225</v>
      </c>
      <c r="Q32">
        <v>0</v>
      </c>
      <c r="V32" t="s">
        <v>179</v>
      </c>
      <c r="W32">
        <v>28</v>
      </c>
      <c r="X32">
        <v>0.98668800000000001</v>
      </c>
      <c r="Y32">
        <v>2.2951800000000002</v>
      </c>
      <c r="Z32">
        <f>Table4[[#This Row],[Li7_ppm_mean]]-Table4[[#This Row],[LOD]]</f>
        <v>-1.3084920000000002</v>
      </c>
      <c r="AA32" t="s">
        <v>225</v>
      </c>
      <c r="AB32">
        <v>0</v>
      </c>
    </row>
    <row r="33" spans="1:28">
      <c r="A33" t="s">
        <v>59</v>
      </c>
      <c r="B33">
        <v>33</v>
      </c>
      <c r="C33">
        <v>50.301600000000001</v>
      </c>
      <c r="D33" t="s">
        <v>204</v>
      </c>
      <c r="F33" t="s">
        <v>83</v>
      </c>
      <c r="G33">
        <v>13</v>
      </c>
      <c r="H33">
        <v>43.297199999999997</v>
      </c>
      <c r="I33" t="s">
        <v>203</v>
      </c>
      <c r="K33" t="s">
        <v>123</v>
      </c>
      <c r="L33">
        <v>8</v>
      </c>
      <c r="M33">
        <v>2.3970500000000001</v>
      </c>
      <c r="N33">
        <v>1.6229499999999999</v>
      </c>
      <c r="O33">
        <f>Table3[[#This Row],[Li7_ppm_mean]]-Table3[[#This Row],[LOD]]</f>
        <v>0.77410000000000023</v>
      </c>
      <c r="P33" t="s">
        <v>226</v>
      </c>
      <c r="Q33">
        <v>2.3970500000000001</v>
      </c>
      <c r="V33" t="s">
        <v>172</v>
      </c>
      <c r="W33">
        <v>21</v>
      </c>
      <c r="X33">
        <v>1.03833</v>
      </c>
      <c r="Y33">
        <v>2.6041099999999999</v>
      </c>
      <c r="Z33">
        <f>Table4[[#This Row],[Li7_ppm_mean]]-Table4[[#This Row],[LOD]]</f>
        <v>-1.5657799999999999</v>
      </c>
      <c r="AA33" t="s">
        <v>225</v>
      </c>
      <c r="AB33">
        <v>0</v>
      </c>
    </row>
    <row r="34" spans="1:28">
      <c r="A34" t="s">
        <v>61</v>
      </c>
      <c r="B34">
        <v>35</v>
      </c>
      <c r="C34">
        <v>50.363599999999998</v>
      </c>
      <c r="D34" t="s">
        <v>205</v>
      </c>
      <c r="F34" t="s">
        <v>108</v>
      </c>
      <c r="G34">
        <v>38</v>
      </c>
      <c r="H34">
        <v>43.6006</v>
      </c>
      <c r="I34" t="s">
        <v>203</v>
      </c>
      <c r="K34" t="s">
        <v>147</v>
      </c>
      <c r="L34">
        <v>32</v>
      </c>
      <c r="M34">
        <v>5.5369599999999997</v>
      </c>
      <c r="N34">
        <v>3.2828400000000002</v>
      </c>
      <c r="O34">
        <f>Table3[[#This Row],[Li7_ppm_mean]]-Table3[[#This Row],[LOD]]</f>
        <v>2.2541199999999995</v>
      </c>
      <c r="P34" t="s">
        <v>226</v>
      </c>
      <c r="Q34">
        <v>5.5369599999999997</v>
      </c>
      <c r="V34" t="s">
        <v>184</v>
      </c>
      <c r="W34">
        <v>33</v>
      </c>
      <c r="X34">
        <v>1.1228499999999999</v>
      </c>
      <c r="Y34">
        <v>3.5493100000000002</v>
      </c>
      <c r="Z34">
        <f>Table4[[#This Row],[Li7_ppm_mean]]-Table4[[#This Row],[LOD]]</f>
        <v>-2.4264600000000005</v>
      </c>
      <c r="AA34" t="s">
        <v>225</v>
      </c>
      <c r="AB34">
        <v>0</v>
      </c>
    </row>
    <row r="35" spans="1:28">
      <c r="A35" t="s">
        <v>62</v>
      </c>
      <c r="B35">
        <v>36</v>
      </c>
      <c r="C35">
        <v>50.4908</v>
      </c>
      <c r="D35" t="s">
        <v>204</v>
      </c>
      <c r="F35" t="s">
        <v>97</v>
      </c>
      <c r="G35">
        <v>27</v>
      </c>
      <c r="H35">
        <v>43.607199999999999</v>
      </c>
      <c r="I35" t="s">
        <v>203</v>
      </c>
      <c r="K35" t="s">
        <v>132</v>
      </c>
      <c r="L35">
        <v>17</v>
      </c>
      <c r="M35">
        <v>8.9609699999999997</v>
      </c>
      <c r="N35">
        <v>1.22081</v>
      </c>
      <c r="O35">
        <f>Table3[[#This Row],[Li7_ppm_mean]]-Table3[[#This Row],[LOD]]</f>
        <v>7.7401599999999995</v>
      </c>
      <c r="P35" t="s">
        <v>226</v>
      </c>
      <c r="Q35">
        <v>8.9609699999999997</v>
      </c>
      <c r="V35" t="s">
        <v>187</v>
      </c>
      <c r="W35">
        <v>36</v>
      </c>
      <c r="X35">
        <v>1.2018899999999999</v>
      </c>
      <c r="Y35">
        <v>2.9730699999999999</v>
      </c>
      <c r="Z35">
        <f>Table4[[#This Row],[Li7_ppm_mean]]-Table4[[#This Row],[LOD]]</f>
        <v>-1.77118</v>
      </c>
      <c r="AA35" t="s">
        <v>225</v>
      </c>
      <c r="AB35">
        <v>0</v>
      </c>
    </row>
    <row r="36" spans="1:28">
      <c r="A36" t="s">
        <v>10</v>
      </c>
      <c r="B36">
        <v>11</v>
      </c>
      <c r="C36">
        <v>50.969799999999999</v>
      </c>
      <c r="D36" t="s">
        <v>204</v>
      </c>
      <c r="F36" t="s">
        <v>85</v>
      </c>
      <c r="G36">
        <v>15</v>
      </c>
      <c r="H36">
        <v>43.762300000000003</v>
      </c>
      <c r="I36" t="s">
        <v>203</v>
      </c>
      <c r="K36" t="s">
        <v>130</v>
      </c>
      <c r="L36">
        <v>15</v>
      </c>
      <c r="M36">
        <v>25.222100000000001</v>
      </c>
      <c r="N36">
        <v>2.1844199999999998</v>
      </c>
      <c r="O36">
        <f>Table3[[#This Row],[Li7_ppm_mean]]-Table3[[#This Row],[LOD]]</f>
        <v>23.037680000000002</v>
      </c>
      <c r="P36" t="s">
        <v>226</v>
      </c>
      <c r="Q36">
        <v>25.222100000000001</v>
      </c>
      <c r="V36" t="s">
        <v>181</v>
      </c>
      <c r="W36">
        <v>30</v>
      </c>
      <c r="X36">
        <v>1.20994</v>
      </c>
      <c r="Y36">
        <v>2.4761199999999999</v>
      </c>
      <c r="Z36">
        <f>Table4[[#This Row],[Li7_ppm_mean]]-Table4[[#This Row],[LOD]]</f>
        <v>-1.2661799999999999</v>
      </c>
      <c r="AA36" t="s">
        <v>225</v>
      </c>
      <c r="AB36">
        <v>0</v>
      </c>
    </row>
    <row r="37" spans="1:28">
      <c r="A37" t="s">
        <v>6</v>
      </c>
      <c r="B37">
        <v>7</v>
      </c>
      <c r="C37">
        <v>50.973500000000001</v>
      </c>
      <c r="D37" t="s">
        <v>205</v>
      </c>
      <c r="F37" t="s">
        <v>98</v>
      </c>
      <c r="G37">
        <v>28</v>
      </c>
      <c r="H37">
        <v>43.9878</v>
      </c>
      <c r="I37" t="s">
        <v>203</v>
      </c>
      <c r="K37" t="s">
        <v>135</v>
      </c>
      <c r="L37">
        <v>20</v>
      </c>
      <c r="M37">
        <v>28.4467</v>
      </c>
      <c r="N37">
        <v>1.6779299999999999</v>
      </c>
      <c r="O37">
        <f>Table3[[#This Row],[Li7_ppm_mean]]-Table3[[#This Row],[LOD]]</f>
        <v>26.76877</v>
      </c>
      <c r="P37" t="s">
        <v>226</v>
      </c>
      <c r="Q37">
        <v>28.4467</v>
      </c>
      <c r="V37" t="s">
        <v>162</v>
      </c>
      <c r="W37">
        <v>11</v>
      </c>
      <c r="X37">
        <v>1.28861</v>
      </c>
      <c r="Y37">
        <v>1.8932199999999999</v>
      </c>
      <c r="Z37">
        <f>Table4[[#This Row],[Li7_ppm_mean]]-Table4[[#This Row],[LOD]]</f>
        <v>-0.60460999999999987</v>
      </c>
      <c r="AA37" t="s">
        <v>225</v>
      </c>
      <c r="AB37">
        <v>0</v>
      </c>
    </row>
    <row r="38" spans="1:28">
      <c r="A38" t="s">
        <v>63</v>
      </c>
      <c r="B38">
        <v>37</v>
      </c>
      <c r="C38">
        <v>51.421100000000003</v>
      </c>
      <c r="D38" t="s">
        <v>205</v>
      </c>
      <c r="F38" t="s">
        <v>101</v>
      </c>
      <c r="G38">
        <v>31</v>
      </c>
      <c r="H38">
        <v>44.344000000000001</v>
      </c>
      <c r="I38" t="s">
        <v>203</v>
      </c>
      <c r="V38" t="s">
        <v>152</v>
      </c>
      <c r="W38">
        <v>1</v>
      </c>
      <c r="X38">
        <v>1.3085</v>
      </c>
      <c r="Y38">
        <v>1.9601599999999999</v>
      </c>
      <c r="Z38">
        <f>Table4[[#This Row],[Li7_ppm_mean]]-Table4[[#This Row],[LOD]]</f>
        <v>-0.65165999999999991</v>
      </c>
      <c r="AA38" t="s">
        <v>225</v>
      </c>
      <c r="AB38">
        <v>0</v>
      </c>
    </row>
    <row r="39" spans="1:28">
      <c r="A39" t="s">
        <v>8</v>
      </c>
      <c r="B39">
        <v>9</v>
      </c>
      <c r="C39">
        <v>52.168599999999998</v>
      </c>
      <c r="D39" t="s">
        <v>205</v>
      </c>
      <c r="F39" t="s">
        <v>106</v>
      </c>
      <c r="G39">
        <v>36</v>
      </c>
      <c r="H39">
        <v>45.324300000000001</v>
      </c>
      <c r="I39" t="s">
        <v>203</v>
      </c>
      <c r="V39" t="s">
        <v>180</v>
      </c>
      <c r="W39">
        <v>29</v>
      </c>
      <c r="X39">
        <v>1.4430700000000001</v>
      </c>
      <c r="Y39">
        <v>2.1760899999999999</v>
      </c>
      <c r="Z39">
        <f>Table4[[#This Row],[Li7_ppm_mean]]-Table4[[#This Row],[LOD]]</f>
        <v>-0.73301999999999978</v>
      </c>
      <c r="AA39" t="s">
        <v>225</v>
      </c>
      <c r="AB39">
        <v>0</v>
      </c>
    </row>
    <row r="40" spans="1:28">
      <c r="A40" t="s">
        <v>21</v>
      </c>
      <c r="B40">
        <v>22</v>
      </c>
      <c r="C40">
        <v>52.256999999999998</v>
      </c>
      <c r="D40" t="s">
        <v>205</v>
      </c>
      <c r="F40" t="s">
        <v>95</v>
      </c>
      <c r="G40">
        <v>25</v>
      </c>
      <c r="H40">
        <v>46.028799999999997</v>
      </c>
      <c r="I40" t="s">
        <v>203</v>
      </c>
      <c r="V40" t="s">
        <v>174</v>
      </c>
      <c r="W40">
        <v>23</v>
      </c>
      <c r="X40">
        <v>1.6660900000000001</v>
      </c>
      <c r="Y40">
        <v>2.3088700000000002</v>
      </c>
      <c r="Z40">
        <f>Table4[[#This Row],[Li7_ppm_mean]]-Table4[[#This Row],[LOD]]</f>
        <v>-0.64278000000000013</v>
      </c>
      <c r="AA40" t="s">
        <v>225</v>
      </c>
      <c r="AB40">
        <v>0</v>
      </c>
    </row>
    <row r="41" spans="1:28">
      <c r="A41" t="s">
        <v>68</v>
      </c>
      <c r="B41">
        <v>42</v>
      </c>
      <c r="C41">
        <v>52.729500000000002</v>
      </c>
      <c r="D41" t="s">
        <v>205</v>
      </c>
      <c r="F41" t="s">
        <v>92</v>
      </c>
      <c r="G41">
        <v>22</v>
      </c>
      <c r="H41">
        <v>46.1935</v>
      </c>
      <c r="I41" t="s">
        <v>203</v>
      </c>
      <c r="V41" t="s">
        <v>190</v>
      </c>
      <c r="W41">
        <v>39</v>
      </c>
      <c r="X41">
        <v>1.7050799999999999</v>
      </c>
      <c r="Y41">
        <v>2.0622099999999999</v>
      </c>
      <c r="Z41">
        <f>Table4[[#This Row],[Li7_ppm_mean]]-Table4[[#This Row],[LOD]]</f>
        <v>-0.35712999999999995</v>
      </c>
      <c r="AA41" t="s">
        <v>225</v>
      </c>
      <c r="AB41">
        <v>0</v>
      </c>
    </row>
    <row r="42" spans="1:28">
      <c r="A42" t="s">
        <v>58</v>
      </c>
      <c r="B42">
        <v>32</v>
      </c>
      <c r="C42">
        <v>53.146500000000003</v>
      </c>
      <c r="D42" t="s">
        <v>205</v>
      </c>
      <c r="F42" t="s">
        <v>110</v>
      </c>
      <c r="G42">
        <v>40</v>
      </c>
      <c r="H42">
        <v>46.992600000000003</v>
      </c>
      <c r="I42" t="s">
        <v>203</v>
      </c>
      <c r="V42" t="s">
        <v>163</v>
      </c>
      <c r="W42">
        <v>12</v>
      </c>
      <c r="X42">
        <v>1.7994600000000001</v>
      </c>
      <c r="Y42">
        <v>1.7059</v>
      </c>
      <c r="Z42">
        <f>Table4[[#This Row],[Li7_ppm_mean]]-Table4[[#This Row],[LOD]]</f>
        <v>9.3560000000000088E-2</v>
      </c>
      <c r="AA42" t="s">
        <v>226</v>
      </c>
      <c r="AB42">
        <v>1.7994600000000001</v>
      </c>
    </row>
    <row r="43" spans="1:28">
      <c r="A43" t="s">
        <v>18</v>
      </c>
      <c r="B43">
        <v>19</v>
      </c>
      <c r="C43">
        <v>54.547199999999997</v>
      </c>
      <c r="D43" t="s">
        <v>205</v>
      </c>
      <c r="F43" t="s">
        <v>96</v>
      </c>
      <c r="G43">
        <v>26</v>
      </c>
      <c r="H43">
        <v>47.553899999999999</v>
      </c>
      <c r="I43" t="s">
        <v>203</v>
      </c>
      <c r="V43" t="s">
        <v>175</v>
      </c>
      <c r="W43">
        <v>24</v>
      </c>
      <c r="X43">
        <v>1.9687300000000001</v>
      </c>
      <c r="Y43">
        <v>3.4789400000000001</v>
      </c>
      <c r="Z43">
        <f>Table4[[#This Row],[Li7_ppm_mean]]-Table4[[#This Row],[LOD]]</f>
        <v>-1.5102100000000001</v>
      </c>
      <c r="AA43" t="s">
        <v>225</v>
      </c>
      <c r="AB43">
        <v>0</v>
      </c>
    </row>
    <row r="44" spans="1:28">
      <c r="A44" t="s">
        <v>67</v>
      </c>
      <c r="B44">
        <v>41</v>
      </c>
      <c r="C44">
        <v>57.115099999999998</v>
      </c>
      <c r="D44" t="s">
        <v>205</v>
      </c>
      <c r="F44" t="s">
        <v>88</v>
      </c>
      <c r="G44">
        <v>18</v>
      </c>
      <c r="H44">
        <v>47.645000000000003</v>
      </c>
      <c r="I44" t="s">
        <v>203</v>
      </c>
      <c r="V44" t="s">
        <v>176</v>
      </c>
      <c r="W44">
        <v>25</v>
      </c>
      <c r="X44">
        <v>2.7555800000000001</v>
      </c>
      <c r="Y44">
        <v>4.44346</v>
      </c>
      <c r="Z44">
        <f>Table4[[#This Row],[Li7_ppm_mean]]-Table4[[#This Row],[LOD]]</f>
        <v>-1.6878799999999998</v>
      </c>
      <c r="AA44" t="s">
        <v>225</v>
      </c>
      <c r="AB44">
        <v>0</v>
      </c>
    </row>
    <row r="45" spans="1:28">
      <c r="A45" t="s">
        <v>12</v>
      </c>
      <c r="B45">
        <v>13</v>
      </c>
      <c r="C45" s="7">
        <v>63.905900000000003</v>
      </c>
      <c r="D45" t="s">
        <v>206</v>
      </c>
      <c r="F45" t="s">
        <v>112</v>
      </c>
      <c r="G45">
        <v>42</v>
      </c>
      <c r="H45">
        <v>48.610799999999998</v>
      </c>
      <c r="I45" t="s">
        <v>203</v>
      </c>
      <c r="V45" t="s">
        <v>192</v>
      </c>
      <c r="W45">
        <v>41</v>
      </c>
      <c r="X45">
        <v>7.3442100000000003</v>
      </c>
      <c r="Y45">
        <v>2.5376799999999999</v>
      </c>
      <c r="Z45">
        <f>Table4[[#This Row],[Li7_ppm_mean]]-Table4[[#This Row],[LOD]]</f>
        <v>4.8065300000000004</v>
      </c>
      <c r="AA45" t="s">
        <v>226</v>
      </c>
      <c r="AB45">
        <v>7.3442100000000003</v>
      </c>
    </row>
    <row r="46" spans="1:28">
      <c r="F46" t="s">
        <v>91</v>
      </c>
      <c r="G46">
        <v>21</v>
      </c>
      <c r="H46" s="5">
        <v>56.845199999999998</v>
      </c>
      <c r="I46" t="s">
        <v>205</v>
      </c>
    </row>
    <row r="48" spans="1:28">
      <c r="C48" s="3" t="s">
        <v>200</v>
      </c>
      <c r="D48" s="3" t="s">
        <v>211</v>
      </c>
      <c r="H48" s="3" t="s">
        <v>200</v>
      </c>
      <c r="I48" s="3" t="s">
        <v>211</v>
      </c>
    </row>
    <row r="49" spans="2:9">
      <c r="C49" s="4" t="s">
        <v>212</v>
      </c>
      <c r="D49" s="3">
        <v>0</v>
      </c>
      <c r="H49" s="4" t="s">
        <v>212</v>
      </c>
      <c r="I49" s="3">
        <v>0</v>
      </c>
    </row>
    <row r="50" spans="2:9">
      <c r="C50" s="4" t="s">
        <v>213</v>
      </c>
      <c r="D50" s="3">
        <v>0</v>
      </c>
      <c r="H50" s="4" t="s">
        <v>213</v>
      </c>
      <c r="I50" s="3">
        <v>0</v>
      </c>
    </row>
    <row r="51" spans="2:9">
      <c r="C51" s="4" t="s">
        <v>209</v>
      </c>
      <c r="D51" s="3">
        <v>0</v>
      </c>
      <c r="H51" s="4" t="s">
        <v>209</v>
      </c>
      <c r="I51" s="3">
        <v>1</v>
      </c>
    </row>
    <row r="52" spans="2:9">
      <c r="C52" s="4" t="s">
        <v>201</v>
      </c>
      <c r="D52" s="3">
        <v>5</v>
      </c>
      <c r="H52" s="4" t="s">
        <v>201</v>
      </c>
      <c r="I52" s="3">
        <v>20</v>
      </c>
    </row>
    <row r="53" spans="2:9">
      <c r="C53" s="4" t="s">
        <v>203</v>
      </c>
      <c r="D53" s="3">
        <v>26</v>
      </c>
      <c r="H53" s="4" t="s">
        <v>203</v>
      </c>
      <c r="I53" s="3">
        <v>23</v>
      </c>
    </row>
    <row r="54" spans="2:9">
      <c r="C54" s="4" t="s">
        <v>204</v>
      </c>
      <c r="D54" s="3">
        <v>12</v>
      </c>
      <c r="H54" s="4" t="s">
        <v>204</v>
      </c>
      <c r="I54" s="3">
        <v>1</v>
      </c>
    </row>
    <row r="55" spans="2:9">
      <c r="C55" s="4" t="s">
        <v>206</v>
      </c>
      <c r="D55" s="3">
        <v>1</v>
      </c>
      <c r="H55" s="4" t="s">
        <v>206</v>
      </c>
      <c r="I55" s="3">
        <v>0</v>
      </c>
    </row>
    <row r="56" spans="2:9">
      <c r="C56" s="4" t="s">
        <v>207</v>
      </c>
      <c r="D56" s="3">
        <v>0</v>
      </c>
      <c r="H56" s="4" t="s">
        <v>207</v>
      </c>
      <c r="I56" s="3">
        <v>0</v>
      </c>
    </row>
    <row r="58" spans="2:9" ht="43.2">
      <c r="B58" s="6" t="s">
        <v>219</v>
      </c>
      <c r="C58" s="3">
        <f>AVERAGE(Table1[Li7_ppm_mean])</f>
        <v>46.371959090909087</v>
      </c>
      <c r="G58" s="6" t="s">
        <v>219</v>
      </c>
      <c r="H58" s="3">
        <f>AVERAGE(Table2[Li7_ppm_mean])</f>
        <v>40.633653333333349</v>
      </c>
    </row>
    <row r="59" spans="2:9" ht="43.2">
      <c r="B59" s="6" t="s">
        <v>220</v>
      </c>
      <c r="C59" s="3">
        <f>STDEV(Table1[Li7_ppm_mean])</f>
        <v>5.5872611425901137</v>
      </c>
      <c r="G59" s="6" t="s">
        <v>220</v>
      </c>
      <c r="H59" s="3">
        <f>STDEV(Table2[Li7_ppm_mean])</f>
        <v>5.2911795829387751</v>
      </c>
    </row>
    <row r="60" spans="2:9" ht="43.2">
      <c r="B60" s="6" t="s">
        <v>221</v>
      </c>
      <c r="C60" s="3">
        <f>C45-C2</f>
        <v>27.302199999999999</v>
      </c>
      <c r="G60" s="6" t="s">
        <v>221</v>
      </c>
      <c r="H60" s="3">
        <f>H46-H2</f>
        <v>28.2271</v>
      </c>
    </row>
    <row r="61" spans="2:9">
      <c r="B61" s="3" t="s">
        <v>214</v>
      </c>
      <c r="C61" s="3">
        <f>_xlfn.QUARTILE.INC(Table1[Li7_ppm_mean],1)</f>
        <v>42.615675000000003</v>
      </c>
      <c r="G61" s="3" t="s">
        <v>214</v>
      </c>
      <c r="H61" s="3">
        <f>_xlfn.QUARTILE.INC(H2:H46,1)</f>
        <v>37.498800000000003</v>
      </c>
    </row>
    <row r="62" spans="2:9">
      <c r="B62" s="3" t="s">
        <v>215</v>
      </c>
      <c r="C62" s="3">
        <f>_xlfn.QUARTILE.INC(Table1[Li7_ppm_mean],3)</f>
        <v>50.395399999999995</v>
      </c>
      <c r="G62" s="3" t="s">
        <v>215</v>
      </c>
      <c r="H62" s="3">
        <f>_xlfn.QUARTILE.INC(H2:H46,3)</f>
        <v>43.607199999999999</v>
      </c>
    </row>
    <row r="63" spans="2:9">
      <c r="B63" s="3" t="s">
        <v>216</v>
      </c>
      <c r="C63" s="3">
        <f>C62-C61</f>
        <v>7.779724999999992</v>
      </c>
      <c r="G63" s="3" t="s">
        <v>216</v>
      </c>
      <c r="H63" s="3">
        <f>H62-H61</f>
        <v>6.1083999999999961</v>
      </c>
    </row>
    <row r="64" spans="2:9">
      <c r="B64" s="3" t="s">
        <v>217</v>
      </c>
      <c r="C64" s="3">
        <f>C61-1.5*C63</f>
        <v>30.946087500000015</v>
      </c>
      <c r="G64" s="3" t="s">
        <v>217</v>
      </c>
      <c r="H64" s="3">
        <f>H61-1.5*H63</f>
        <v>28.336200000000009</v>
      </c>
    </row>
    <row r="65" spans="2:8">
      <c r="B65" s="3" t="s">
        <v>218</v>
      </c>
      <c r="C65" s="3">
        <f>C62+1.5*C63</f>
        <v>62.064987499999987</v>
      </c>
      <c r="G65" s="3" t="s">
        <v>218</v>
      </c>
      <c r="H65" s="3">
        <f>H62+1.5*H63</f>
        <v>52.769799999999989</v>
      </c>
    </row>
  </sheetData>
  <phoneticPr fontId="3" type="noConversion"/>
  <pageMargins left="0.7" right="0.7" top="0.75" bottom="0.75" header="0.3" footer="0.3"/>
  <pageSetup paperSize="9" orientation="portrait" r:id="rId1"/>
  <drawing r:id="rId2"/>
  <tableParts count="4"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164E8-9F2A-4458-8F9C-C4782F91F829}">
  <sheetPr codeName="Sheet3"/>
  <dimension ref="A1:BY97"/>
  <sheetViews>
    <sheetView topLeftCell="X1" zoomScale="80" zoomScaleNormal="80" workbookViewId="0">
      <selection activeCell="AC27" sqref="AC27:AP27"/>
    </sheetView>
  </sheetViews>
  <sheetFormatPr defaultRowHeight="14.4"/>
  <sheetData>
    <row r="1" spans="1:77">
      <c r="A1" s="2"/>
      <c r="B1" s="2" t="s">
        <v>24</v>
      </c>
      <c r="C1" s="2" t="s">
        <v>25</v>
      </c>
      <c r="D1" s="2" t="s">
        <v>26</v>
      </c>
      <c r="E1" s="2" t="s">
        <v>27</v>
      </c>
      <c r="F1" s="2" t="s">
        <v>28</v>
      </c>
      <c r="G1" s="2" t="s">
        <v>29</v>
      </c>
      <c r="H1" s="2" t="s">
        <v>30</v>
      </c>
      <c r="I1" s="2" t="s">
        <v>31</v>
      </c>
      <c r="J1" s="2" t="s">
        <v>32</v>
      </c>
      <c r="K1" s="2" t="s">
        <v>33</v>
      </c>
      <c r="L1" s="2" t="s">
        <v>34</v>
      </c>
      <c r="M1" s="2" t="s">
        <v>35</v>
      </c>
      <c r="N1" s="2" t="s">
        <v>36</v>
      </c>
      <c r="O1" s="2" t="s">
        <v>37</v>
      </c>
      <c r="P1" s="2" t="s">
        <v>38</v>
      </c>
      <c r="Q1" s="2" t="s">
        <v>39</v>
      </c>
      <c r="R1" s="2" t="s">
        <v>40</v>
      </c>
      <c r="S1" s="2" t="s">
        <v>41</v>
      </c>
      <c r="T1" s="2" t="s">
        <v>42</v>
      </c>
      <c r="U1" s="2" t="s">
        <v>43</v>
      </c>
      <c r="V1" s="2" t="s">
        <v>44</v>
      </c>
      <c r="W1" s="2" t="s">
        <v>45</v>
      </c>
      <c r="X1" s="2" t="s">
        <v>46</v>
      </c>
      <c r="Y1" s="2" t="s">
        <v>47</v>
      </c>
      <c r="Z1" s="2" t="s">
        <v>48</v>
      </c>
      <c r="AA1" s="2" t="s">
        <v>49</v>
      </c>
      <c r="AB1" s="2" t="s">
        <v>50</v>
      </c>
      <c r="AC1" s="8" t="s">
        <v>229</v>
      </c>
      <c r="AD1" s="8" t="s">
        <v>230</v>
      </c>
      <c r="AE1" s="8" t="s">
        <v>231</v>
      </c>
      <c r="AF1" s="8" t="s">
        <v>232</v>
      </c>
      <c r="AG1" s="8" t="s">
        <v>233</v>
      </c>
      <c r="AH1" s="8" t="s">
        <v>234</v>
      </c>
      <c r="AI1" s="8" t="s">
        <v>235</v>
      </c>
      <c r="AJ1" s="8" t="s">
        <v>236</v>
      </c>
      <c r="AK1" s="8" t="s">
        <v>237</v>
      </c>
      <c r="AL1" s="8" t="s">
        <v>238</v>
      </c>
      <c r="AM1" s="9" t="s">
        <v>239</v>
      </c>
      <c r="AN1" s="8" t="s">
        <v>240</v>
      </c>
      <c r="AO1" s="8" t="s">
        <v>241</v>
      </c>
      <c r="AP1" s="8" t="s">
        <v>242</v>
      </c>
      <c r="AQ1" s="8" t="s">
        <v>243</v>
      </c>
      <c r="AR1" s="8" t="s">
        <v>244</v>
      </c>
    </row>
    <row r="2" spans="1:77">
      <c r="A2" t="s">
        <v>0</v>
      </c>
      <c r="C2">
        <v>38.521999999999998</v>
      </c>
      <c r="D2">
        <v>215194</v>
      </c>
      <c r="E2">
        <v>442.483</v>
      </c>
      <c r="F2">
        <v>452.70400000000001</v>
      </c>
      <c r="G2">
        <v>16.616499999999998</v>
      </c>
      <c r="H2">
        <v>911.01</v>
      </c>
      <c r="I2">
        <v>157.922</v>
      </c>
      <c r="J2">
        <v>21.869800000000001</v>
      </c>
      <c r="K2">
        <v>100.27800000000001</v>
      </c>
      <c r="L2">
        <v>4.8952</v>
      </c>
      <c r="M2">
        <v>39.259500000000003</v>
      </c>
      <c r="N2">
        <v>90.622799999999998</v>
      </c>
      <c r="O2">
        <v>53.0139</v>
      </c>
      <c r="P2">
        <v>199.256</v>
      </c>
      <c r="Q2">
        <v>38.933100000000003</v>
      </c>
      <c r="R2">
        <v>35.229799999999997</v>
      </c>
      <c r="S2">
        <v>0.17594199999999999</v>
      </c>
      <c r="T2">
        <v>8.5876500000000005E-3</v>
      </c>
      <c r="U2">
        <v>5.1735300000000004</v>
      </c>
      <c r="V2">
        <v>1.2665299999999999</v>
      </c>
      <c r="W2">
        <v>3698.06</v>
      </c>
      <c r="X2">
        <v>4.8086400000000001E-2</v>
      </c>
      <c r="Y2">
        <v>1.29975E-2</v>
      </c>
      <c r="Z2" s="1">
        <v>2.6760700000000002E-7</v>
      </c>
      <c r="AA2">
        <v>1.2595900000000001E-3</v>
      </c>
      <c r="AB2">
        <v>6.9626099999999997</v>
      </c>
      <c r="AC2" s="10">
        <v>46.34</v>
      </c>
      <c r="AD2" s="10"/>
      <c r="AE2" s="10">
        <v>0.36</v>
      </c>
      <c r="AF2" s="10">
        <v>0.84</v>
      </c>
      <c r="AG2" s="11">
        <v>18.95</v>
      </c>
      <c r="AH2" s="10">
        <v>23.21</v>
      </c>
      <c r="AI2" s="10"/>
      <c r="AJ2" s="10">
        <v>0</v>
      </c>
      <c r="AK2" s="10"/>
      <c r="AL2" s="10">
        <v>8.52</v>
      </c>
      <c r="AM2" s="12">
        <v>0</v>
      </c>
      <c r="AN2" s="10"/>
      <c r="AO2" s="10">
        <v>0.27</v>
      </c>
      <c r="AP2" s="10"/>
      <c r="AQ2" s="10">
        <v>0</v>
      </c>
      <c r="AR2" s="10">
        <v>1.48</v>
      </c>
    </row>
    <row r="3" spans="1:77">
      <c r="A3" t="s">
        <v>1</v>
      </c>
      <c r="C3">
        <v>46.811700000000002</v>
      </c>
      <c r="D3">
        <v>233613</v>
      </c>
      <c r="E3">
        <v>-194.16</v>
      </c>
      <c r="F3">
        <v>-209.99199999999999</v>
      </c>
      <c r="G3">
        <v>13.8996</v>
      </c>
      <c r="H3">
        <v>1715.19</v>
      </c>
      <c r="I3">
        <v>379.50099999999998</v>
      </c>
      <c r="J3">
        <v>180.6</v>
      </c>
      <c r="K3">
        <v>128.33199999999999</v>
      </c>
      <c r="L3">
        <v>4.3220099999999997</v>
      </c>
      <c r="M3">
        <v>47.738900000000001</v>
      </c>
      <c r="N3">
        <v>117.121</v>
      </c>
      <c r="O3">
        <v>56.692</v>
      </c>
      <c r="P3">
        <v>210.95</v>
      </c>
      <c r="Q3">
        <v>44.676400000000001</v>
      </c>
      <c r="R3">
        <v>34.005000000000003</v>
      </c>
      <c r="S3">
        <v>1.7552399999999999E-2</v>
      </c>
      <c r="T3">
        <v>0.15915199999999999</v>
      </c>
      <c r="U3">
        <v>4.86022</v>
      </c>
      <c r="V3">
        <v>2.2708699999999999</v>
      </c>
      <c r="W3">
        <v>4513.25</v>
      </c>
      <c r="X3">
        <v>4.4789900000000001E-2</v>
      </c>
      <c r="Y3">
        <v>-2.1981999999999999E-4</v>
      </c>
      <c r="Z3" s="1">
        <v>-9.1011300000000002E-7</v>
      </c>
      <c r="AA3">
        <v>-3.7172500000000001E-3</v>
      </c>
      <c r="AB3">
        <v>6.2948599999999999</v>
      </c>
      <c r="AC3" s="10">
        <v>46.24</v>
      </c>
      <c r="AD3" s="10"/>
      <c r="AE3" s="10">
        <v>0.36</v>
      </c>
      <c r="AF3" s="10">
        <v>1.0900000000000001</v>
      </c>
      <c r="AG3" s="11">
        <v>18.3</v>
      </c>
      <c r="AH3" s="10">
        <v>23.37</v>
      </c>
      <c r="AI3" s="10"/>
      <c r="AJ3" s="10">
        <v>0</v>
      </c>
      <c r="AK3" s="10"/>
      <c r="AL3" s="10">
        <v>8.5399999999999991</v>
      </c>
      <c r="AM3" s="12">
        <v>0</v>
      </c>
      <c r="AN3" s="10"/>
      <c r="AO3" s="10">
        <v>0.41</v>
      </c>
      <c r="AP3" s="10"/>
      <c r="AQ3" s="10">
        <v>0</v>
      </c>
      <c r="AR3" s="10">
        <v>1.69</v>
      </c>
    </row>
    <row r="4" spans="1:77">
      <c r="Z4" s="1"/>
      <c r="AC4" t="s">
        <v>229</v>
      </c>
      <c r="AD4" t="s">
        <v>231</v>
      </c>
      <c r="AE4" t="s">
        <v>232</v>
      </c>
      <c r="AF4" s="14" t="s">
        <v>233</v>
      </c>
      <c r="AG4" t="s">
        <v>234</v>
      </c>
      <c r="AH4" t="s">
        <v>235</v>
      </c>
      <c r="AI4" t="s">
        <v>238</v>
      </c>
      <c r="AJ4" s="15" t="s">
        <v>239</v>
      </c>
      <c r="AK4" t="s">
        <v>241</v>
      </c>
      <c r="AL4" t="s">
        <v>245</v>
      </c>
      <c r="AM4" t="s">
        <v>244</v>
      </c>
      <c r="AN4" s="13"/>
      <c r="AO4" s="13"/>
      <c r="AP4" s="13"/>
      <c r="AQ4" s="13"/>
      <c r="AR4" s="13"/>
    </row>
    <row r="5" spans="1:77">
      <c r="A5" t="s">
        <v>2</v>
      </c>
      <c r="C5">
        <v>36.603700000000003</v>
      </c>
      <c r="D5">
        <v>215258</v>
      </c>
      <c r="E5">
        <v>-351.32</v>
      </c>
      <c r="F5">
        <v>-50.497199999999999</v>
      </c>
      <c r="G5">
        <v>47.9069</v>
      </c>
      <c r="H5">
        <v>2883.73</v>
      </c>
      <c r="I5">
        <v>285.935</v>
      </c>
      <c r="J5">
        <v>128.04400000000001</v>
      </c>
      <c r="K5">
        <v>109.27500000000001</v>
      </c>
      <c r="L5">
        <v>2.31982</v>
      </c>
      <c r="M5">
        <v>27.578700000000001</v>
      </c>
      <c r="N5">
        <v>61.253399999999999</v>
      </c>
      <c r="O5">
        <v>61.548299999999998</v>
      </c>
      <c r="P5">
        <v>244.65600000000001</v>
      </c>
      <c r="Q5">
        <v>25.729500000000002</v>
      </c>
      <c r="R5">
        <v>28.8536</v>
      </c>
      <c r="S5">
        <v>-1.1590700000000001E-2</v>
      </c>
      <c r="T5">
        <v>1.7094100000000001</v>
      </c>
      <c r="U5">
        <v>24.2485</v>
      </c>
      <c r="V5">
        <v>2.7129400000000001</v>
      </c>
      <c r="W5">
        <v>1365</v>
      </c>
      <c r="X5">
        <v>2.6498600000000001E-2</v>
      </c>
      <c r="Y5" s="1">
        <v>5.3141099999999998E-5</v>
      </c>
      <c r="Z5" s="1">
        <v>3.4089699999999999E-6</v>
      </c>
      <c r="AA5">
        <v>6.4846899999999999E-2</v>
      </c>
      <c r="AB5">
        <v>10.3934</v>
      </c>
      <c r="AC5" s="10">
        <v>45.92</v>
      </c>
      <c r="AD5" s="10">
        <v>0.28999999999999998</v>
      </c>
      <c r="AE5" s="10">
        <v>0.71</v>
      </c>
      <c r="AF5" s="11">
        <v>18.899999999999999</v>
      </c>
      <c r="AG5" s="10">
        <v>22.9</v>
      </c>
      <c r="AH5" s="10">
        <v>0</v>
      </c>
      <c r="AI5" s="10">
        <v>9.5299999999999994</v>
      </c>
      <c r="AJ5" s="12">
        <v>0</v>
      </c>
      <c r="AK5" s="10"/>
      <c r="AL5" s="10">
        <v>0</v>
      </c>
      <c r="AM5" s="10">
        <v>1.74</v>
      </c>
    </row>
    <row r="6" spans="1:77">
      <c r="A6" t="s">
        <v>3</v>
      </c>
      <c r="C6">
        <v>40.7729</v>
      </c>
      <c r="D6">
        <v>199733</v>
      </c>
      <c r="E6">
        <v>131.43199999999999</v>
      </c>
      <c r="F6">
        <v>400.81700000000001</v>
      </c>
      <c r="G6">
        <v>48.338000000000001</v>
      </c>
      <c r="H6">
        <v>3157.49</v>
      </c>
      <c r="I6">
        <v>290.41699999999997</v>
      </c>
      <c r="J6">
        <v>148.267</v>
      </c>
      <c r="K6">
        <v>137.37899999999999</v>
      </c>
      <c r="L6">
        <v>2.5191400000000002</v>
      </c>
      <c r="M6">
        <v>33.674199999999999</v>
      </c>
      <c r="N6">
        <v>43.306100000000001</v>
      </c>
      <c r="O6">
        <v>64.113799999999998</v>
      </c>
      <c r="P6">
        <v>235.15</v>
      </c>
      <c r="Q6">
        <v>30.267800000000001</v>
      </c>
      <c r="R6">
        <v>23.0046</v>
      </c>
      <c r="S6">
        <v>0.17004900000000001</v>
      </c>
      <c r="T6">
        <v>0.54271899999999995</v>
      </c>
      <c r="U6">
        <v>26.8201</v>
      </c>
      <c r="V6">
        <v>2.3996300000000002</v>
      </c>
      <c r="W6">
        <v>1819.56</v>
      </c>
      <c r="X6">
        <v>1.06141E-2</v>
      </c>
      <c r="Y6" s="1">
        <v>3.3514400000000001E-6</v>
      </c>
      <c r="Z6" s="1">
        <v>-1.1978600000000001E-5</v>
      </c>
      <c r="AA6">
        <v>5.6988200000000003E-2</v>
      </c>
      <c r="AB6">
        <v>8.04847</v>
      </c>
      <c r="AC6" s="10">
        <v>45.87</v>
      </c>
      <c r="AD6" s="10">
        <v>0.28000000000000003</v>
      </c>
      <c r="AE6" s="10">
        <v>0.84</v>
      </c>
      <c r="AF6" s="11">
        <v>18.559999999999999</v>
      </c>
      <c r="AG6" s="10">
        <v>23.01</v>
      </c>
      <c r="AH6" s="10">
        <v>0</v>
      </c>
      <c r="AI6" s="10">
        <v>9.5299999999999994</v>
      </c>
      <c r="AJ6" s="12">
        <v>0</v>
      </c>
      <c r="AK6" s="10"/>
      <c r="AL6" s="10">
        <v>0</v>
      </c>
      <c r="AM6" s="10">
        <v>1.92</v>
      </c>
    </row>
    <row r="7" spans="1:77">
      <c r="A7" t="s">
        <v>4</v>
      </c>
      <c r="C7">
        <v>44.405900000000003</v>
      </c>
      <c r="D7">
        <v>216101</v>
      </c>
      <c r="E7">
        <v>-229.869</v>
      </c>
      <c r="F7">
        <v>-34.339700000000001</v>
      </c>
      <c r="G7">
        <v>47.090299999999999</v>
      </c>
      <c r="H7">
        <v>2637.65</v>
      </c>
      <c r="I7">
        <v>249.27500000000001</v>
      </c>
      <c r="J7">
        <v>129.989</v>
      </c>
      <c r="K7">
        <v>119.78400000000001</v>
      </c>
      <c r="L7">
        <v>2.0256099999999999</v>
      </c>
      <c r="M7">
        <v>33.689700000000002</v>
      </c>
      <c r="N7">
        <v>70.362099999999998</v>
      </c>
      <c r="O7">
        <v>58.032699999999998</v>
      </c>
      <c r="P7">
        <v>275.25599999999997</v>
      </c>
      <c r="Q7">
        <v>28.8337</v>
      </c>
      <c r="R7">
        <v>27.1038</v>
      </c>
      <c r="S7">
        <v>0.10914699999999999</v>
      </c>
      <c r="T7">
        <v>1.31203</v>
      </c>
      <c r="U7">
        <v>31.678899999999999</v>
      </c>
      <c r="V7">
        <v>3.0369999999999999</v>
      </c>
      <c r="W7">
        <v>2213.25</v>
      </c>
      <c r="X7">
        <v>2.5050900000000001E-2</v>
      </c>
      <c r="Y7" s="1">
        <v>-7.1610800000000002E-5</v>
      </c>
      <c r="Z7" s="1">
        <v>4.8950299999999998E-5</v>
      </c>
      <c r="AA7">
        <v>3.7687600000000002E-2</v>
      </c>
      <c r="AB7">
        <v>7.1657500000000001</v>
      </c>
      <c r="AC7" s="10">
        <v>45.97</v>
      </c>
      <c r="AD7" s="10">
        <v>0.3</v>
      </c>
      <c r="AE7" s="10">
        <v>0.8</v>
      </c>
      <c r="AF7" s="11">
        <v>18.7</v>
      </c>
      <c r="AG7" s="10">
        <v>23.08</v>
      </c>
      <c r="AH7" s="10">
        <v>0</v>
      </c>
      <c r="AI7" s="10">
        <v>9.5500000000000007</v>
      </c>
      <c r="AJ7" s="12">
        <v>0</v>
      </c>
      <c r="AK7" s="10"/>
      <c r="AL7" s="10">
        <v>0</v>
      </c>
      <c r="AM7" s="10">
        <v>1.58</v>
      </c>
    </row>
    <row r="8" spans="1:77">
      <c r="A8" t="s">
        <v>5</v>
      </c>
      <c r="C8">
        <v>41.6419</v>
      </c>
      <c r="D8">
        <v>206177</v>
      </c>
      <c r="E8">
        <v>591.55799999999999</v>
      </c>
      <c r="F8">
        <v>-53.948300000000003</v>
      </c>
      <c r="G8">
        <v>73.347800000000007</v>
      </c>
      <c r="H8">
        <v>4355.6400000000003</v>
      </c>
      <c r="I8">
        <v>397.22899999999998</v>
      </c>
      <c r="J8">
        <v>216.81100000000001</v>
      </c>
      <c r="K8">
        <v>129.35499999999999</v>
      </c>
      <c r="L8">
        <v>2.3355999999999999</v>
      </c>
      <c r="M8">
        <v>32.2577</v>
      </c>
      <c r="N8">
        <v>48.963299999999997</v>
      </c>
      <c r="O8">
        <v>68.189099999999996</v>
      </c>
      <c r="P8">
        <v>269.613</v>
      </c>
      <c r="Q8">
        <v>25.270199999999999</v>
      </c>
      <c r="R8">
        <v>15.370900000000001</v>
      </c>
      <c r="S8">
        <v>2.2063099999999999E-2</v>
      </c>
      <c r="T8">
        <v>0.58542700000000003</v>
      </c>
      <c r="U8">
        <v>39.028700000000001</v>
      </c>
      <c r="V8">
        <v>2.5349599999999999</v>
      </c>
      <c r="W8">
        <v>1518.45</v>
      </c>
      <c r="X8">
        <v>7.1555400000000002E-3</v>
      </c>
      <c r="Y8">
        <v>2.39912E-4</v>
      </c>
      <c r="Z8">
        <v>-1.5569299999999999E-4</v>
      </c>
      <c r="AA8">
        <v>6.4415100000000003E-2</v>
      </c>
      <c r="AB8">
        <v>4.8076699999999999</v>
      </c>
      <c r="AC8" s="10">
        <v>45.86</v>
      </c>
      <c r="AD8" s="10">
        <v>0.28000000000000003</v>
      </c>
      <c r="AE8" s="10">
        <v>0.89</v>
      </c>
      <c r="AF8" s="11">
        <v>18.11</v>
      </c>
      <c r="AG8" s="10">
        <v>23.32</v>
      </c>
      <c r="AH8" s="10">
        <v>0</v>
      </c>
      <c r="AI8" s="10">
        <v>9.7100000000000009</v>
      </c>
      <c r="AJ8" s="12">
        <v>0</v>
      </c>
      <c r="AK8" s="10"/>
      <c r="AL8" s="10">
        <v>0</v>
      </c>
      <c r="AM8" s="10">
        <v>1.83</v>
      </c>
    </row>
    <row r="9" spans="1:77">
      <c r="A9" t="s">
        <v>6</v>
      </c>
      <c r="C9">
        <v>50.973500000000001</v>
      </c>
      <c r="D9">
        <v>207761</v>
      </c>
      <c r="E9">
        <v>813.01599999999996</v>
      </c>
      <c r="F9">
        <v>344.64800000000002</v>
      </c>
      <c r="G9">
        <v>77.050200000000004</v>
      </c>
      <c r="H9">
        <v>3376.16</v>
      </c>
      <c r="I9">
        <v>390.06599999999997</v>
      </c>
      <c r="J9">
        <v>189.66800000000001</v>
      </c>
      <c r="K9">
        <v>162.82400000000001</v>
      </c>
      <c r="L9">
        <v>3.3967800000000001</v>
      </c>
      <c r="M9">
        <v>37.784300000000002</v>
      </c>
      <c r="N9">
        <v>74.451400000000007</v>
      </c>
      <c r="O9">
        <v>68.687799999999996</v>
      </c>
      <c r="P9">
        <v>252.51499999999999</v>
      </c>
      <c r="Q9">
        <v>19.148900000000001</v>
      </c>
      <c r="R9">
        <v>21.279699999999998</v>
      </c>
      <c r="S9">
        <v>0.15053</v>
      </c>
      <c r="T9">
        <v>0.60647200000000001</v>
      </c>
      <c r="U9">
        <v>29.3813</v>
      </c>
      <c r="V9">
        <v>2.8065500000000001</v>
      </c>
      <c r="W9">
        <v>1949.48</v>
      </c>
      <c r="X9">
        <v>2.54109E-2</v>
      </c>
      <c r="Y9">
        <v>-1.3917300000000001E-3</v>
      </c>
      <c r="Z9">
        <v>6.7801700000000005E-4</v>
      </c>
      <c r="AA9">
        <v>2.6707999999999999E-2</v>
      </c>
      <c r="AB9">
        <v>7.1580599999999999</v>
      </c>
      <c r="AC9" s="10">
        <v>45.86</v>
      </c>
      <c r="AD9" s="10">
        <v>0.28999999999999998</v>
      </c>
      <c r="AE9" s="10">
        <v>0.82</v>
      </c>
      <c r="AF9" s="11">
        <v>18.41</v>
      </c>
      <c r="AG9" s="10">
        <v>23.12</v>
      </c>
      <c r="AH9" s="10">
        <v>0</v>
      </c>
      <c r="AI9" s="10">
        <v>9.57</v>
      </c>
      <c r="AJ9" s="12">
        <v>0</v>
      </c>
      <c r="AK9" s="10"/>
      <c r="AL9" s="10">
        <v>0</v>
      </c>
      <c r="AM9" s="10">
        <v>1.93</v>
      </c>
    </row>
    <row r="10" spans="1:77">
      <c r="A10" t="s">
        <v>7</v>
      </c>
      <c r="C10">
        <v>40.365400000000001</v>
      </c>
      <c r="D10">
        <v>199445</v>
      </c>
      <c r="E10">
        <v>153.834</v>
      </c>
      <c r="F10">
        <v>28.8963</v>
      </c>
      <c r="G10">
        <v>47.333300000000001</v>
      </c>
      <c r="H10">
        <v>2833.42</v>
      </c>
      <c r="I10">
        <v>290.834</v>
      </c>
      <c r="J10">
        <v>143.61199999999999</v>
      </c>
      <c r="K10">
        <v>109.742</v>
      </c>
      <c r="L10">
        <v>1.4568000000000001</v>
      </c>
      <c r="M10">
        <v>26.523900000000001</v>
      </c>
      <c r="N10">
        <v>61.584600000000002</v>
      </c>
      <c r="O10">
        <v>57.531100000000002</v>
      </c>
      <c r="P10">
        <v>257.98700000000002</v>
      </c>
      <c r="Q10">
        <v>13.2707</v>
      </c>
      <c r="R10">
        <v>21.745899999999999</v>
      </c>
      <c r="S10">
        <v>-1.79663E-3</v>
      </c>
      <c r="T10">
        <v>1.3595900000000001</v>
      </c>
      <c r="U10">
        <v>26.9011</v>
      </c>
      <c r="V10">
        <v>3.04026</v>
      </c>
      <c r="W10">
        <v>2396.67</v>
      </c>
      <c r="X10">
        <v>3.1968900000000001E-2</v>
      </c>
      <c r="Y10">
        <v>2.0169599999999999E-4</v>
      </c>
      <c r="Z10">
        <v>-3.54448E-3</v>
      </c>
      <c r="AA10">
        <v>1.11763E-2</v>
      </c>
      <c r="AB10">
        <v>6.6229199999999997</v>
      </c>
      <c r="AC10" s="10">
        <v>45.82</v>
      </c>
      <c r="AD10" s="10">
        <v>0.26</v>
      </c>
      <c r="AE10" s="10">
        <v>1.02</v>
      </c>
      <c r="AF10" s="11">
        <v>18.09</v>
      </c>
      <c r="AG10" s="10">
        <v>23.19</v>
      </c>
      <c r="AH10" s="10">
        <v>0</v>
      </c>
      <c r="AI10" s="10">
        <v>9.51</v>
      </c>
      <c r="AJ10" s="12">
        <v>0</v>
      </c>
      <c r="AK10" s="10"/>
      <c r="AL10" s="10">
        <v>0</v>
      </c>
      <c r="AM10" s="10">
        <v>2.11</v>
      </c>
    </row>
    <row r="11" spans="1:77">
      <c r="A11" t="s">
        <v>8</v>
      </c>
      <c r="C11">
        <v>52.168599999999998</v>
      </c>
      <c r="D11">
        <v>216544</v>
      </c>
      <c r="E11">
        <v>1562.12</v>
      </c>
      <c r="F11">
        <v>95.133300000000006</v>
      </c>
      <c r="G11">
        <v>51.250100000000003</v>
      </c>
      <c r="H11">
        <v>3170.13</v>
      </c>
      <c r="I11">
        <v>313.35000000000002</v>
      </c>
      <c r="J11">
        <v>165.02699999999999</v>
      </c>
      <c r="K11">
        <v>181.316</v>
      </c>
      <c r="L11">
        <v>3.59293</v>
      </c>
      <c r="M11">
        <v>47.295099999999998</v>
      </c>
      <c r="N11">
        <v>86.606499999999997</v>
      </c>
      <c r="O11">
        <v>65.361099999999993</v>
      </c>
      <c r="P11">
        <v>268.928</v>
      </c>
      <c r="Q11">
        <v>33.881900000000002</v>
      </c>
      <c r="R11">
        <v>33.586300000000001</v>
      </c>
      <c r="S11">
        <v>0.156724</v>
      </c>
      <c r="T11">
        <v>1.5959399999999999</v>
      </c>
      <c r="U11">
        <v>29.873799999999999</v>
      </c>
      <c r="V11">
        <v>3.50644</v>
      </c>
      <c r="W11">
        <v>2207.37</v>
      </c>
      <c r="X11">
        <v>2.6823400000000001E-2</v>
      </c>
      <c r="Y11">
        <v>8.59738E-3</v>
      </c>
      <c r="Z11" s="1">
        <v>-1.08393E-5</v>
      </c>
      <c r="AA11">
        <v>1.38345E-2</v>
      </c>
      <c r="AB11">
        <v>9.9316600000000008</v>
      </c>
      <c r="AC11" s="10">
        <v>45.97</v>
      </c>
      <c r="AD11" s="10">
        <v>0.31</v>
      </c>
      <c r="AE11" s="10">
        <v>0.72</v>
      </c>
      <c r="AF11" s="11">
        <v>18.89</v>
      </c>
      <c r="AG11" s="10">
        <v>22.97</v>
      </c>
      <c r="AH11" s="10">
        <v>0</v>
      </c>
      <c r="AI11" s="10">
        <v>9.5</v>
      </c>
      <c r="AJ11" s="12">
        <v>0</v>
      </c>
      <c r="AK11" s="10"/>
      <c r="AL11" s="10">
        <v>0</v>
      </c>
      <c r="AM11" s="10">
        <v>1.64</v>
      </c>
      <c r="BY11" t="s">
        <v>228</v>
      </c>
    </row>
    <row r="12" spans="1:77">
      <c r="A12" t="s">
        <v>9</v>
      </c>
      <c r="C12">
        <v>43.901899999999998</v>
      </c>
      <c r="D12">
        <v>201687</v>
      </c>
      <c r="E12">
        <v>190.262</v>
      </c>
      <c r="F12">
        <v>248.39500000000001</v>
      </c>
      <c r="G12">
        <v>45.218000000000004</v>
      </c>
      <c r="H12">
        <v>2983.29</v>
      </c>
      <c r="I12">
        <v>301.21100000000001</v>
      </c>
      <c r="J12">
        <v>152.631</v>
      </c>
      <c r="K12">
        <v>122.23699999999999</v>
      </c>
      <c r="L12">
        <v>2.4380099999999998</v>
      </c>
      <c r="M12">
        <v>25.664400000000001</v>
      </c>
      <c r="N12">
        <v>57.830599999999997</v>
      </c>
      <c r="O12">
        <v>57.461199999999998</v>
      </c>
      <c r="P12">
        <v>246.43199999999999</v>
      </c>
      <c r="Q12">
        <v>28.0852</v>
      </c>
      <c r="R12">
        <v>26.376100000000001</v>
      </c>
      <c r="S12">
        <v>3.2249199999999999E-2</v>
      </c>
      <c r="T12">
        <v>1.37341</v>
      </c>
      <c r="U12">
        <v>30.3597</v>
      </c>
      <c r="V12">
        <v>2.8797999999999999</v>
      </c>
      <c r="W12">
        <v>2070.79</v>
      </c>
      <c r="X12">
        <v>3.01634E-2</v>
      </c>
      <c r="Y12">
        <v>4.9677599999999999E-3</v>
      </c>
      <c r="Z12" s="1">
        <v>2.9955599999999999E-6</v>
      </c>
      <c r="AA12">
        <v>9.41028E-2</v>
      </c>
      <c r="AB12">
        <v>8.4248700000000003</v>
      </c>
      <c r="AC12" s="10">
        <v>45.82</v>
      </c>
      <c r="AD12" s="10">
        <v>0.34</v>
      </c>
      <c r="AE12" s="10">
        <v>0.73</v>
      </c>
      <c r="AF12" s="11">
        <v>18.68</v>
      </c>
      <c r="AG12" s="10">
        <v>22.88</v>
      </c>
      <c r="AH12" s="10">
        <v>0</v>
      </c>
      <c r="AI12" s="10">
        <v>9.58</v>
      </c>
      <c r="AJ12" s="12">
        <v>0.14000000000000001</v>
      </c>
      <c r="AK12" s="10"/>
      <c r="AL12" s="10">
        <v>0</v>
      </c>
      <c r="AM12" s="10">
        <v>1.82</v>
      </c>
    </row>
    <row r="13" spans="1:77">
      <c r="A13" t="s">
        <v>10</v>
      </c>
      <c r="C13">
        <v>50.969799999999999</v>
      </c>
      <c r="D13">
        <v>195698</v>
      </c>
      <c r="E13">
        <v>-948.22299999999996</v>
      </c>
      <c r="F13">
        <v>-386.339</v>
      </c>
      <c r="G13">
        <v>37.390300000000003</v>
      </c>
      <c r="H13">
        <v>2302.31</v>
      </c>
      <c r="I13">
        <v>257.29500000000002</v>
      </c>
      <c r="J13">
        <v>155.71799999999999</v>
      </c>
      <c r="K13">
        <v>162.98400000000001</v>
      </c>
      <c r="L13">
        <v>3.1627999999999998</v>
      </c>
      <c r="M13">
        <v>43.836300000000001</v>
      </c>
      <c r="N13">
        <v>65.853399999999993</v>
      </c>
      <c r="O13">
        <v>57.528399999999998</v>
      </c>
      <c r="P13">
        <v>235.18199999999999</v>
      </c>
      <c r="Q13">
        <v>31.320699999999999</v>
      </c>
      <c r="R13">
        <v>31.0839</v>
      </c>
      <c r="S13">
        <v>7.9697799999999999E-2</v>
      </c>
      <c r="T13">
        <v>0.55570900000000001</v>
      </c>
      <c r="U13">
        <v>17.057099999999998</v>
      </c>
      <c r="V13">
        <v>2.5438200000000002</v>
      </c>
      <c r="W13">
        <v>2390.39</v>
      </c>
      <c r="X13">
        <v>2.22685E-2</v>
      </c>
      <c r="Y13">
        <v>-1.1696199999999999E-3</v>
      </c>
      <c r="Z13" s="1">
        <v>-1.9441499999999998E-6</v>
      </c>
      <c r="AA13">
        <v>2.7050100000000001E-2</v>
      </c>
      <c r="AB13">
        <v>7.8038400000000001</v>
      </c>
      <c r="AC13" s="10">
        <v>45.82</v>
      </c>
      <c r="AD13" s="10">
        <v>0.27</v>
      </c>
      <c r="AE13" s="10">
        <v>0.88</v>
      </c>
      <c r="AF13" s="11">
        <v>18.329999999999998</v>
      </c>
      <c r="AG13" s="10">
        <v>23.08</v>
      </c>
      <c r="AH13" s="10">
        <v>0</v>
      </c>
      <c r="AI13" s="10">
        <v>9.4499999999999993</v>
      </c>
      <c r="AJ13" s="12">
        <v>0</v>
      </c>
      <c r="AK13" s="10"/>
      <c r="AL13" s="10">
        <v>0</v>
      </c>
      <c r="AM13" s="10">
        <v>2.16</v>
      </c>
    </row>
    <row r="14" spans="1:77">
      <c r="A14" t="s">
        <v>11</v>
      </c>
      <c r="C14">
        <v>42.182000000000002</v>
      </c>
      <c r="D14">
        <v>217739</v>
      </c>
      <c r="E14">
        <v>6008.75</v>
      </c>
      <c r="F14">
        <v>2680.26</v>
      </c>
      <c r="G14">
        <v>25.043500000000002</v>
      </c>
      <c r="H14">
        <v>1162.3499999999999</v>
      </c>
      <c r="I14">
        <v>209.553</v>
      </c>
      <c r="J14">
        <v>85.609899999999996</v>
      </c>
      <c r="K14">
        <v>150.066</v>
      </c>
      <c r="L14">
        <v>2.70723</v>
      </c>
      <c r="M14">
        <v>40.075499999999998</v>
      </c>
      <c r="N14">
        <v>85.270799999999994</v>
      </c>
      <c r="O14">
        <v>46.556699999999999</v>
      </c>
      <c r="P14">
        <v>201.17500000000001</v>
      </c>
      <c r="Q14">
        <v>77.795699999999997</v>
      </c>
      <c r="R14">
        <v>82.304900000000004</v>
      </c>
      <c r="S14">
        <v>-1.1436999999999999E-2</v>
      </c>
      <c r="T14">
        <v>6.0152900000000002E-2</v>
      </c>
      <c r="U14">
        <v>4.3070500000000003</v>
      </c>
      <c r="V14">
        <v>1.77485</v>
      </c>
      <c r="W14">
        <v>3793.07</v>
      </c>
      <c r="X14">
        <v>3.7128099999999997E-2</v>
      </c>
      <c r="Y14">
        <v>4.4203699999999999E-3</v>
      </c>
      <c r="Z14" s="1">
        <v>5.2121100000000003E-6</v>
      </c>
      <c r="AA14" s="1">
        <v>3.8224900000000001E-5</v>
      </c>
      <c r="AB14">
        <v>9.8760999999999992</v>
      </c>
      <c r="AC14" s="10">
        <v>45.86</v>
      </c>
      <c r="AD14" s="10">
        <v>0.38</v>
      </c>
      <c r="AE14" s="10">
        <v>0.99</v>
      </c>
      <c r="AF14" s="11">
        <v>18.350000000000001</v>
      </c>
      <c r="AG14" s="10">
        <v>23.02</v>
      </c>
      <c r="AH14" s="10">
        <v>0</v>
      </c>
      <c r="AI14" s="10">
        <v>9.16</v>
      </c>
      <c r="AJ14" s="12">
        <v>0.14000000000000001</v>
      </c>
      <c r="AK14" s="10"/>
      <c r="AL14" s="10">
        <v>0</v>
      </c>
      <c r="AM14" s="10">
        <v>2.09</v>
      </c>
    </row>
    <row r="15" spans="1:77">
      <c r="A15" t="s">
        <v>12</v>
      </c>
      <c r="C15">
        <v>63.905900000000003</v>
      </c>
      <c r="D15">
        <v>204036</v>
      </c>
      <c r="E15">
        <v>537.92399999999998</v>
      </c>
      <c r="F15">
        <v>100.949</v>
      </c>
      <c r="G15">
        <v>20.7607</v>
      </c>
      <c r="H15">
        <v>1285.43</v>
      </c>
      <c r="I15">
        <v>172.95400000000001</v>
      </c>
      <c r="J15">
        <v>34.307200000000002</v>
      </c>
      <c r="K15">
        <v>252.637</v>
      </c>
      <c r="L15">
        <v>5.05152</v>
      </c>
      <c r="M15">
        <v>62.925400000000003</v>
      </c>
      <c r="N15">
        <v>126.083</v>
      </c>
      <c r="O15">
        <v>49.372799999999998</v>
      </c>
      <c r="P15">
        <v>209.03899999999999</v>
      </c>
      <c r="Q15">
        <v>22.316099999999999</v>
      </c>
      <c r="R15">
        <v>25.6843</v>
      </c>
      <c r="S15">
        <v>0.176538</v>
      </c>
      <c r="T15">
        <v>0.266814</v>
      </c>
      <c r="U15">
        <v>3.9057400000000002</v>
      </c>
      <c r="V15">
        <v>2.50542</v>
      </c>
      <c r="W15">
        <v>3491.85</v>
      </c>
      <c r="X15">
        <v>2.88799E-2</v>
      </c>
      <c r="Y15">
        <v>-1.0007600000000001E-3</v>
      </c>
      <c r="Z15" s="1">
        <v>-1.7549300000000002E-5</v>
      </c>
      <c r="AA15">
        <v>1.6645900000000002E-2</v>
      </c>
      <c r="AB15">
        <v>5.7265800000000002</v>
      </c>
      <c r="AC15" s="10">
        <v>45.72</v>
      </c>
      <c r="AD15" s="10">
        <v>0.32</v>
      </c>
      <c r="AE15" s="10">
        <v>1.02</v>
      </c>
      <c r="AF15" s="11">
        <v>18.27</v>
      </c>
      <c r="AG15" s="10">
        <v>22.9</v>
      </c>
      <c r="AH15" s="10">
        <v>0</v>
      </c>
      <c r="AI15" s="10">
        <v>9.31</v>
      </c>
      <c r="AJ15" s="12">
        <v>0</v>
      </c>
      <c r="AK15" s="10"/>
      <c r="AL15" s="10">
        <v>0</v>
      </c>
      <c r="AM15" s="10">
        <v>2.4700000000000002</v>
      </c>
    </row>
    <row r="16" spans="1:77">
      <c r="A16" t="s">
        <v>13</v>
      </c>
      <c r="C16">
        <v>46.107599999999998</v>
      </c>
      <c r="D16">
        <v>204784</v>
      </c>
      <c r="E16">
        <v>1408.53</v>
      </c>
      <c r="F16">
        <v>1241.08</v>
      </c>
      <c r="G16">
        <v>17.346599999999999</v>
      </c>
      <c r="H16">
        <v>816.69200000000001</v>
      </c>
      <c r="I16">
        <v>65.474900000000005</v>
      </c>
      <c r="J16">
        <v>10.8878</v>
      </c>
      <c r="K16">
        <v>156.63300000000001</v>
      </c>
      <c r="L16">
        <v>3.0751599999999999</v>
      </c>
      <c r="M16">
        <v>31.9651</v>
      </c>
      <c r="N16">
        <v>61.458799999999997</v>
      </c>
      <c r="O16">
        <v>47.031599999999997</v>
      </c>
      <c r="P16">
        <v>211.619</v>
      </c>
      <c r="Q16">
        <v>54.784300000000002</v>
      </c>
      <c r="R16">
        <v>60.490699999999997</v>
      </c>
      <c r="S16">
        <v>0.13736699999999999</v>
      </c>
      <c r="T16">
        <v>0.136437</v>
      </c>
      <c r="U16">
        <v>5.4135299999999997</v>
      </c>
      <c r="V16">
        <v>2.2385100000000002</v>
      </c>
      <c r="W16">
        <v>3601.85</v>
      </c>
      <c r="X16">
        <v>4.3290099999999998E-2</v>
      </c>
      <c r="Y16">
        <v>4.2494200000000003E-3</v>
      </c>
      <c r="Z16" s="1">
        <v>7.05993E-5</v>
      </c>
      <c r="AA16">
        <v>-1.4096099999999999E-4</v>
      </c>
      <c r="AB16">
        <v>10.1569</v>
      </c>
      <c r="AC16" s="10">
        <v>45.78</v>
      </c>
      <c r="AD16" s="10">
        <v>0.37</v>
      </c>
      <c r="AE16" s="10">
        <v>0.97</v>
      </c>
      <c r="AF16" s="11">
        <v>18.559999999999999</v>
      </c>
      <c r="AG16" s="10">
        <v>22.79</v>
      </c>
      <c r="AH16" s="10">
        <v>0</v>
      </c>
      <c r="AI16" s="10">
        <v>9.25</v>
      </c>
      <c r="AJ16" s="12">
        <v>0</v>
      </c>
      <c r="AK16" s="10"/>
      <c r="AL16" s="10">
        <v>0</v>
      </c>
      <c r="AM16" s="10">
        <v>2.27</v>
      </c>
    </row>
    <row r="17" spans="1:42">
      <c r="Z17" s="1"/>
      <c r="AC17" t="s">
        <v>229</v>
      </c>
      <c r="AD17" t="s">
        <v>231</v>
      </c>
      <c r="AE17" t="s">
        <v>232</v>
      </c>
      <c r="AF17" s="14" t="s">
        <v>233</v>
      </c>
      <c r="AG17" t="s">
        <v>234</v>
      </c>
      <c r="AH17" t="s">
        <v>235</v>
      </c>
      <c r="AI17" t="s">
        <v>238</v>
      </c>
      <c r="AJ17" s="15" t="s">
        <v>239</v>
      </c>
      <c r="AK17" t="s">
        <v>241</v>
      </c>
      <c r="AL17" t="s">
        <v>242</v>
      </c>
      <c r="AM17" t="s">
        <v>245</v>
      </c>
      <c r="AN17" t="s">
        <v>243</v>
      </c>
      <c r="AO17" t="s">
        <v>244</v>
      </c>
      <c r="AP17" t="s">
        <v>246</v>
      </c>
    </row>
    <row r="18" spans="1:42">
      <c r="A18" t="s">
        <v>14</v>
      </c>
      <c r="C18">
        <v>42.756700000000002</v>
      </c>
      <c r="D18">
        <v>212780</v>
      </c>
      <c r="E18">
        <v>298.56200000000001</v>
      </c>
      <c r="F18">
        <v>106.605</v>
      </c>
      <c r="G18">
        <v>19.0579</v>
      </c>
      <c r="H18">
        <v>904.10900000000004</v>
      </c>
      <c r="I18">
        <v>88.84</v>
      </c>
      <c r="J18">
        <v>28.6921</v>
      </c>
      <c r="K18">
        <v>152.16399999999999</v>
      </c>
      <c r="L18">
        <v>3.2180800000000001</v>
      </c>
      <c r="M18">
        <v>32.243600000000001</v>
      </c>
      <c r="N18">
        <v>87.518500000000003</v>
      </c>
      <c r="O18">
        <v>48.225700000000003</v>
      </c>
      <c r="P18">
        <v>202.02</v>
      </c>
      <c r="Q18">
        <v>39.976999999999997</v>
      </c>
      <c r="R18">
        <v>36.1188</v>
      </c>
      <c r="S18">
        <v>0.26106699999999999</v>
      </c>
      <c r="T18">
        <v>0.115955</v>
      </c>
      <c r="U18">
        <v>3.56257</v>
      </c>
      <c r="V18">
        <v>1.66143</v>
      </c>
      <c r="W18">
        <v>4305.1899999999996</v>
      </c>
      <c r="X18">
        <v>3.6317700000000001E-2</v>
      </c>
      <c r="Y18">
        <v>1.31824E-2</v>
      </c>
      <c r="Z18">
        <v>-2.6309700000000001E-4</v>
      </c>
      <c r="AA18">
        <v>8.2879600000000005E-3</v>
      </c>
      <c r="AB18">
        <v>7.42354</v>
      </c>
      <c r="AC18" s="10">
        <v>46.01</v>
      </c>
      <c r="AD18" s="10">
        <v>0.3</v>
      </c>
      <c r="AE18" s="10">
        <v>0.88</v>
      </c>
      <c r="AF18" s="11">
        <v>18.579999999999998</v>
      </c>
      <c r="AG18" s="10">
        <v>23.15</v>
      </c>
      <c r="AH18" s="10">
        <v>0</v>
      </c>
      <c r="AI18" s="10">
        <v>9.09</v>
      </c>
      <c r="AJ18" s="12">
        <v>0</v>
      </c>
      <c r="AK18" s="10"/>
      <c r="AL18" s="10"/>
      <c r="AM18" s="10">
        <v>0</v>
      </c>
      <c r="AN18" s="10"/>
      <c r="AO18" s="10">
        <v>2</v>
      </c>
      <c r="AP18" s="10"/>
    </row>
    <row r="19" spans="1:42">
      <c r="A19" t="s">
        <v>15</v>
      </c>
      <c r="C19">
        <v>46.544400000000003</v>
      </c>
      <c r="D19">
        <v>203509</v>
      </c>
      <c r="E19">
        <v>4245.28</v>
      </c>
      <c r="F19">
        <v>-2.9487199999999998</v>
      </c>
      <c r="G19">
        <v>43.285899999999998</v>
      </c>
      <c r="H19">
        <v>2825.85</v>
      </c>
      <c r="I19">
        <v>251.405</v>
      </c>
      <c r="J19">
        <v>128.404</v>
      </c>
      <c r="K19">
        <v>125.26600000000001</v>
      </c>
      <c r="L19">
        <v>2.0480299999999998</v>
      </c>
      <c r="M19">
        <v>36.848999999999997</v>
      </c>
      <c r="N19">
        <v>76.366</v>
      </c>
      <c r="O19">
        <v>59.9739</v>
      </c>
      <c r="P19">
        <v>289.32100000000003</v>
      </c>
      <c r="Q19">
        <v>26.215699999999998</v>
      </c>
      <c r="R19">
        <v>26.2639</v>
      </c>
      <c r="S19">
        <v>7.5218800000000002E-2</v>
      </c>
      <c r="T19">
        <v>1.0705499999999999</v>
      </c>
      <c r="U19">
        <v>25.552</v>
      </c>
      <c r="V19">
        <v>3.96618</v>
      </c>
      <c r="W19">
        <v>2537.14</v>
      </c>
      <c r="X19">
        <v>1.70866E-2</v>
      </c>
      <c r="Y19">
        <v>1.63094E-3</v>
      </c>
      <c r="Z19">
        <v>8.6526799999999998E-4</v>
      </c>
      <c r="AA19">
        <v>2.7463100000000001E-2</v>
      </c>
      <c r="AB19">
        <v>8.3083200000000001</v>
      </c>
      <c r="AC19" s="10">
        <v>45.96</v>
      </c>
      <c r="AD19" s="10">
        <v>0.25</v>
      </c>
      <c r="AE19" s="10">
        <v>0.89</v>
      </c>
      <c r="AF19" s="11">
        <v>18.68</v>
      </c>
      <c r="AG19" s="10">
        <v>23.04</v>
      </c>
      <c r="AH19" s="10">
        <v>0</v>
      </c>
      <c r="AI19" s="10">
        <v>9.59</v>
      </c>
      <c r="AJ19" s="12">
        <v>0</v>
      </c>
      <c r="AK19" s="10"/>
      <c r="AL19" s="10"/>
      <c r="AM19" s="10">
        <v>0</v>
      </c>
      <c r="AN19" s="10"/>
      <c r="AO19" s="10">
        <v>1.6</v>
      </c>
      <c r="AP19" s="10"/>
    </row>
    <row r="20" spans="1:42">
      <c r="A20" t="s">
        <v>16</v>
      </c>
      <c r="C20">
        <v>46.470399999999998</v>
      </c>
      <c r="D20">
        <v>226390</v>
      </c>
      <c r="E20">
        <v>1566.33</v>
      </c>
      <c r="F20">
        <v>128.125</v>
      </c>
      <c r="G20">
        <v>50.125599999999999</v>
      </c>
      <c r="H20">
        <v>2390.5300000000002</v>
      </c>
      <c r="I20">
        <v>292.166</v>
      </c>
      <c r="J20">
        <v>132.173</v>
      </c>
      <c r="K20">
        <v>147.66399999999999</v>
      </c>
      <c r="L20">
        <v>2.5692200000000001</v>
      </c>
      <c r="M20">
        <v>36.242199999999997</v>
      </c>
      <c r="N20">
        <v>73.228099999999998</v>
      </c>
      <c r="O20">
        <v>67.496600000000001</v>
      </c>
      <c r="P20">
        <v>273.71600000000001</v>
      </c>
      <c r="Q20">
        <v>27.8123</v>
      </c>
      <c r="R20">
        <v>30.92</v>
      </c>
      <c r="S20">
        <v>4.3362999999999999E-2</v>
      </c>
      <c r="T20">
        <v>1.28111</v>
      </c>
      <c r="U20">
        <v>25.110600000000002</v>
      </c>
      <c r="V20">
        <v>3.52074</v>
      </c>
      <c r="W20">
        <v>2033.76</v>
      </c>
      <c r="X20">
        <v>2.15786E-2</v>
      </c>
      <c r="Y20">
        <v>-1.1873000000000001E-3</v>
      </c>
      <c r="Z20" s="1">
        <v>-1.70062E-5</v>
      </c>
      <c r="AA20">
        <v>-4.4605499999999998E-3</v>
      </c>
      <c r="AB20">
        <v>8.1026199999999999</v>
      </c>
      <c r="AC20" s="10">
        <v>46</v>
      </c>
      <c r="AD20" s="10">
        <v>0</v>
      </c>
      <c r="AE20" s="10">
        <v>0.78</v>
      </c>
      <c r="AF20" s="11">
        <v>18.96</v>
      </c>
      <c r="AG20" s="10">
        <v>22.98</v>
      </c>
      <c r="AH20" s="10">
        <v>0</v>
      </c>
      <c r="AI20" s="10">
        <v>9.59</v>
      </c>
      <c r="AJ20" s="12">
        <v>0</v>
      </c>
      <c r="AK20" s="10"/>
      <c r="AL20" s="10"/>
      <c r="AM20" s="10">
        <v>0</v>
      </c>
      <c r="AN20" s="10"/>
      <c r="AO20" s="10">
        <v>1.69</v>
      </c>
      <c r="AP20" s="10"/>
    </row>
    <row r="21" spans="1:42">
      <c r="A21" t="s">
        <v>17</v>
      </c>
      <c r="C21">
        <v>45.407200000000003</v>
      </c>
      <c r="D21">
        <v>202908</v>
      </c>
      <c r="E21">
        <v>2399.84</v>
      </c>
      <c r="F21">
        <v>192.34800000000001</v>
      </c>
      <c r="G21">
        <v>47.005600000000001</v>
      </c>
      <c r="H21">
        <v>2601.09</v>
      </c>
      <c r="I21">
        <v>262.25299999999999</v>
      </c>
      <c r="J21">
        <v>132.94999999999999</v>
      </c>
      <c r="K21">
        <v>127.48099999999999</v>
      </c>
      <c r="L21">
        <v>2.0070299999999999</v>
      </c>
      <c r="M21">
        <v>26.82</v>
      </c>
      <c r="N21">
        <v>73.076300000000003</v>
      </c>
      <c r="O21">
        <v>59.1447</v>
      </c>
      <c r="P21">
        <v>242.60599999999999</v>
      </c>
      <c r="Q21">
        <v>21.352699999999999</v>
      </c>
      <c r="R21">
        <v>20.601400000000002</v>
      </c>
      <c r="S21">
        <v>-2.9421099999999999E-2</v>
      </c>
      <c r="T21">
        <v>1.25424</v>
      </c>
      <c r="U21">
        <v>26.8657</v>
      </c>
      <c r="V21">
        <v>6.0541999999999998</v>
      </c>
      <c r="W21">
        <v>2309.13</v>
      </c>
      <c r="X21">
        <v>1.7635600000000001E-2</v>
      </c>
      <c r="Y21">
        <v>-8.2353500000000002E-4</v>
      </c>
      <c r="Z21" s="1">
        <v>7.7049499999999998E-6</v>
      </c>
      <c r="AA21">
        <v>8.1810300000000002E-2</v>
      </c>
      <c r="AB21">
        <v>7.3144999999999998</v>
      </c>
      <c r="AC21" s="10">
        <v>45.96</v>
      </c>
      <c r="AD21" s="10"/>
      <c r="AE21" s="10">
        <v>0.83</v>
      </c>
      <c r="AF21" s="11">
        <v>18.54</v>
      </c>
      <c r="AG21" s="10">
        <v>22.82</v>
      </c>
      <c r="AH21" s="10"/>
      <c r="AI21" s="10">
        <v>9.5</v>
      </c>
      <c r="AJ21" s="12"/>
      <c r="AK21" s="10">
        <v>0.81</v>
      </c>
      <c r="AL21" s="10"/>
      <c r="AM21" s="10"/>
      <c r="AN21" s="10"/>
      <c r="AO21" s="10">
        <v>1.54</v>
      </c>
      <c r="AP21" s="10"/>
    </row>
    <row r="22" spans="1:42">
      <c r="A22" t="s">
        <v>18</v>
      </c>
      <c r="C22">
        <v>54.547199999999997</v>
      </c>
      <c r="D22">
        <v>213337</v>
      </c>
      <c r="E22">
        <v>-521.38</v>
      </c>
      <c r="F22">
        <v>297.16199999999998</v>
      </c>
      <c r="G22">
        <v>53.290799999999997</v>
      </c>
      <c r="H22">
        <v>2872.64</v>
      </c>
      <c r="I22">
        <v>278.00599999999997</v>
      </c>
      <c r="J22">
        <v>133.75200000000001</v>
      </c>
      <c r="K22">
        <v>129.81700000000001</v>
      </c>
      <c r="L22">
        <v>2.23123</v>
      </c>
      <c r="M22">
        <v>31.450099999999999</v>
      </c>
      <c r="N22">
        <v>80.467399999999998</v>
      </c>
      <c r="O22">
        <v>64.757800000000003</v>
      </c>
      <c r="P22">
        <v>249.35900000000001</v>
      </c>
      <c r="Q22">
        <v>19.3611</v>
      </c>
      <c r="R22">
        <v>29.1647</v>
      </c>
      <c r="S22">
        <v>7.8460299999999997E-2</v>
      </c>
      <c r="T22">
        <v>1.57294</v>
      </c>
      <c r="U22">
        <v>30.763300000000001</v>
      </c>
      <c r="V22">
        <v>2.2876099999999999</v>
      </c>
      <c r="W22">
        <v>2677.35</v>
      </c>
      <c r="X22">
        <v>3.48522E-2</v>
      </c>
      <c r="Y22">
        <v>2.0087600000000001E-4</v>
      </c>
      <c r="Z22" s="1">
        <v>-1.8751400000000001E-5</v>
      </c>
      <c r="AA22">
        <v>1.60807E-2</v>
      </c>
      <c r="AB22">
        <v>8.98963</v>
      </c>
      <c r="AC22" s="10">
        <v>46.02</v>
      </c>
      <c r="AD22" s="10"/>
      <c r="AE22" s="10">
        <v>0.83</v>
      </c>
      <c r="AF22" s="11">
        <v>18.920000000000002</v>
      </c>
      <c r="AG22" s="10">
        <v>23.01</v>
      </c>
      <c r="AH22" s="10"/>
      <c r="AI22" s="10">
        <v>9.5500000000000007</v>
      </c>
      <c r="AJ22" s="12"/>
      <c r="AK22" s="10"/>
      <c r="AL22" s="10"/>
      <c r="AM22" s="10"/>
      <c r="AN22" s="10"/>
      <c r="AO22" s="10">
        <v>1.68</v>
      </c>
      <c r="AP22" s="10"/>
    </row>
    <row r="23" spans="1:42">
      <c r="A23" t="s">
        <v>19</v>
      </c>
      <c r="C23">
        <v>45.300400000000003</v>
      </c>
      <c r="D23">
        <v>193908</v>
      </c>
      <c r="E23">
        <v>471.62799999999999</v>
      </c>
      <c r="F23">
        <v>48.145899999999997</v>
      </c>
      <c r="G23">
        <v>46.215600000000002</v>
      </c>
      <c r="H23">
        <v>2705.83</v>
      </c>
      <c r="I23">
        <v>276.08</v>
      </c>
      <c r="J23">
        <v>137.58500000000001</v>
      </c>
      <c r="K23">
        <v>110.226</v>
      </c>
      <c r="L23">
        <v>1.67537</v>
      </c>
      <c r="M23">
        <v>24.442399999999999</v>
      </c>
      <c r="N23">
        <v>52.048699999999997</v>
      </c>
      <c r="O23">
        <v>60.183999999999997</v>
      </c>
      <c r="P23">
        <v>254.07900000000001</v>
      </c>
      <c r="Q23">
        <v>16.5715</v>
      </c>
      <c r="R23">
        <v>23.906600000000001</v>
      </c>
      <c r="S23">
        <v>-2.4465600000000001E-2</v>
      </c>
      <c r="T23">
        <v>1.16015</v>
      </c>
      <c r="U23">
        <v>28.196100000000001</v>
      </c>
      <c r="V23">
        <v>5.6083400000000001</v>
      </c>
      <c r="W23">
        <v>1949.92</v>
      </c>
      <c r="X23">
        <v>2.8494499999999999E-2</v>
      </c>
      <c r="Y23" s="1">
        <v>-4.4513900000000001E-5</v>
      </c>
      <c r="Z23" s="1">
        <v>5.4323899999999997E-5</v>
      </c>
      <c r="AA23">
        <v>1.7392299999999999E-2</v>
      </c>
      <c r="AB23">
        <v>7.5304599999999997</v>
      </c>
      <c r="AC23" s="10">
        <v>46.18</v>
      </c>
      <c r="AD23" s="10"/>
      <c r="AE23" s="10">
        <v>0.83</v>
      </c>
      <c r="AF23" s="11">
        <v>18.59</v>
      </c>
      <c r="AG23" s="10">
        <v>23.46</v>
      </c>
      <c r="AH23" s="10"/>
      <c r="AI23" s="10">
        <v>9.35</v>
      </c>
      <c r="AJ23" s="12"/>
      <c r="AK23" s="10"/>
      <c r="AL23" s="10"/>
      <c r="AM23" s="10"/>
      <c r="AN23" s="10"/>
      <c r="AO23" s="10">
        <v>1.59</v>
      </c>
      <c r="AP23" s="10"/>
    </row>
    <row r="24" spans="1:42">
      <c r="A24" t="s">
        <v>20</v>
      </c>
      <c r="C24">
        <v>40.886699999999998</v>
      </c>
      <c r="D24">
        <v>196670</v>
      </c>
      <c r="E24">
        <v>646.02</v>
      </c>
      <c r="F24">
        <v>624.94399999999996</v>
      </c>
      <c r="G24">
        <v>63.590600000000002</v>
      </c>
      <c r="H24">
        <v>3249.51</v>
      </c>
      <c r="I24">
        <v>318.27199999999999</v>
      </c>
      <c r="J24">
        <v>177.351</v>
      </c>
      <c r="K24">
        <v>101.529</v>
      </c>
      <c r="L24">
        <v>1.7486299999999999</v>
      </c>
      <c r="M24">
        <v>23.9694</v>
      </c>
      <c r="N24">
        <v>43.737099999999998</v>
      </c>
      <c r="O24">
        <v>57.875799999999998</v>
      </c>
      <c r="P24">
        <v>221.72</v>
      </c>
      <c r="Q24">
        <v>18.358499999999999</v>
      </c>
      <c r="R24">
        <v>19.707999999999998</v>
      </c>
      <c r="S24">
        <v>-3.6669500000000001E-2</v>
      </c>
      <c r="T24">
        <v>0.90546000000000004</v>
      </c>
      <c r="U24">
        <v>24.608499999999999</v>
      </c>
      <c r="V24">
        <v>2.3410700000000002</v>
      </c>
      <c r="W24">
        <v>1989.98</v>
      </c>
      <c r="X24">
        <v>2.5262400000000001E-2</v>
      </c>
      <c r="Y24" s="1">
        <v>1.2217200000000001E-5</v>
      </c>
      <c r="Z24">
        <v>-2.0464300000000001E-4</v>
      </c>
      <c r="AA24">
        <v>2.5926000000000001E-2</v>
      </c>
      <c r="AB24">
        <v>6.9271700000000003</v>
      </c>
      <c r="AC24" s="10">
        <v>46.01</v>
      </c>
      <c r="AD24" s="10"/>
      <c r="AE24" s="10">
        <v>0.71</v>
      </c>
      <c r="AF24" s="11">
        <v>18.079999999999998</v>
      </c>
      <c r="AG24" s="10">
        <v>23.22</v>
      </c>
      <c r="AH24" s="10"/>
      <c r="AI24" s="10">
        <v>9.1199999999999992</v>
      </c>
      <c r="AJ24" s="12"/>
      <c r="AK24" s="10">
        <v>0.84</v>
      </c>
      <c r="AL24" s="10"/>
      <c r="AM24" s="10"/>
      <c r="AN24" s="10"/>
      <c r="AO24" s="10">
        <v>2.0099999999999998</v>
      </c>
      <c r="AP24" s="10"/>
    </row>
    <row r="25" spans="1:42">
      <c r="A25" t="s">
        <v>21</v>
      </c>
      <c r="C25">
        <v>52.256999999999998</v>
      </c>
      <c r="D25">
        <v>222773</v>
      </c>
      <c r="E25">
        <v>-1060.6099999999999</v>
      </c>
      <c r="F25">
        <v>204.477</v>
      </c>
      <c r="G25">
        <v>69.702799999999996</v>
      </c>
      <c r="H25">
        <v>5901.17</v>
      </c>
      <c r="I25">
        <v>398.08300000000003</v>
      </c>
      <c r="J25">
        <v>247.68799999999999</v>
      </c>
      <c r="K25">
        <v>156.25</v>
      </c>
      <c r="L25">
        <v>2.9443800000000002</v>
      </c>
      <c r="M25">
        <v>34.1997</v>
      </c>
      <c r="N25">
        <v>82.558899999999994</v>
      </c>
      <c r="O25">
        <v>67.640600000000006</v>
      </c>
      <c r="P25">
        <v>277.36900000000003</v>
      </c>
      <c r="Q25">
        <v>28.932500000000001</v>
      </c>
      <c r="R25">
        <v>25.252800000000001</v>
      </c>
      <c r="S25">
        <v>0.13425999999999999</v>
      </c>
      <c r="T25">
        <v>0.61111599999999999</v>
      </c>
      <c r="U25">
        <v>35.1004</v>
      </c>
      <c r="V25">
        <v>3.22356</v>
      </c>
      <c r="W25">
        <v>2598.19</v>
      </c>
      <c r="X25">
        <v>2.5745400000000002E-2</v>
      </c>
      <c r="Y25">
        <v>4.2192200000000001E-3</v>
      </c>
      <c r="Z25">
        <v>8.6574199999999997E-4</v>
      </c>
      <c r="AA25">
        <v>9.1564899999999998E-3</v>
      </c>
      <c r="AB25">
        <v>7.7747099999999998</v>
      </c>
      <c r="AC25" s="10">
        <v>46.05</v>
      </c>
      <c r="AD25" s="10"/>
      <c r="AE25" s="10"/>
      <c r="AF25" s="11">
        <v>18.829999999999998</v>
      </c>
      <c r="AG25" s="10">
        <v>22.95</v>
      </c>
      <c r="AH25" s="10"/>
      <c r="AI25" s="10">
        <v>9.44</v>
      </c>
      <c r="AJ25" s="12"/>
      <c r="AK25" s="10">
        <v>1.17</v>
      </c>
      <c r="AL25" s="10"/>
      <c r="AM25" s="10"/>
      <c r="AN25" s="10"/>
      <c r="AO25" s="10">
        <v>1.56</v>
      </c>
      <c r="AP25" s="10"/>
    </row>
    <row r="26" spans="1:42">
      <c r="A26" t="s">
        <v>22</v>
      </c>
      <c r="C26">
        <v>44.851399999999998</v>
      </c>
      <c r="D26">
        <v>199252</v>
      </c>
      <c r="E26">
        <v>383.24299999999999</v>
      </c>
      <c r="F26">
        <v>347.73099999999999</v>
      </c>
      <c r="G26">
        <v>53.691800000000001</v>
      </c>
      <c r="H26">
        <v>2671.39</v>
      </c>
      <c r="I26">
        <v>276.25700000000001</v>
      </c>
      <c r="J26">
        <v>161.33000000000001</v>
      </c>
      <c r="K26">
        <v>113.898</v>
      </c>
      <c r="L26">
        <v>1.7664500000000001</v>
      </c>
      <c r="M26">
        <v>32.582299999999996</v>
      </c>
      <c r="N26">
        <v>71.7166</v>
      </c>
      <c r="O26">
        <v>62.200200000000002</v>
      </c>
      <c r="P26">
        <v>225.38300000000001</v>
      </c>
      <c r="Q26">
        <v>28.174499999999998</v>
      </c>
      <c r="R26">
        <v>28.1355</v>
      </c>
      <c r="S26">
        <v>3.25393E-2</v>
      </c>
      <c r="T26">
        <v>1.4980199999999999</v>
      </c>
      <c r="U26">
        <v>27.270399999999999</v>
      </c>
      <c r="V26">
        <v>2.6304099999999999</v>
      </c>
      <c r="W26">
        <v>2397.0300000000002</v>
      </c>
      <c r="X26">
        <v>1.0840300000000001E-2</v>
      </c>
      <c r="Y26" s="1">
        <v>1.0061500000000001E-6</v>
      </c>
      <c r="Z26">
        <v>-4.5654800000000002E-3</v>
      </c>
      <c r="AA26">
        <v>5.3251100000000003E-2</v>
      </c>
      <c r="AB26">
        <v>8.5106099999999998</v>
      </c>
      <c r="AC26" s="10">
        <v>46.16</v>
      </c>
      <c r="AD26" s="10"/>
      <c r="AE26" s="10">
        <v>0.71</v>
      </c>
      <c r="AF26" s="11">
        <v>18.579999999999998</v>
      </c>
      <c r="AG26" s="10">
        <v>23.53</v>
      </c>
      <c r="AH26" s="10"/>
      <c r="AI26" s="10">
        <v>9.8000000000000007</v>
      </c>
      <c r="AJ26" s="12"/>
      <c r="AK26" s="10"/>
      <c r="AL26" s="10"/>
      <c r="AM26" s="10"/>
      <c r="AN26" s="10"/>
      <c r="AO26" s="10">
        <v>1.22</v>
      </c>
      <c r="AP26" s="10"/>
    </row>
    <row r="27" spans="1:42">
      <c r="A27" t="s">
        <v>23</v>
      </c>
      <c r="C27">
        <v>48.526699999999998</v>
      </c>
      <c r="D27">
        <v>225033</v>
      </c>
      <c r="E27">
        <v>-284.45299999999997</v>
      </c>
      <c r="F27">
        <v>-61.653399999999998</v>
      </c>
      <c r="G27">
        <v>57.220799999999997</v>
      </c>
      <c r="H27">
        <v>2903.12</v>
      </c>
      <c r="I27">
        <v>296.46100000000001</v>
      </c>
      <c r="J27">
        <v>139.636</v>
      </c>
      <c r="K27">
        <v>146.28200000000001</v>
      </c>
      <c r="L27">
        <v>2.7340900000000001</v>
      </c>
      <c r="M27">
        <v>30.093299999999999</v>
      </c>
      <c r="N27">
        <v>82.508700000000005</v>
      </c>
      <c r="O27">
        <v>69.497100000000003</v>
      </c>
      <c r="P27">
        <v>265.7</v>
      </c>
      <c r="Q27">
        <v>33.217500000000001</v>
      </c>
      <c r="R27">
        <v>26.0046</v>
      </c>
      <c r="S27">
        <v>-8.9680000000000001E-4</v>
      </c>
      <c r="T27">
        <v>0.71769799999999995</v>
      </c>
      <c r="U27">
        <v>32.731900000000003</v>
      </c>
      <c r="V27">
        <v>2.70181</v>
      </c>
      <c r="W27">
        <v>3007.46</v>
      </c>
      <c r="X27">
        <v>1.04936E-2</v>
      </c>
      <c r="Y27" s="1">
        <v>-3.0628499999999999E-7</v>
      </c>
      <c r="Z27">
        <v>-3.95795E-3</v>
      </c>
      <c r="AA27">
        <v>0.117677</v>
      </c>
      <c r="AB27">
        <v>6.8979799999999996</v>
      </c>
      <c r="AC27" s="10">
        <v>46.16</v>
      </c>
      <c r="AD27" s="10"/>
      <c r="AE27" s="10">
        <v>0.71</v>
      </c>
      <c r="AF27" s="11">
        <v>18.579999999999998</v>
      </c>
      <c r="AG27" s="10">
        <v>23.53</v>
      </c>
      <c r="AH27" s="10"/>
      <c r="AI27" s="10">
        <v>9.8000000000000007</v>
      </c>
      <c r="AJ27" s="12"/>
      <c r="AK27" s="10"/>
      <c r="AL27" s="10"/>
      <c r="AM27" s="10"/>
      <c r="AN27" s="10"/>
      <c r="AO27" s="10">
        <v>1.22</v>
      </c>
      <c r="AP27" s="10"/>
    </row>
    <row r="28" spans="1:42">
      <c r="A28" s="2"/>
      <c r="B28" s="2"/>
      <c r="C28" s="2" t="s">
        <v>25</v>
      </c>
      <c r="D28" s="2" t="s">
        <v>26</v>
      </c>
      <c r="E28" s="2" t="s">
        <v>27</v>
      </c>
      <c r="F28" s="2" t="s">
        <v>28</v>
      </c>
      <c r="G28" s="2" t="s">
        <v>29</v>
      </c>
      <c r="H28" s="2" t="s">
        <v>30</v>
      </c>
      <c r="I28" s="2" t="s">
        <v>31</v>
      </c>
      <c r="J28" s="2" t="s">
        <v>32</v>
      </c>
      <c r="K28" s="2" t="s">
        <v>33</v>
      </c>
      <c r="L28" s="2" t="s">
        <v>34</v>
      </c>
      <c r="M28" s="2" t="s">
        <v>35</v>
      </c>
      <c r="N28" s="2" t="s">
        <v>36</v>
      </c>
      <c r="O28" s="2" t="s">
        <v>37</v>
      </c>
      <c r="P28" s="2" t="s">
        <v>38</v>
      </c>
      <c r="Q28" s="2" t="s">
        <v>39</v>
      </c>
      <c r="R28" s="2" t="s">
        <v>40</v>
      </c>
      <c r="S28" s="2" t="s">
        <v>41</v>
      </c>
      <c r="T28" s="2" t="s">
        <v>42</v>
      </c>
      <c r="U28" s="2" t="s">
        <v>43</v>
      </c>
      <c r="V28" s="2" t="s">
        <v>44</v>
      </c>
      <c r="W28" s="2" t="s">
        <v>45</v>
      </c>
      <c r="X28" s="2" t="s">
        <v>46</v>
      </c>
      <c r="Y28" s="2" t="s">
        <v>47</v>
      </c>
      <c r="Z28" s="2" t="s">
        <v>48</v>
      </c>
      <c r="AA28" s="2" t="s">
        <v>49</v>
      </c>
      <c r="AB28" s="2" t="s">
        <v>50</v>
      </c>
    </row>
    <row r="29" spans="1:42">
      <c r="A29" t="s">
        <v>51</v>
      </c>
      <c r="C29">
        <v>49.152500000000003</v>
      </c>
      <c r="D29">
        <v>216600</v>
      </c>
      <c r="E29">
        <v>1625</v>
      </c>
      <c r="F29">
        <v>585.21699999999998</v>
      </c>
      <c r="G29">
        <v>73.584500000000006</v>
      </c>
      <c r="H29">
        <v>4014.16</v>
      </c>
      <c r="I29">
        <v>338.505</v>
      </c>
      <c r="J29">
        <v>300.50900000000001</v>
      </c>
      <c r="K29">
        <v>149.30000000000001</v>
      </c>
      <c r="L29">
        <v>2.7479300000000002</v>
      </c>
      <c r="M29">
        <v>42.684199999999997</v>
      </c>
      <c r="N29">
        <v>109.851</v>
      </c>
      <c r="O29">
        <v>64.858400000000003</v>
      </c>
      <c r="P29">
        <v>300.74599999999998</v>
      </c>
      <c r="Q29">
        <v>18.753499999999999</v>
      </c>
      <c r="R29">
        <v>20.102399999999999</v>
      </c>
      <c r="S29">
        <v>-2.9965999999999999E-3</v>
      </c>
      <c r="T29">
        <v>2.8544800000000001</v>
      </c>
      <c r="U29">
        <v>20.675699999999999</v>
      </c>
      <c r="V29">
        <v>2.8197899999999998</v>
      </c>
      <c r="W29">
        <v>3743.77</v>
      </c>
      <c r="X29">
        <v>2.19244E-2</v>
      </c>
      <c r="Y29">
        <v>6.7349499999999997E-4</v>
      </c>
      <c r="Z29">
        <v>-2.4653300000000001E-4</v>
      </c>
      <c r="AA29">
        <v>4.4014600000000001E-2</v>
      </c>
      <c r="AB29">
        <v>5.0818500000000002</v>
      </c>
      <c r="AC29" s="10">
        <v>46.09</v>
      </c>
      <c r="AD29" s="10">
        <v>0.37</v>
      </c>
      <c r="AE29" s="10">
        <v>0.9</v>
      </c>
      <c r="AF29" s="11">
        <v>18.23</v>
      </c>
      <c r="AG29" s="10">
        <v>23.53</v>
      </c>
      <c r="AH29" s="10">
        <v>0</v>
      </c>
      <c r="AI29" s="10">
        <v>9.3699999999999992</v>
      </c>
      <c r="AJ29" s="12">
        <v>0</v>
      </c>
      <c r="AK29" s="10"/>
      <c r="AL29" s="10"/>
      <c r="AM29" s="10">
        <v>0</v>
      </c>
      <c r="AN29" s="10"/>
      <c r="AO29" s="10">
        <v>1.51</v>
      </c>
      <c r="AP29" s="10"/>
    </row>
    <row r="30" spans="1:42">
      <c r="A30" t="s">
        <v>52</v>
      </c>
      <c r="C30">
        <v>44.0242</v>
      </c>
      <c r="D30">
        <v>191542</v>
      </c>
      <c r="E30">
        <v>1752.5</v>
      </c>
      <c r="F30">
        <v>-181.482</v>
      </c>
      <c r="G30">
        <v>63.865200000000002</v>
      </c>
      <c r="H30">
        <v>3201.59</v>
      </c>
      <c r="I30">
        <v>301.36799999999999</v>
      </c>
      <c r="J30">
        <v>173.99299999999999</v>
      </c>
      <c r="K30">
        <v>125.983</v>
      </c>
      <c r="L30">
        <v>2.30124</v>
      </c>
      <c r="M30">
        <v>26.737500000000001</v>
      </c>
      <c r="N30">
        <v>74.020899999999997</v>
      </c>
      <c r="O30">
        <v>60.362099999999998</v>
      </c>
      <c r="P30">
        <v>231.048</v>
      </c>
      <c r="Q30">
        <v>24.658300000000001</v>
      </c>
      <c r="R30">
        <v>29.348700000000001</v>
      </c>
      <c r="S30">
        <v>6.2604199999999999E-2</v>
      </c>
      <c r="T30">
        <v>1.5605500000000001</v>
      </c>
      <c r="U30">
        <v>28.418600000000001</v>
      </c>
      <c r="V30">
        <v>1.8132999999999999</v>
      </c>
      <c r="W30">
        <v>2181.6999999999998</v>
      </c>
      <c r="X30">
        <v>1.6662E-2</v>
      </c>
      <c r="Y30">
        <v>-1.11893E-3</v>
      </c>
      <c r="Z30">
        <v>6.4005400000000004E-4</v>
      </c>
      <c r="AA30">
        <v>3.0314299999999999E-2</v>
      </c>
      <c r="AB30">
        <v>8.46495</v>
      </c>
      <c r="AC30" s="10">
        <v>45.87</v>
      </c>
      <c r="AD30" s="10">
        <v>0.37</v>
      </c>
      <c r="AE30" s="10">
        <v>0.78</v>
      </c>
      <c r="AF30" s="11">
        <v>18.61</v>
      </c>
      <c r="AG30" s="10">
        <v>23</v>
      </c>
      <c r="AH30" s="10">
        <v>0</v>
      </c>
      <c r="AI30" s="10">
        <v>9.5</v>
      </c>
      <c r="AJ30" s="12">
        <v>0</v>
      </c>
      <c r="AK30" s="10"/>
      <c r="AL30" s="10"/>
      <c r="AM30" s="10">
        <v>0</v>
      </c>
      <c r="AN30" s="10"/>
      <c r="AO30" s="10">
        <v>1.87</v>
      </c>
      <c r="AP30" s="10"/>
    </row>
    <row r="31" spans="1:42">
      <c r="A31" t="s">
        <v>53</v>
      </c>
      <c r="C31">
        <v>38.470700000000001</v>
      </c>
      <c r="D31">
        <v>185745</v>
      </c>
      <c r="E31">
        <v>2341.35</v>
      </c>
      <c r="F31">
        <v>-360.51</v>
      </c>
      <c r="G31">
        <v>89.702699999999993</v>
      </c>
      <c r="H31">
        <v>3381.74</v>
      </c>
      <c r="I31">
        <v>350.53500000000003</v>
      </c>
      <c r="J31">
        <v>183.452</v>
      </c>
      <c r="K31">
        <v>112.52800000000001</v>
      </c>
      <c r="L31">
        <v>1.6016900000000001</v>
      </c>
      <c r="M31">
        <v>27.7242</v>
      </c>
      <c r="N31">
        <v>70.570899999999995</v>
      </c>
      <c r="O31">
        <v>66.387799999999999</v>
      </c>
      <c r="P31">
        <v>253.161</v>
      </c>
      <c r="Q31">
        <v>35.167099999999998</v>
      </c>
      <c r="R31">
        <v>30.624500000000001</v>
      </c>
      <c r="S31">
        <v>3.02878E-2</v>
      </c>
      <c r="T31">
        <v>1.4257599999999999</v>
      </c>
      <c r="U31">
        <v>25.036999999999999</v>
      </c>
      <c r="V31">
        <v>2.5273300000000001</v>
      </c>
      <c r="W31">
        <v>2360.67</v>
      </c>
      <c r="X31">
        <v>1.4879E-2</v>
      </c>
      <c r="Y31">
        <v>-7.4881899999999996E-4</v>
      </c>
      <c r="Z31">
        <v>-4.11642E-3</v>
      </c>
      <c r="AA31">
        <v>5.3287599999999997E-2</v>
      </c>
      <c r="AB31">
        <v>9.0024899999999999</v>
      </c>
      <c r="AC31" s="10">
        <v>46.01</v>
      </c>
      <c r="AD31" s="10">
        <v>0.26</v>
      </c>
      <c r="AE31" s="10">
        <v>0.82</v>
      </c>
      <c r="AF31" s="11">
        <v>18.59</v>
      </c>
      <c r="AG31" s="10">
        <v>23.19</v>
      </c>
      <c r="AH31" s="10">
        <v>0</v>
      </c>
      <c r="AI31" s="10">
        <v>9.33</v>
      </c>
      <c r="AJ31" s="12">
        <v>0</v>
      </c>
      <c r="AK31" s="10"/>
      <c r="AL31" s="10"/>
      <c r="AM31" s="10">
        <v>0</v>
      </c>
      <c r="AN31" s="10"/>
      <c r="AO31" s="10">
        <v>1.8</v>
      </c>
      <c r="AP31" s="10"/>
    </row>
    <row r="32" spans="1:42">
      <c r="A32" t="s">
        <v>54</v>
      </c>
      <c r="C32">
        <v>43.3157</v>
      </c>
      <c r="D32">
        <v>200593</v>
      </c>
      <c r="E32">
        <v>-181.93899999999999</v>
      </c>
      <c r="F32">
        <v>45.8964</v>
      </c>
      <c r="G32">
        <v>53.742600000000003</v>
      </c>
      <c r="H32">
        <v>3371.16</v>
      </c>
      <c r="I32">
        <v>300.90600000000001</v>
      </c>
      <c r="J32">
        <v>105.755</v>
      </c>
      <c r="K32">
        <v>135.28899999999999</v>
      </c>
      <c r="L32">
        <v>2.1426099999999999</v>
      </c>
      <c r="M32">
        <v>33.7928</v>
      </c>
      <c r="N32">
        <v>77.811300000000003</v>
      </c>
      <c r="O32">
        <v>65.647999999999996</v>
      </c>
      <c r="P32">
        <v>267.52800000000002</v>
      </c>
      <c r="Q32">
        <v>28.837399999999999</v>
      </c>
      <c r="R32">
        <v>31.739599999999999</v>
      </c>
      <c r="S32">
        <v>9.8065799999999995E-2</v>
      </c>
      <c r="T32">
        <v>1.68841</v>
      </c>
      <c r="U32">
        <v>35.169800000000002</v>
      </c>
      <c r="V32">
        <v>3.7111999999999998</v>
      </c>
      <c r="W32">
        <v>2361.7800000000002</v>
      </c>
      <c r="X32">
        <v>1.7127300000000002E-2</v>
      </c>
      <c r="Y32">
        <v>1.7542600000000001E-4</v>
      </c>
      <c r="Z32">
        <v>-9.1702599999999995E-3</v>
      </c>
      <c r="AA32">
        <v>8.1939899999999996E-2</v>
      </c>
      <c r="AB32">
        <v>8.1623900000000003</v>
      </c>
      <c r="AC32" s="10">
        <v>46.07</v>
      </c>
      <c r="AD32" s="10">
        <v>0.28999999999999998</v>
      </c>
      <c r="AE32" s="10">
        <v>0.76</v>
      </c>
      <c r="AF32" s="11">
        <v>18.79</v>
      </c>
      <c r="AG32" s="10">
        <v>23.17</v>
      </c>
      <c r="AH32" s="10">
        <v>0</v>
      </c>
      <c r="AI32" s="10">
        <v>9.44</v>
      </c>
      <c r="AJ32" s="12">
        <v>0</v>
      </c>
      <c r="AK32" s="10"/>
      <c r="AL32" s="10"/>
      <c r="AM32" s="10">
        <v>0</v>
      </c>
      <c r="AN32" s="10"/>
      <c r="AO32" s="10">
        <v>1.49</v>
      </c>
      <c r="AP32" s="10"/>
    </row>
    <row r="33" spans="1:59">
      <c r="A33" t="s">
        <v>55</v>
      </c>
      <c r="C33">
        <v>47.6813</v>
      </c>
      <c r="D33">
        <v>184785</v>
      </c>
      <c r="E33">
        <v>-44.690100000000001</v>
      </c>
      <c r="F33">
        <v>-359.48</v>
      </c>
      <c r="G33">
        <v>55.290999999999997</v>
      </c>
      <c r="H33">
        <v>2741.72</v>
      </c>
      <c r="I33">
        <v>284.137</v>
      </c>
      <c r="J33">
        <v>106.55200000000001</v>
      </c>
      <c r="K33">
        <v>138.87200000000001</v>
      </c>
      <c r="L33">
        <v>2.6713800000000001</v>
      </c>
      <c r="M33">
        <v>44.526699999999998</v>
      </c>
      <c r="N33">
        <v>78.640100000000004</v>
      </c>
      <c r="O33">
        <v>65.981800000000007</v>
      </c>
      <c r="P33">
        <v>233.09899999999999</v>
      </c>
      <c r="Q33">
        <v>33.380800000000001</v>
      </c>
      <c r="R33">
        <v>33.753500000000003</v>
      </c>
      <c r="S33">
        <v>4.3715299999999999E-2</v>
      </c>
      <c r="T33">
        <v>1.5188200000000001</v>
      </c>
      <c r="U33">
        <v>27.181899999999999</v>
      </c>
      <c r="V33">
        <v>2.5824799999999999</v>
      </c>
      <c r="W33">
        <v>2636.48</v>
      </c>
      <c r="X33">
        <v>2.0367099999999999E-2</v>
      </c>
      <c r="Y33" s="1">
        <v>-3.20839E-5</v>
      </c>
      <c r="Z33">
        <v>-2.88756E-3</v>
      </c>
      <c r="AA33" s="1">
        <v>-2.5377299999999998E-5</v>
      </c>
      <c r="AB33">
        <v>8.7941400000000005</v>
      </c>
      <c r="AC33" s="10">
        <v>45.86</v>
      </c>
      <c r="AD33" s="10">
        <v>0.32</v>
      </c>
      <c r="AE33" s="10">
        <v>0.8</v>
      </c>
      <c r="AF33" s="11">
        <v>18.690000000000001</v>
      </c>
      <c r="AG33" s="10">
        <v>22.87</v>
      </c>
      <c r="AH33" s="10">
        <v>0</v>
      </c>
      <c r="AI33" s="10">
        <v>9.4</v>
      </c>
      <c r="AJ33" s="12">
        <v>0.27</v>
      </c>
      <c r="AK33" s="10"/>
      <c r="AL33" s="10"/>
      <c r="AM33" s="10">
        <v>0</v>
      </c>
      <c r="AN33" s="10"/>
      <c r="AO33" s="10">
        <v>1.78</v>
      </c>
      <c r="AP33" s="10"/>
    </row>
    <row r="34" spans="1:59">
      <c r="A34" t="s">
        <v>56</v>
      </c>
      <c r="C34">
        <v>38.158499999999997</v>
      </c>
      <c r="D34">
        <v>209037</v>
      </c>
      <c r="E34">
        <v>2177.62</v>
      </c>
      <c r="F34">
        <v>159.30099999999999</v>
      </c>
      <c r="G34">
        <v>47.727400000000003</v>
      </c>
      <c r="H34">
        <v>2947.71</v>
      </c>
      <c r="I34">
        <v>290.28500000000003</v>
      </c>
      <c r="J34">
        <v>140.584</v>
      </c>
      <c r="K34">
        <v>111.95</v>
      </c>
      <c r="L34">
        <v>2.3771200000000001</v>
      </c>
      <c r="M34">
        <v>19.778099999999998</v>
      </c>
      <c r="N34">
        <v>65.8309</v>
      </c>
      <c r="O34">
        <v>63.535899999999998</v>
      </c>
      <c r="P34">
        <v>256.42200000000003</v>
      </c>
      <c r="Q34">
        <v>22.867599999999999</v>
      </c>
      <c r="R34">
        <v>29.200299999999999</v>
      </c>
      <c r="S34">
        <v>2.3373100000000001E-2</v>
      </c>
      <c r="T34">
        <v>2.6777899999999999</v>
      </c>
      <c r="U34">
        <v>37.1541</v>
      </c>
      <c r="V34">
        <v>3.4697100000000001</v>
      </c>
      <c r="W34">
        <v>2328.04</v>
      </c>
      <c r="X34">
        <v>1.54991E-2</v>
      </c>
      <c r="Y34" s="1">
        <v>-5.1332000000000003E-5</v>
      </c>
      <c r="Z34">
        <v>8.56276E-4</v>
      </c>
      <c r="AA34">
        <v>0.116672</v>
      </c>
      <c r="AB34">
        <v>6.7895500000000002</v>
      </c>
      <c r="AC34" s="10">
        <v>46.04</v>
      </c>
      <c r="AD34" s="10">
        <v>0.31</v>
      </c>
      <c r="AE34" s="10">
        <v>0.7</v>
      </c>
      <c r="AF34" s="11">
        <v>18.89</v>
      </c>
      <c r="AG34" s="10">
        <v>23.08</v>
      </c>
      <c r="AH34" s="10">
        <v>0</v>
      </c>
      <c r="AI34" s="10">
        <v>9.41</v>
      </c>
      <c r="AJ34" s="12">
        <v>0</v>
      </c>
      <c r="AK34" s="10"/>
      <c r="AL34" s="10"/>
      <c r="AM34" s="10">
        <v>0</v>
      </c>
      <c r="AN34" s="10"/>
      <c r="AO34" s="10">
        <v>1.57</v>
      </c>
      <c r="AP34" s="10"/>
    </row>
    <row r="35" spans="1:59">
      <c r="A35" t="s">
        <v>57</v>
      </c>
      <c r="C35">
        <v>37.473700000000001</v>
      </c>
      <c r="D35">
        <v>192186</v>
      </c>
      <c r="E35">
        <v>942.48199999999997</v>
      </c>
      <c r="F35">
        <v>231.54400000000001</v>
      </c>
      <c r="G35">
        <v>50.292700000000004</v>
      </c>
      <c r="H35">
        <v>2640.72</v>
      </c>
      <c r="I35">
        <v>275.94099999999997</v>
      </c>
      <c r="J35">
        <v>177.923</v>
      </c>
      <c r="K35">
        <v>125.357</v>
      </c>
      <c r="L35">
        <v>2.0107400000000002</v>
      </c>
      <c r="M35">
        <v>37.058900000000001</v>
      </c>
      <c r="N35">
        <v>80.9465</v>
      </c>
      <c r="O35">
        <v>59.429400000000001</v>
      </c>
      <c r="P35">
        <v>248.06899999999999</v>
      </c>
      <c r="Q35">
        <v>18.544</v>
      </c>
      <c r="R35">
        <v>25.691800000000001</v>
      </c>
      <c r="S35">
        <v>8.9969499999999994E-2</v>
      </c>
      <c r="T35">
        <v>1.0870200000000001</v>
      </c>
      <c r="U35">
        <v>28.364699999999999</v>
      </c>
      <c r="V35">
        <v>2.1489199999999999</v>
      </c>
      <c r="W35">
        <v>2395.3000000000002</v>
      </c>
      <c r="X35">
        <v>3.0072700000000001E-2</v>
      </c>
      <c r="Y35">
        <v>2.2757300000000001E-4</v>
      </c>
      <c r="Z35">
        <v>-5.9865600000000004E-4</v>
      </c>
      <c r="AA35">
        <v>1.4796500000000001E-2</v>
      </c>
      <c r="AB35">
        <v>7.0364399999999998</v>
      </c>
      <c r="AC35" s="10">
        <v>46.03</v>
      </c>
      <c r="AD35" s="10">
        <v>0.27</v>
      </c>
      <c r="AE35" s="10">
        <v>0.82</v>
      </c>
      <c r="AF35" s="11">
        <v>18.600000000000001</v>
      </c>
      <c r="AG35" s="10">
        <v>23.22</v>
      </c>
      <c r="AH35" s="10">
        <v>0</v>
      </c>
      <c r="AI35" s="10">
        <v>9.39</v>
      </c>
      <c r="AJ35" s="12">
        <v>0</v>
      </c>
      <c r="AK35" s="10"/>
      <c r="AL35" s="10"/>
      <c r="AM35" s="10">
        <v>0</v>
      </c>
      <c r="AN35" s="10"/>
      <c r="AO35" s="10">
        <v>1.67</v>
      </c>
      <c r="AP35" s="10"/>
    </row>
    <row r="36" spans="1:59">
      <c r="A36" t="s">
        <v>58</v>
      </c>
      <c r="C36">
        <v>53.146500000000003</v>
      </c>
      <c r="D36">
        <v>217372</v>
      </c>
      <c r="E36">
        <v>-2168.41</v>
      </c>
      <c r="F36">
        <v>-68.610900000000001</v>
      </c>
      <c r="G36">
        <v>56.520800000000001</v>
      </c>
      <c r="H36">
        <v>3302.33</v>
      </c>
      <c r="I36">
        <v>302.721</v>
      </c>
      <c r="J36">
        <v>155.529</v>
      </c>
      <c r="K36">
        <v>150.25899999999999</v>
      </c>
      <c r="L36">
        <v>2.1333600000000001</v>
      </c>
      <c r="M36">
        <v>44.825699999999998</v>
      </c>
      <c r="N36">
        <v>48.204300000000003</v>
      </c>
      <c r="O36">
        <v>66.917900000000003</v>
      </c>
      <c r="P36">
        <v>287.50400000000002</v>
      </c>
      <c r="Q36">
        <v>17.093900000000001</v>
      </c>
      <c r="R36">
        <v>29.424800000000001</v>
      </c>
      <c r="S36">
        <v>0.10052</v>
      </c>
      <c r="T36">
        <v>2.73427</v>
      </c>
      <c r="U36">
        <v>36.089100000000002</v>
      </c>
      <c r="V36">
        <v>2.8308900000000001</v>
      </c>
      <c r="W36">
        <v>2528.13</v>
      </c>
      <c r="X36" s="1">
        <v>9.2565599999999993E-5</v>
      </c>
      <c r="Y36">
        <v>-1.5295E-3</v>
      </c>
      <c r="Z36">
        <v>1.99972E-3</v>
      </c>
      <c r="AA36">
        <v>5.1016300000000001E-2</v>
      </c>
      <c r="AB36">
        <v>8.3098799999999997</v>
      </c>
      <c r="AC36" s="10">
        <v>45.9</v>
      </c>
      <c r="AD36" s="10">
        <v>0.33</v>
      </c>
      <c r="AE36" s="10">
        <v>0.82</v>
      </c>
      <c r="AF36" s="11">
        <v>18.510000000000002</v>
      </c>
      <c r="AG36" s="10">
        <v>23.12</v>
      </c>
      <c r="AH36" s="10">
        <v>0</v>
      </c>
      <c r="AI36" s="10">
        <v>9.82</v>
      </c>
      <c r="AJ36" s="12">
        <v>0</v>
      </c>
      <c r="AK36" s="10"/>
      <c r="AL36" s="10"/>
      <c r="AM36" s="10">
        <v>0</v>
      </c>
      <c r="AN36" s="10"/>
      <c r="AO36" s="10">
        <v>1.49</v>
      </c>
      <c r="AP36" s="10"/>
    </row>
    <row r="37" spans="1:59">
      <c r="A37" t="s">
        <v>59</v>
      </c>
      <c r="C37">
        <v>50.301600000000001</v>
      </c>
      <c r="D37">
        <v>230766</v>
      </c>
      <c r="E37">
        <v>1537.2</v>
      </c>
      <c r="F37">
        <v>-195.25700000000001</v>
      </c>
      <c r="G37">
        <v>51.700200000000002</v>
      </c>
      <c r="H37">
        <v>3006.95</v>
      </c>
      <c r="I37">
        <v>288.827</v>
      </c>
      <c r="J37">
        <v>161.29900000000001</v>
      </c>
      <c r="K37">
        <v>129.91</v>
      </c>
      <c r="L37">
        <v>1.85541</v>
      </c>
      <c r="M37">
        <v>36.251800000000003</v>
      </c>
      <c r="N37">
        <v>66.531400000000005</v>
      </c>
      <c r="O37">
        <v>65.206599999999995</v>
      </c>
      <c r="P37">
        <v>285.39800000000002</v>
      </c>
      <c r="Q37">
        <v>29.4191</v>
      </c>
      <c r="R37">
        <v>33.2639</v>
      </c>
      <c r="S37">
        <v>-5.7101699999999997E-3</v>
      </c>
      <c r="T37">
        <v>1.3185199999999999</v>
      </c>
      <c r="U37">
        <v>27.071100000000001</v>
      </c>
      <c r="V37">
        <v>2.5255899999999998</v>
      </c>
      <c r="W37">
        <v>1908.58</v>
      </c>
      <c r="X37">
        <v>8.0834800000000005E-3</v>
      </c>
      <c r="Y37">
        <v>-8.3532300000000001E-4</v>
      </c>
      <c r="Z37">
        <v>-1.01241E-2</v>
      </c>
      <c r="AA37">
        <v>0.10047399999999999</v>
      </c>
      <c r="AB37">
        <v>8.8037600000000005</v>
      </c>
      <c r="AC37" s="10">
        <v>46.04</v>
      </c>
      <c r="AD37" s="10">
        <v>0.27</v>
      </c>
      <c r="AE37" s="10">
        <v>0.73</v>
      </c>
      <c r="AF37" s="11">
        <v>18.649999999999999</v>
      </c>
      <c r="AG37" s="10">
        <v>23.23</v>
      </c>
      <c r="AH37" s="10">
        <v>0</v>
      </c>
      <c r="AI37" s="10">
        <v>9.31</v>
      </c>
      <c r="AJ37" s="12">
        <v>0</v>
      </c>
      <c r="AK37" s="10"/>
      <c r="AL37" s="10"/>
      <c r="AM37" s="10">
        <v>0</v>
      </c>
      <c r="AN37" s="10"/>
      <c r="AO37" s="10">
        <v>1.77</v>
      </c>
      <c r="AP37" s="10"/>
    </row>
    <row r="38" spans="1:59">
      <c r="A38" t="s">
        <v>60</v>
      </c>
      <c r="C38">
        <v>45.171700000000001</v>
      </c>
      <c r="D38">
        <v>188323</v>
      </c>
      <c r="E38">
        <v>852.09</v>
      </c>
      <c r="F38">
        <v>-43.079900000000002</v>
      </c>
      <c r="G38">
        <v>96.086399999999998</v>
      </c>
      <c r="H38">
        <v>5492.95</v>
      </c>
      <c r="I38">
        <v>519.88499999999999</v>
      </c>
      <c r="J38">
        <v>260.90600000000001</v>
      </c>
      <c r="K38">
        <v>144.774</v>
      </c>
      <c r="L38">
        <v>2.5145499999999998</v>
      </c>
      <c r="M38">
        <v>33.906100000000002</v>
      </c>
      <c r="N38">
        <v>103.65</v>
      </c>
      <c r="O38">
        <v>71.815899999999999</v>
      </c>
      <c r="P38">
        <v>262.24799999999999</v>
      </c>
      <c r="Q38">
        <v>17.141300000000001</v>
      </c>
      <c r="R38">
        <v>23.369499999999999</v>
      </c>
      <c r="S38">
        <v>4.8323199999999997E-2</v>
      </c>
      <c r="T38">
        <v>0.62378400000000001</v>
      </c>
      <c r="U38">
        <v>34.621000000000002</v>
      </c>
      <c r="V38">
        <v>2.1676600000000001</v>
      </c>
      <c r="W38">
        <v>2285.8200000000002</v>
      </c>
      <c r="X38">
        <v>1.16247E-2</v>
      </c>
      <c r="Y38" s="1">
        <v>4.3960800000000001E-5</v>
      </c>
      <c r="Z38">
        <v>-1.2631099999999999E-2</v>
      </c>
      <c r="AA38">
        <v>-6.0565000000000003E-3</v>
      </c>
      <c r="AB38">
        <v>5.0876799999999998</v>
      </c>
      <c r="AC38" s="10">
        <v>46.01</v>
      </c>
      <c r="AD38" s="10">
        <v>0.27</v>
      </c>
      <c r="AE38" s="10">
        <v>1.06</v>
      </c>
      <c r="AF38" s="11">
        <v>17.71</v>
      </c>
      <c r="AG38" s="10">
        <v>23.74</v>
      </c>
      <c r="AH38" s="10">
        <v>0</v>
      </c>
      <c r="AI38" s="10">
        <v>9.68</v>
      </c>
      <c r="AJ38" s="12">
        <v>0</v>
      </c>
      <c r="AK38" s="10"/>
      <c r="AL38" s="10"/>
      <c r="AM38" s="10">
        <v>0</v>
      </c>
      <c r="AN38" s="10"/>
      <c r="AO38" s="10">
        <v>1.52</v>
      </c>
      <c r="AP38" s="10"/>
    </row>
    <row r="39" spans="1:59">
      <c r="A39" t="s">
        <v>62</v>
      </c>
      <c r="C39">
        <v>50.4908</v>
      </c>
      <c r="D39">
        <v>197591</v>
      </c>
      <c r="E39">
        <v>1323.88</v>
      </c>
      <c r="F39">
        <v>196.244</v>
      </c>
      <c r="G39">
        <v>55.3964</v>
      </c>
      <c r="H39">
        <v>3240.69</v>
      </c>
      <c r="I39">
        <v>301.471</v>
      </c>
      <c r="J39">
        <v>145.80500000000001</v>
      </c>
      <c r="K39">
        <v>132.797</v>
      </c>
      <c r="L39">
        <v>2.4257499999999999</v>
      </c>
      <c r="M39">
        <v>36.942100000000003</v>
      </c>
      <c r="N39">
        <v>85.400700000000001</v>
      </c>
      <c r="O39">
        <v>62.0884</v>
      </c>
      <c r="P39">
        <v>253.62299999999999</v>
      </c>
      <c r="Q39">
        <v>23.351099999999999</v>
      </c>
      <c r="R39">
        <v>28.562999999999999</v>
      </c>
      <c r="S39">
        <v>7.2421299999999994E-2</v>
      </c>
      <c r="T39">
        <v>1.9399900000000001</v>
      </c>
      <c r="U39">
        <v>28.8841</v>
      </c>
      <c r="V39">
        <v>2.32735</v>
      </c>
      <c r="W39">
        <v>2334.4</v>
      </c>
      <c r="X39">
        <v>-1.4187900000000001E-3</v>
      </c>
      <c r="Y39">
        <v>2.6165500000000001E-4</v>
      </c>
      <c r="Z39">
        <v>2.1075E-3</v>
      </c>
      <c r="AA39">
        <v>1.67098E-2</v>
      </c>
      <c r="AB39">
        <v>8.3032199999999996</v>
      </c>
      <c r="AC39" s="10">
        <v>45.93</v>
      </c>
      <c r="AD39" s="10">
        <v>0.3</v>
      </c>
      <c r="AE39" s="10">
        <v>0.77</v>
      </c>
      <c r="AF39" s="11">
        <v>18.62</v>
      </c>
      <c r="AG39" s="10">
        <v>23.08</v>
      </c>
      <c r="AH39" s="10">
        <v>0</v>
      </c>
      <c r="AI39" s="10">
        <v>9.41</v>
      </c>
      <c r="AJ39" s="12">
        <v>0</v>
      </c>
      <c r="AK39" s="10"/>
      <c r="AL39" s="10"/>
      <c r="AM39" s="10">
        <v>0</v>
      </c>
      <c r="AN39" s="10"/>
      <c r="AO39" s="10">
        <v>1.9</v>
      </c>
      <c r="AP39" s="10"/>
    </row>
    <row r="40" spans="1:59">
      <c r="A40" t="s">
        <v>63</v>
      </c>
      <c r="C40">
        <v>51.421100000000003</v>
      </c>
      <c r="D40">
        <v>208029</v>
      </c>
      <c r="E40">
        <v>165.577</v>
      </c>
      <c r="F40">
        <v>38.8446</v>
      </c>
      <c r="G40">
        <v>58.417400000000001</v>
      </c>
      <c r="H40">
        <v>3436.59</v>
      </c>
      <c r="I40">
        <v>326.3</v>
      </c>
      <c r="J40">
        <v>190.77799999999999</v>
      </c>
      <c r="K40">
        <v>192.678</v>
      </c>
      <c r="L40">
        <v>4.0008299999999997</v>
      </c>
      <c r="M40">
        <v>57.969499999999996</v>
      </c>
      <c r="N40">
        <v>134.07900000000001</v>
      </c>
      <c r="O40">
        <v>64.012500000000003</v>
      </c>
      <c r="P40">
        <v>289.34399999999999</v>
      </c>
      <c r="Q40">
        <v>19.1601</v>
      </c>
      <c r="R40">
        <v>19.796900000000001</v>
      </c>
      <c r="S40">
        <v>-6.3369499999999998E-4</v>
      </c>
      <c r="T40">
        <v>0.68100099999999997</v>
      </c>
      <c r="U40">
        <v>40.308599999999998</v>
      </c>
      <c r="V40">
        <v>3.4162699999999999</v>
      </c>
      <c r="W40">
        <v>3340.54</v>
      </c>
      <c r="X40">
        <v>2.0212399999999998E-2</v>
      </c>
      <c r="Y40">
        <v>-1.45458E-3</v>
      </c>
      <c r="Z40">
        <v>-5.2612199999999996E-4</v>
      </c>
      <c r="AA40">
        <v>2.5558299999999999E-2</v>
      </c>
      <c r="AB40">
        <v>5.1706300000000001</v>
      </c>
      <c r="AC40" s="10">
        <v>45.87</v>
      </c>
      <c r="AD40" s="10">
        <v>0.37</v>
      </c>
      <c r="AE40" s="10">
        <v>0.98</v>
      </c>
      <c r="AF40" s="11">
        <v>17.86</v>
      </c>
      <c r="AG40" s="10">
        <v>23.44</v>
      </c>
      <c r="AH40" s="10">
        <v>0</v>
      </c>
      <c r="AI40" s="10">
        <v>9.5399999999999991</v>
      </c>
      <c r="AJ40" s="12">
        <v>0</v>
      </c>
      <c r="AK40" s="10"/>
      <c r="AL40" s="10"/>
      <c r="AM40" s="10">
        <v>0</v>
      </c>
      <c r="AN40" s="10"/>
      <c r="AO40" s="10">
        <v>1.95</v>
      </c>
      <c r="AP40" s="10"/>
    </row>
    <row r="41" spans="1:59">
      <c r="A41" t="s">
        <v>64</v>
      </c>
      <c r="C41">
        <v>45.295999999999999</v>
      </c>
      <c r="D41">
        <v>209579</v>
      </c>
      <c r="E41">
        <v>693.58600000000001</v>
      </c>
      <c r="F41">
        <v>169.429</v>
      </c>
      <c r="G41">
        <v>59.204999999999998</v>
      </c>
      <c r="H41">
        <v>2931.06</v>
      </c>
      <c r="I41">
        <v>293.57499999999999</v>
      </c>
      <c r="J41">
        <v>179.91900000000001</v>
      </c>
      <c r="K41">
        <v>134.053</v>
      </c>
      <c r="L41">
        <v>2.26416</v>
      </c>
      <c r="M41">
        <v>22.3294</v>
      </c>
      <c r="N41">
        <v>135.49799999999999</v>
      </c>
      <c r="O41">
        <v>61.784399999999998</v>
      </c>
      <c r="P41">
        <v>238.78399999999999</v>
      </c>
      <c r="Q41">
        <v>23.450800000000001</v>
      </c>
      <c r="R41">
        <v>23.8887</v>
      </c>
      <c r="S41">
        <v>5.6138399999999998E-2</v>
      </c>
      <c r="T41">
        <v>0.85827699999999996</v>
      </c>
      <c r="U41">
        <v>36.228000000000002</v>
      </c>
      <c r="V41">
        <v>2.1769699999999998</v>
      </c>
      <c r="W41">
        <v>2854.99</v>
      </c>
      <c r="X41">
        <v>8.1305000000000006E-3</v>
      </c>
      <c r="Y41">
        <v>-7.5633600000000003E-4</v>
      </c>
      <c r="Z41" s="1">
        <v>-5.4551800000000002E-5</v>
      </c>
      <c r="AA41">
        <v>-3.9358099999999997E-3</v>
      </c>
      <c r="AB41">
        <v>7.7695299999999996</v>
      </c>
      <c r="AC41" s="10">
        <v>45.94</v>
      </c>
      <c r="AD41" s="10">
        <v>0.25</v>
      </c>
      <c r="AE41" s="10">
        <v>0.95</v>
      </c>
      <c r="AF41" s="11">
        <v>18.48</v>
      </c>
      <c r="AG41" s="10">
        <v>23.11</v>
      </c>
      <c r="AH41" s="10">
        <v>0</v>
      </c>
      <c r="AI41" s="10">
        <v>9.32</v>
      </c>
      <c r="AJ41" s="12">
        <v>0</v>
      </c>
      <c r="AK41" s="10"/>
      <c r="AL41" s="10"/>
      <c r="AM41" s="10">
        <v>0</v>
      </c>
      <c r="AN41" s="10"/>
      <c r="AO41" s="10">
        <v>1.96</v>
      </c>
    </row>
    <row r="42" spans="1:59">
      <c r="A42" t="s">
        <v>65</v>
      </c>
      <c r="C42">
        <v>42.192599999999999</v>
      </c>
      <c r="D42">
        <v>209616</v>
      </c>
      <c r="E42">
        <v>1029.8399999999999</v>
      </c>
      <c r="F42">
        <v>354.55399999999997</v>
      </c>
      <c r="G42">
        <v>51.197800000000001</v>
      </c>
      <c r="H42">
        <v>3756.93</v>
      </c>
      <c r="I42">
        <v>270.78899999999999</v>
      </c>
      <c r="J42">
        <v>167.608</v>
      </c>
      <c r="K42">
        <v>113.524</v>
      </c>
      <c r="L42">
        <v>2.0190199999999998</v>
      </c>
      <c r="M42">
        <v>20.227</v>
      </c>
      <c r="N42">
        <v>91.692300000000003</v>
      </c>
      <c r="O42">
        <v>60.747599999999998</v>
      </c>
      <c r="P42">
        <v>250.709</v>
      </c>
      <c r="Q42">
        <v>20.2517</v>
      </c>
      <c r="R42">
        <v>30.183499999999999</v>
      </c>
      <c r="S42">
        <v>0.10536</v>
      </c>
      <c r="T42">
        <v>1.5548599999999999</v>
      </c>
      <c r="U42">
        <v>49.919600000000003</v>
      </c>
      <c r="V42">
        <v>3.0425800000000001</v>
      </c>
      <c r="W42">
        <v>2681.85</v>
      </c>
      <c r="X42">
        <v>1.3811E-2</v>
      </c>
      <c r="Y42">
        <v>4.9047700000000001E-3</v>
      </c>
      <c r="Z42">
        <v>7.7597799999999998E-4</v>
      </c>
      <c r="AA42">
        <v>6.3856999999999997E-2</v>
      </c>
      <c r="AB42">
        <v>7.2824200000000001</v>
      </c>
      <c r="AC42" s="10">
        <v>45.89</v>
      </c>
      <c r="AD42" s="10">
        <v>0.27</v>
      </c>
      <c r="AE42" s="10">
        <v>0.71</v>
      </c>
      <c r="AF42" s="11">
        <v>18.73</v>
      </c>
      <c r="AG42" s="10">
        <v>22.98</v>
      </c>
      <c r="AH42" s="10">
        <v>0</v>
      </c>
      <c r="AI42" s="10">
        <v>9.4700000000000006</v>
      </c>
      <c r="AJ42" s="12">
        <v>0</v>
      </c>
      <c r="AK42" s="10"/>
      <c r="AL42" s="10"/>
      <c r="AM42" s="10">
        <v>0</v>
      </c>
      <c r="AN42" s="10"/>
      <c r="AO42" s="10">
        <v>1.96</v>
      </c>
    </row>
    <row r="43" spans="1:59">
      <c r="A43" t="s">
        <v>66</v>
      </c>
      <c r="C43">
        <v>45.502499999999998</v>
      </c>
      <c r="D43">
        <v>245154</v>
      </c>
      <c r="E43">
        <v>-356.82499999999999</v>
      </c>
      <c r="F43">
        <v>99.075199999999995</v>
      </c>
      <c r="G43">
        <v>51.850700000000003</v>
      </c>
      <c r="H43">
        <v>4922.3</v>
      </c>
      <c r="I43">
        <v>315.74900000000002</v>
      </c>
      <c r="J43">
        <v>188.92099999999999</v>
      </c>
      <c r="K43">
        <v>134.828</v>
      </c>
      <c r="L43">
        <v>2.9890300000000001</v>
      </c>
      <c r="M43">
        <v>42.487000000000002</v>
      </c>
      <c r="N43">
        <v>78.072100000000006</v>
      </c>
      <c r="O43">
        <v>69.398499999999999</v>
      </c>
      <c r="P43">
        <v>288.30599999999998</v>
      </c>
      <c r="Q43">
        <v>31.963100000000001</v>
      </c>
      <c r="R43">
        <v>27.672699999999999</v>
      </c>
      <c r="S43">
        <v>0.26895400000000003</v>
      </c>
      <c r="T43">
        <v>2.1284200000000002</v>
      </c>
      <c r="U43">
        <v>61.331400000000002</v>
      </c>
      <c r="V43">
        <v>3.4960800000000001</v>
      </c>
      <c r="W43">
        <v>2859.62</v>
      </c>
      <c r="X43">
        <v>2.67219E-2</v>
      </c>
      <c r="Y43">
        <v>-2.99271E-3</v>
      </c>
      <c r="Z43">
        <v>-5.5054199999999996E-3</v>
      </c>
      <c r="AA43">
        <v>6.50038E-2</v>
      </c>
      <c r="AB43">
        <v>7.0906399999999996</v>
      </c>
      <c r="AC43" s="10">
        <v>45.85</v>
      </c>
      <c r="AD43" s="10">
        <v>0</v>
      </c>
      <c r="AE43" s="10">
        <v>0.89</v>
      </c>
      <c r="AF43" s="11">
        <v>18.489999999999998</v>
      </c>
      <c r="AG43" s="10">
        <v>23.05</v>
      </c>
      <c r="AH43" s="10">
        <v>0</v>
      </c>
      <c r="AI43" s="10">
        <v>9.7799999999999994</v>
      </c>
      <c r="AJ43" s="12">
        <v>0</v>
      </c>
      <c r="AK43" s="10"/>
      <c r="AL43" s="10"/>
      <c r="AM43" s="10">
        <v>0</v>
      </c>
      <c r="AN43" s="10"/>
      <c r="AO43" s="10">
        <v>1.94</v>
      </c>
      <c r="AP43" s="10"/>
    </row>
    <row r="44" spans="1:59">
      <c r="A44" t="s">
        <v>67</v>
      </c>
      <c r="C44">
        <v>57.115099999999998</v>
      </c>
      <c r="D44">
        <v>211689</v>
      </c>
      <c r="E44">
        <v>1880.38</v>
      </c>
      <c r="F44">
        <v>68.012799999999999</v>
      </c>
      <c r="G44">
        <v>54.166499999999999</v>
      </c>
      <c r="H44">
        <v>2908.59</v>
      </c>
      <c r="I44">
        <v>299.83</v>
      </c>
      <c r="J44">
        <v>158.80000000000001</v>
      </c>
      <c r="K44">
        <v>147.351</v>
      </c>
      <c r="L44">
        <v>2.9101599999999999</v>
      </c>
      <c r="M44">
        <v>50.588200000000001</v>
      </c>
      <c r="N44">
        <v>68.113600000000005</v>
      </c>
      <c r="O44">
        <v>66.997900000000001</v>
      </c>
      <c r="P44">
        <v>249.791</v>
      </c>
      <c r="Q44">
        <v>22.069400000000002</v>
      </c>
      <c r="R44">
        <v>27.7758</v>
      </c>
      <c r="S44">
        <v>3.3782800000000002E-2</v>
      </c>
      <c r="T44">
        <v>0.85289499999999996</v>
      </c>
      <c r="U44">
        <v>37.681899999999999</v>
      </c>
      <c r="V44">
        <v>3.0587200000000001</v>
      </c>
      <c r="W44">
        <v>3083.33</v>
      </c>
      <c r="X44">
        <v>1.9958500000000001E-2</v>
      </c>
      <c r="Y44">
        <v>-8.3582800000000005E-4</v>
      </c>
      <c r="Z44">
        <v>-1.1382400000000001E-2</v>
      </c>
      <c r="AA44">
        <v>4.1006899999999999E-2</v>
      </c>
      <c r="AB44">
        <v>8.0094700000000003</v>
      </c>
      <c r="AC44" s="10">
        <v>45.98</v>
      </c>
      <c r="AD44" s="10">
        <v>0.26</v>
      </c>
      <c r="AE44" s="10">
        <v>0.9</v>
      </c>
      <c r="AF44" s="11">
        <v>18.489999999999998</v>
      </c>
      <c r="AG44" s="10">
        <v>23.19</v>
      </c>
      <c r="AH44" s="10">
        <v>0</v>
      </c>
      <c r="AI44" s="10">
        <v>9.41</v>
      </c>
      <c r="AJ44" s="12">
        <v>0</v>
      </c>
      <c r="AK44" s="10"/>
      <c r="AL44" s="10"/>
      <c r="AM44" s="10">
        <v>0</v>
      </c>
      <c r="AN44" s="10"/>
      <c r="AO44" s="10">
        <v>1.77</v>
      </c>
      <c r="AP44" s="10"/>
    </row>
    <row r="45" spans="1:59">
      <c r="A45" t="s">
        <v>68</v>
      </c>
      <c r="C45">
        <v>52.729500000000002</v>
      </c>
      <c r="D45">
        <v>222597</v>
      </c>
      <c r="E45">
        <v>2141.3000000000002</v>
      </c>
      <c r="F45">
        <v>264.87400000000002</v>
      </c>
      <c r="G45">
        <v>56.565399999999997</v>
      </c>
      <c r="H45">
        <v>3629.28</v>
      </c>
      <c r="I45">
        <v>285.23099999999999</v>
      </c>
      <c r="J45">
        <v>135.62</v>
      </c>
      <c r="K45">
        <v>130.04300000000001</v>
      </c>
      <c r="L45">
        <v>2.7851300000000001</v>
      </c>
      <c r="M45">
        <v>39.645000000000003</v>
      </c>
      <c r="N45">
        <v>63.829000000000001</v>
      </c>
      <c r="O45">
        <v>65.606300000000005</v>
      </c>
      <c r="P45">
        <v>251.333</v>
      </c>
      <c r="Q45">
        <v>19.220199999999998</v>
      </c>
      <c r="R45">
        <v>30.838799999999999</v>
      </c>
      <c r="S45">
        <v>4.0851600000000002E-2</v>
      </c>
      <c r="T45">
        <v>2.82822</v>
      </c>
      <c r="U45">
        <v>50.9574</v>
      </c>
      <c r="V45">
        <v>2.7154500000000001</v>
      </c>
      <c r="W45">
        <v>2748.19</v>
      </c>
      <c r="X45">
        <v>2.2327900000000001E-2</v>
      </c>
      <c r="Y45">
        <v>4.3198599999999998E-4</v>
      </c>
      <c r="Z45">
        <v>-3.7656999999999999E-3</v>
      </c>
      <c r="AA45">
        <v>4.1017999999999999E-2</v>
      </c>
      <c r="AB45">
        <v>7.75488</v>
      </c>
      <c r="AC45" s="10">
        <v>45.9</v>
      </c>
      <c r="AD45" s="10">
        <v>0</v>
      </c>
      <c r="AE45" s="10">
        <v>0.8</v>
      </c>
      <c r="AF45" s="11">
        <v>18.88</v>
      </c>
      <c r="AG45" s="10">
        <v>22.88</v>
      </c>
      <c r="AH45" s="10">
        <v>0</v>
      </c>
      <c r="AI45" s="10">
        <v>9.5500000000000007</v>
      </c>
      <c r="AJ45" s="12">
        <v>0</v>
      </c>
      <c r="AK45" s="10"/>
      <c r="AL45" s="10"/>
      <c r="AM45" s="10">
        <v>0</v>
      </c>
      <c r="AN45" s="10"/>
      <c r="AO45" s="10">
        <v>2</v>
      </c>
      <c r="AP45" s="10"/>
    </row>
    <row r="46" spans="1:59">
      <c r="A46" t="s">
        <v>69</v>
      </c>
      <c r="C46">
        <v>45.497399999999999</v>
      </c>
      <c r="D46">
        <v>219180</v>
      </c>
      <c r="E46">
        <v>1300.78</v>
      </c>
      <c r="F46">
        <v>81.493700000000004</v>
      </c>
      <c r="G46">
        <v>52.920499999999997</v>
      </c>
      <c r="H46">
        <v>2844.5</v>
      </c>
      <c r="I46">
        <v>281.59300000000002</v>
      </c>
      <c r="J46">
        <v>170.85400000000001</v>
      </c>
      <c r="K46">
        <v>123.79600000000001</v>
      </c>
      <c r="L46">
        <v>2.3093300000000001</v>
      </c>
      <c r="M46">
        <v>21.4268</v>
      </c>
      <c r="N46">
        <v>76.189400000000006</v>
      </c>
      <c r="O46">
        <v>63.862499999999997</v>
      </c>
      <c r="P46">
        <v>276.738</v>
      </c>
      <c r="Q46">
        <v>29.6508</v>
      </c>
      <c r="R46">
        <v>30.444700000000001</v>
      </c>
      <c r="S46">
        <v>5.7056999999999997E-2</v>
      </c>
      <c r="T46">
        <v>2.1233300000000002</v>
      </c>
      <c r="U46">
        <v>29.569600000000001</v>
      </c>
      <c r="V46">
        <v>3.3026800000000001</v>
      </c>
      <c r="W46">
        <v>2074.04</v>
      </c>
      <c r="X46">
        <v>2.1695699999999998E-2</v>
      </c>
      <c r="Y46">
        <v>-1.4487199999999999E-3</v>
      </c>
      <c r="Z46">
        <v>8.5201500000000002E-4</v>
      </c>
      <c r="AA46">
        <v>0.102899</v>
      </c>
      <c r="AB46">
        <v>6.0835100000000004</v>
      </c>
      <c r="AC46" s="10">
        <v>45.88</v>
      </c>
      <c r="AD46" s="10">
        <v>0.35</v>
      </c>
      <c r="AE46" s="10">
        <v>0.76</v>
      </c>
      <c r="AF46" s="11">
        <v>18.649999999999999</v>
      </c>
      <c r="AG46" s="10">
        <v>22.97</v>
      </c>
      <c r="AH46" s="10">
        <v>0</v>
      </c>
      <c r="AI46" s="10">
        <v>9.6</v>
      </c>
      <c r="AJ46" s="12">
        <v>0.27</v>
      </c>
      <c r="AK46" s="10"/>
      <c r="AL46" s="10"/>
      <c r="AM46" s="10">
        <v>0</v>
      </c>
      <c r="AN46" s="10"/>
      <c r="AO46" s="10">
        <v>1.52</v>
      </c>
      <c r="AP46" s="10"/>
    </row>
    <row r="47" spans="1:59">
      <c r="AC47" t="s">
        <v>229</v>
      </c>
      <c r="AD47" t="s">
        <v>231</v>
      </c>
      <c r="AE47" t="s">
        <v>232</v>
      </c>
      <c r="AF47" t="s">
        <v>233</v>
      </c>
      <c r="AG47" t="s">
        <v>234</v>
      </c>
      <c r="AH47" t="s">
        <v>235</v>
      </c>
      <c r="AI47" t="s">
        <v>238</v>
      </c>
      <c r="AJ47" t="s">
        <v>239</v>
      </c>
      <c r="AK47" t="s">
        <v>241</v>
      </c>
      <c r="AL47" t="s">
        <v>243</v>
      </c>
      <c r="AM47" t="s">
        <v>244</v>
      </c>
      <c r="AS47" t="s">
        <v>229</v>
      </c>
      <c r="AT47" t="s">
        <v>231</v>
      </c>
      <c r="AU47" t="s">
        <v>232</v>
      </c>
      <c r="AV47" s="14" t="s">
        <v>233</v>
      </c>
      <c r="AW47" t="s">
        <v>234</v>
      </c>
      <c r="AX47" t="s">
        <v>235</v>
      </c>
      <c r="AY47" t="s">
        <v>238</v>
      </c>
      <c r="AZ47" s="15" t="s">
        <v>239</v>
      </c>
      <c r="BA47" t="s">
        <v>241</v>
      </c>
      <c r="BB47" t="s">
        <v>245</v>
      </c>
      <c r="BC47" t="s">
        <v>243</v>
      </c>
      <c r="BD47" t="s">
        <v>244</v>
      </c>
      <c r="BE47" t="s">
        <v>247</v>
      </c>
      <c r="BF47" t="s">
        <v>246</v>
      </c>
      <c r="BG47" t="s">
        <v>248</v>
      </c>
    </row>
    <row r="48" spans="1:59">
      <c r="A48" s="18" t="s">
        <v>61</v>
      </c>
      <c r="C48">
        <v>50.363599999999998</v>
      </c>
      <c r="D48">
        <v>238781</v>
      </c>
      <c r="E48">
        <v>1840.21</v>
      </c>
      <c r="F48">
        <v>433.94499999999999</v>
      </c>
      <c r="G48">
        <v>87.808300000000003</v>
      </c>
      <c r="H48">
        <v>2905.37</v>
      </c>
      <c r="I48">
        <v>394.62400000000002</v>
      </c>
      <c r="J48">
        <v>137.773</v>
      </c>
      <c r="K48">
        <v>135.91800000000001</v>
      </c>
      <c r="L48">
        <v>2.5918299999999999</v>
      </c>
      <c r="M48">
        <v>46.739600000000003</v>
      </c>
      <c r="N48">
        <v>87.066000000000003</v>
      </c>
      <c r="O48">
        <v>66.085499999999996</v>
      </c>
      <c r="P48">
        <v>255.517</v>
      </c>
      <c r="Q48">
        <v>43.722900000000003</v>
      </c>
      <c r="R48">
        <v>48.262</v>
      </c>
      <c r="S48">
        <v>4.3321400000000003E-2</v>
      </c>
      <c r="T48">
        <v>1.60483</v>
      </c>
      <c r="U48">
        <v>23.259799999999998</v>
      </c>
      <c r="V48">
        <v>3.16995</v>
      </c>
      <c r="W48">
        <v>2857.37</v>
      </c>
      <c r="X48">
        <v>1.26366E-2</v>
      </c>
      <c r="Y48" s="1">
        <v>-1.16428E-5</v>
      </c>
      <c r="Z48">
        <v>-2.7218899999999998E-3</v>
      </c>
      <c r="AA48">
        <v>3.8648000000000002E-2</v>
      </c>
      <c r="AB48">
        <v>7.1120400000000004</v>
      </c>
      <c r="AC48" s="10">
        <v>45.84</v>
      </c>
      <c r="AD48" s="10"/>
      <c r="AE48" s="10">
        <v>1</v>
      </c>
      <c r="AF48" s="10">
        <v>18.260000000000002</v>
      </c>
      <c r="AG48" s="10">
        <v>23.16</v>
      </c>
      <c r="AH48" s="10"/>
      <c r="AI48" s="10">
        <v>9.82</v>
      </c>
      <c r="AJ48" s="10"/>
      <c r="AK48" s="10"/>
      <c r="AL48" s="10"/>
      <c r="AM48" s="10">
        <v>1.91</v>
      </c>
      <c r="AS48" s="17"/>
      <c r="AT48" s="10">
        <v>0.32</v>
      </c>
      <c r="AU48" s="10">
        <v>1.43</v>
      </c>
      <c r="AV48" s="11">
        <v>28.87</v>
      </c>
      <c r="AW48" s="10">
        <v>45.3</v>
      </c>
      <c r="AX48" s="10">
        <v>0</v>
      </c>
      <c r="AY48" s="10">
        <v>20.38</v>
      </c>
      <c r="AZ48" s="12">
        <v>0</v>
      </c>
      <c r="BA48" s="10"/>
      <c r="BB48" s="10">
        <v>0</v>
      </c>
      <c r="BC48" s="10"/>
      <c r="BD48" s="10">
        <v>3.69</v>
      </c>
    </row>
    <row r="49" spans="1:58">
      <c r="A49" s="18" t="s">
        <v>70</v>
      </c>
      <c r="C49">
        <v>45.9803</v>
      </c>
      <c r="D49">
        <v>220470</v>
      </c>
      <c r="E49">
        <v>-243.46600000000001</v>
      </c>
      <c r="F49">
        <v>-121.95699999999999</v>
      </c>
      <c r="G49">
        <v>48.767699999999998</v>
      </c>
      <c r="H49">
        <v>2917.12</v>
      </c>
      <c r="I49">
        <v>293.935</v>
      </c>
      <c r="J49">
        <v>123.21899999999999</v>
      </c>
      <c r="K49">
        <v>89.810100000000006</v>
      </c>
      <c r="L49">
        <v>1.7456700000000001</v>
      </c>
      <c r="M49">
        <v>40.193899999999999</v>
      </c>
      <c r="N49">
        <v>99.465599999999995</v>
      </c>
      <c r="O49">
        <v>66.929500000000004</v>
      </c>
      <c r="P49">
        <v>240.34299999999999</v>
      </c>
      <c r="Q49">
        <v>26.3811</v>
      </c>
      <c r="R49">
        <v>35.700699999999998</v>
      </c>
      <c r="S49">
        <v>4.0517499999999998E-2</v>
      </c>
      <c r="T49">
        <v>1.8429500000000001</v>
      </c>
      <c r="U49">
        <v>26.779699999999998</v>
      </c>
      <c r="V49">
        <v>2.6040899999999998</v>
      </c>
      <c r="W49">
        <v>2327.46</v>
      </c>
      <c r="X49">
        <v>1.3894500000000001E-2</v>
      </c>
      <c r="Y49">
        <v>4.04736E-4</v>
      </c>
      <c r="Z49">
        <v>1.26099E-3</v>
      </c>
      <c r="AA49">
        <v>6.6857200000000006E-2</v>
      </c>
      <c r="AB49">
        <v>7.2088599999999996</v>
      </c>
      <c r="AC49" s="10">
        <v>46.26</v>
      </c>
      <c r="AD49" s="10">
        <v>0.36</v>
      </c>
      <c r="AE49" s="10">
        <v>0.73</v>
      </c>
      <c r="AF49" s="10">
        <v>18.91</v>
      </c>
      <c r="AG49" s="10">
        <v>23.14</v>
      </c>
      <c r="AH49" s="10"/>
      <c r="AI49" s="10">
        <v>9.9600000000000009</v>
      </c>
      <c r="AJ49" s="10"/>
      <c r="AK49" s="10">
        <v>0.64</v>
      </c>
      <c r="AL49" s="10"/>
      <c r="AM49" s="10"/>
      <c r="AS49" s="17"/>
      <c r="AT49" s="10">
        <v>0.49</v>
      </c>
      <c r="AU49" s="10">
        <v>1.06</v>
      </c>
      <c r="AV49" s="11">
        <v>29.7</v>
      </c>
      <c r="AW49" s="10">
        <v>44.89</v>
      </c>
      <c r="AX49" s="10">
        <v>0</v>
      </c>
      <c r="AY49" s="10">
        <v>20.309999999999999</v>
      </c>
      <c r="AZ49" s="12">
        <v>0</v>
      </c>
      <c r="BA49" s="10"/>
      <c r="BB49" s="10">
        <v>0</v>
      </c>
      <c r="BC49" s="10"/>
      <c r="BD49" s="10">
        <v>3.56</v>
      </c>
      <c r="BE49" s="10"/>
      <c r="BF49" s="10"/>
    </row>
    <row r="50" spans="1:58">
      <c r="A50" s="2"/>
      <c r="B50" s="2"/>
      <c r="C50" s="2" t="s">
        <v>25</v>
      </c>
      <c r="D50" s="2" t="s">
        <v>26</v>
      </c>
      <c r="E50" s="2" t="s">
        <v>27</v>
      </c>
      <c r="F50" s="2" t="s">
        <v>28</v>
      </c>
      <c r="G50" s="2" t="s">
        <v>29</v>
      </c>
      <c r="H50" s="2" t="s">
        <v>30</v>
      </c>
      <c r="I50" s="2" t="s">
        <v>31</v>
      </c>
      <c r="J50" s="2" t="s">
        <v>32</v>
      </c>
      <c r="K50" s="2" t="s">
        <v>33</v>
      </c>
      <c r="L50" s="2" t="s">
        <v>34</v>
      </c>
      <c r="M50" s="2" t="s">
        <v>35</v>
      </c>
      <c r="N50" s="2" t="s">
        <v>36</v>
      </c>
      <c r="O50" s="2" t="s">
        <v>37</v>
      </c>
      <c r="P50" s="2" t="s">
        <v>38</v>
      </c>
      <c r="Q50" s="2" t="s">
        <v>39</v>
      </c>
      <c r="R50" s="2" t="s">
        <v>40</v>
      </c>
      <c r="S50" s="2" t="s">
        <v>41</v>
      </c>
      <c r="T50" s="2" t="s">
        <v>42</v>
      </c>
      <c r="U50" s="2" t="s">
        <v>43</v>
      </c>
      <c r="V50" s="2" t="s">
        <v>44</v>
      </c>
      <c r="W50" s="2" t="s">
        <v>45</v>
      </c>
      <c r="X50" s="2" t="s">
        <v>46</v>
      </c>
      <c r="Y50" s="2" t="s">
        <v>47</v>
      </c>
      <c r="Z50" s="2" t="s">
        <v>48</v>
      </c>
      <c r="AA50" s="2" t="s">
        <v>49</v>
      </c>
      <c r="AB50" s="2" t="s">
        <v>50</v>
      </c>
      <c r="AC50" t="s">
        <v>229</v>
      </c>
      <c r="AD50" t="s">
        <v>231</v>
      </c>
      <c r="AE50" t="s">
        <v>232</v>
      </c>
      <c r="AF50" s="14" t="s">
        <v>233</v>
      </c>
      <c r="AG50" t="s">
        <v>234</v>
      </c>
      <c r="AH50" t="s">
        <v>238</v>
      </c>
      <c r="AI50" s="15" t="s">
        <v>239</v>
      </c>
      <c r="AJ50" t="s">
        <v>241</v>
      </c>
      <c r="AK50" t="s">
        <v>244</v>
      </c>
      <c r="AL50" t="s">
        <v>249</v>
      </c>
      <c r="AM50" t="s">
        <v>246</v>
      </c>
    </row>
    <row r="51" spans="1:58">
      <c r="A51" t="s">
        <v>71</v>
      </c>
      <c r="C51">
        <v>34.088999999999999</v>
      </c>
      <c r="D51">
        <v>213542</v>
      </c>
      <c r="E51">
        <v>1205.32</v>
      </c>
      <c r="F51">
        <v>437.67500000000001</v>
      </c>
      <c r="G51">
        <v>49.944600000000001</v>
      </c>
      <c r="H51">
        <v>1211.92</v>
      </c>
      <c r="I51">
        <v>0.64314099999999996</v>
      </c>
      <c r="J51">
        <v>0.156331</v>
      </c>
      <c r="K51">
        <v>105.732</v>
      </c>
      <c r="L51">
        <v>0.83107799999999998</v>
      </c>
      <c r="M51">
        <v>38.328099999999999</v>
      </c>
      <c r="N51">
        <v>82.421300000000002</v>
      </c>
      <c r="O51">
        <v>74.239500000000007</v>
      </c>
      <c r="P51">
        <v>246.88900000000001</v>
      </c>
      <c r="Q51">
        <v>23.223099999999999</v>
      </c>
      <c r="R51">
        <v>26.452000000000002</v>
      </c>
      <c r="S51">
        <v>0.11290799999999999</v>
      </c>
      <c r="T51">
        <v>1.8968100000000001</v>
      </c>
      <c r="U51">
        <v>28.7409</v>
      </c>
      <c r="V51">
        <v>0.84642499999999998</v>
      </c>
      <c r="W51">
        <v>2691.7</v>
      </c>
      <c r="X51">
        <v>3.66132E-3</v>
      </c>
      <c r="Y51">
        <v>-4.2540399999999999E-4</v>
      </c>
      <c r="Z51" s="1">
        <v>-1.75966E-5</v>
      </c>
      <c r="AA51">
        <v>4.0512199999999998E-2</v>
      </c>
      <c r="AB51">
        <v>3.44415</v>
      </c>
      <c r="AC51" s="10">
        <v>46.47</v>
      </c>
      <c r="AD51" s="10">
        <v>0.43</v>
      </c>
      <c r="AE51" s="10">
        <v>0.69</v>
      </c>
      <c r="AF51" s="11">
        <v>19.48</v>
      </c>
      <c r="AG51" s="10">
        <v>23.22</v>
      </c>
      <c r="AH51" s="10">
        <v>8.48</v>
      </c>
      <c r="AI51" s="12"/>
      <c r="AJ51" s="10"/>
      <c r="AK51" s="10">
        <v>1.23</v>
      </c>
      <c r="AL51" s="10"/>
      <c r="AM51" s="10"/>
    </row>
    <row r="52" spans="1:58">
      <c r="A52" t="s">
        <v>72</v>
      </c>
      <c r="C52">
        <v>35.832000000000001</v>
      </c>
      <c r="D52">
        <v>225199</v>
      </c>
      <c r="E52">
        <v>2347.1</v>
      </c>
      <c r="F52">
        <v>-185.15600000000001</v>
      </c>
      <c r="G52">
        <v>48.827199999999998</v>
      </c>
      <c r="H52">
        <v>1000.61</v>
      </c>
      <c r="I52">
        <v>0.58243500000000004</v>
      </c>
      <c r="J52">
        <v>1.57064</v>
      </c>
      <c r="K52">
        <v>100.43</v>
      </c>
      <c r="L52">
        <v>1.4075500000000001</v>
      </c>
      <c r="M52">
        <v>38.134999999999998</v>
      </c>
      <c r="N52">
        <v>77.236999999999995</v>
      </c>
      <c r="O52">
        <v>69.947900000000004</v>
      </c>
      <c r="P52">
        <v>234.81200000000001</v>
      </c>
      <c r="Q52">
        <v>28.107399999999998</v>
      </c>
      <c r="R52">
        <v>29.242599999999999</v>
      </c>
      <c r="S52">
        <v>6.6684599999999997E-2</v>
      </c>
      <c r="T52">
        <v>1.10005</v>
      </c>
      <c r="U52">
        <v>24.696300000000001</v>
      </c>
      <c r="V52">
        <v>0.89473800000000003</v>
      </c>
      <c r="W52">
        <v>2612.58</v>
      </c>
      <c r="X52">
        <v>1.6872999999999999E-2</v>
      </c>
      <c r="Y52">
        <v>-1.00029E-3</v>
      </c>
      <c r="Z52" s="1">
        <v>6.6654400000000003E-5</v>
      </c>
      <c r="AA52">
        <v>3.4691300000000001E-2</v>
      </c>
      <c r="AB52">
        <v>3.7402600000000001</v>
      </c>
      <c r="AC52" s="10">
        <v>46.39</v>
      </c>
      <c r="AD52" s="10">
        <v>0.42</v>
      </c>
      <c r="AE52" s="10">
        <v>0.61</v>
      </c>
      <c r="AF52" s="11">
        <v>19.850000000000001</v>
      </c>
      <c r="AG52" s="10">
        <v>22.88</v>
      </c>
      <c r="AH52" s="10">
        <v>8.49</v>
      </c>
      <c r="AI52" s="12"/>
      <c r="AJ52" s="10"/>
      <c r="AK52" s="10">
        <v>1.37</v>
      </c>
      <c r="AL52" s="10"/>
      <c r="AM52" s="10"/>
    </row>
    <row r="53" spans="1:58">
      <c r="A53" t="s">
        <v>73</v>
      </c>
      <c r="C53">
        <v>41.066800000000001</v>
      </c>
      <c r="D53">
        <v>205874</v>
      </c>
      <c r="E53">
        <v>2949.18</v>
      </c>
      <c r="F53">
        <v>262.42599999999999</v>
      </c>
      <c r="G53">
        <v>36.429400000000001</v>
      </c>
      <c r="H53">
        <v>567.529</v>
      </c>
      <c r="I53">
        <v>0.17027400000000001</v>
      </c>
      <c r="J53">
        <v>0.67018500000000003</v>
      </c>
      <c r="K53">
        <v>88.142200000000003</v>
      </c>
      <c r="L53">
        <v>0.90302099999999996</v>
      </c>
      <c r="M53">
        <v>27.485800000000001</v>
      </c>
      <c r="N53">
        <v>64.239000000000004</v>
      </c>
      <c r="O53">
        <v>71.660799999999995</v>
      </c>
      <c r="P53">
        <v>249.61799999999999</v>
      </c>
      <c r="Q53">
        <v>27.683800000000002</v>
      </c>
      <c r="R53">
        <v>25.605799999999999</v>
      </c>
      <c r="S53">
        <v>-5.45309E-2</v>
      </c>
      <c r="T53">
        <v>3.01152</v>
      </c>
      <c r="U53">
        <v>37.781700000000001</v>
      </c>
      <c r="V53">
        <v>0.63961000000000001</v>
      </c>
      <c r="W53">
        <v>1803.16</v>
      </c>
      <c r="X53" s="1">
        <v>9.9954500000000007E-5</v>
      </c>
      <c r="Y53">
        <v>4.9282500000000001E-4</v>
      </c>
      <c r="Z53">
        <v>-2.4510500000000002E-4</v>
      </c>
      <c r="AA53">
        <v>-2.2316100000000002E-3</v>
      </c>
      <c r="AB53">
        <v>4.4102199999999998</v>
      </c>
      <c r="AC53" s="10">
        <v>46.42</v>
      </c>
      <c r="AD53" s="10"/>
      <c r="AE53" s="10">
        <v>0.71</v>
      </c>
      <c r="AF53" s="11">
        <v>19.239999999999998</v>
      </c>
      <c r="AG53" s="10">
        <v>23.5</v>
      </c>
      <c r="AH53" s="10">
        <v>8.3699999999999992</v>
      </c>
      <c r="AI53" s="12"/>
      <c r="AJ53" s="10"/>
      <c r="AK53" s="10">
        <v>0.93</v>
      </c>
      <c r="AL53" s="10"/>
      <c r="AM53" s="10">
        <v>0.83</v>
      </c>
    </row>
    <row r="54" spans="1:58">
      <c r="A54" t="s">
        <v>74</v>
      </c>
      <c r="C54">
        <v>42.691299999999998</v>
      </c>
      <c r="D54">
        <v>217392</v>
      </c>
      <c r="E54">
        <v>881.43700000000001</v>
      </c>
      <c r="F54">
        <v>-69.506100000000004</v>
      </c>
      <c r="G54">
        <v>56.448599999999999</v>
      </c>
      <c r="H54">
        <v>1179.33</v>
      </c>
      <c r="I54">
        <v>1.55227</v>
      </c>
      <c r="J54">
        <v>1.72007</v>
      </c>
      <c r="K54">
        <v>140.107</v>
      </c>
      <c r="L54">
        <v>1.1291500000000001</v>
      </c>
      <c r="M54">
        <v>51.460900000000002</v>
      </c>
      <c r="N54">
        <v>94.321299999999994</v>
      </c>
      <c r="O54">
        <v>72.257199999999997</v>
      </c>
      <c r="P54">
        <v>243.93700000000001</v>
      </c>
      <c r="Q54">
        <v>34.822400000000002</v>
      </c>
      <c r="R54">
        <v>27.142299999999999</v>
      </c>
      <c r="S54">
        <v>0.117882</v>
      </c>
      <c r="T54">
        <v>0.60138599999999998</v>
      </c>
      <c r="U54">
        <v>29.600100000000001</v>
      </c>
      <c r="V54">
        <v>1.9680500000000001</v>
      </c>
      <c r="W54">
        <v>2901.26</v>
      </c>
      <c r="X54">
        <v>1.3413100000000001E-2</v>
      </c>
      <c r="Y54">
        <v>-1.39488E-3</v>
      </c>
      <c r="Z54">
        <v>9.1570300000000002E-4</v>
      </c>
      <c r="AA54">
        <v>1.4713199999999999E-2</v>
      </c>
      <c r="AB54">
        <v>3.73061</v>
      </c>
      <c r="AC54" s="10">
        <v>46.59</v>
      </c>
      <c r="AD54" s="10"/>
      <c r="AE54" s="10">
        <v>0.61</v>
      </c>
      <c r="AF54" s="11">
        <v>19.77</v>
      </c>
      <c r="AG54" s="10">
        <v>23.26</v>
      </c>
      <c r="AH54" s="10">
        <v>8.44</v>
      </c>
      <c r="AI54" s="12"/>
      <c r="AJ54" s="10"/>
      <c r="AK54" s="10">
        <v>1.32</v>
      </c>
      <c r="AL54" s="10"/>
      <c r="AM54" s="10"/>
    </row>
    <row r="55" spans="1:58">
      <c r="A55" t="s">
        <v>75</v>
      </c>
      <c r="C55">
        <v>35.543399999999998</v>
      </c>
      <c r="D55">
        <v>212363</v>
      </c>
      <c r="E55">
        <v>2330.0100000000002</v>
      </c>
      <c r="F55">
        <v>5.5682700000000001</v>
      </c>
      <c r="G55">
        <v>49.1511</v>
      </c>
      <c r="H55">
        <v>1031.99</v>
      </c>
      <c r="I55">
        <v>0.45790900000000001</v>
      </c>
      <c r="J55">
        <v>0.42552000000000001</v>
      </c>
      <c r="K55">
        <v>113.381</v>
      </c>
      <c r="L55">
        <v>0.85931400000000002</v>
      </c>
      <c r="M55">
        <v>45.645600000000002</v>
      </c>
      <c r="N55">
        <v>51.2712</v>
      </c>
      <c r="O55">
        <v>71.980699999999999</v>
      </c>
      <c r="P55">
        <v>272.29899999999998</v>
      </c>
      <c r="Q55">
        <v>24.594999999999999</v>
      </c>
      <c r="R55">
        <v>26.6374</v>
      </c>
      <c r="S55">
        <v>6.8299899999999997E-2</v>
      </c>
      <c r="T55">
        <v>1.3000499999999999</v>
      </c>
      <c r="U55">
        <v>32.3919</v>
      </c>
      <c r="V55">
        <v>1.1655199999999999</v>
      </c>
      <c r="W55">
        <v>2363.3200000000002</v>
      </c>
      <c r="X55">
        <v>6.3435499999999999E-3</v>
      </c>
      <c r="Y55">
        <v>-3.5989600000000001E-4</v>
      </c>
      <c r="Z55">
        <v>-5.0347200000000003E-3</v>
      </c>
      <c r="AA55">
        <v>1.22749E-2</v>
      </c>
      <c r="AB55">
        <v>3.2177500000000001</v>
      </c>
      <c r="AC55" s="10">
        <v>46.48</v>
      </c>
      <c r="AD55" s="10">
        <v>0.43</v>
      </c>
      <c r="AE55" s="10">
        <v>0.59</v>
      </c>
      <c r="AF55" s="11">
        <v>19.53</v>
      </c>
      <c r="AG55" s="10">
        <v>23.25</v>
      </c>
      <c r="AH55" s="10">
        <v>8.5</v>
      </c>
      <c r="AI55" s="12"/>
      <c r="AJ55" s="10"/>
      <c r="AK55" s="10">
        <v>1.21</v>
      </c>
      <c r="AL55" s="10"/>
      <c r="AM55" s="10"/>
    </row>
    <row r="56" spans="1:58">
      <c r="A56" t="s">
        <v>76</v>
      </c>
      <c r="C56">
        <v>31.5305</v>
      </c>
      <c r="D56">
        <v>208177</v>
      </c>
      <c r="E56">
        <v>1015.59</v>
      </c>
      <c r="F56">
        <v>-129.38499999999999</v>
      </c>
      <c r="G56">
        <v>43.918100000000003</v>
      </c>
      <c r="H56">
        <v>1008.51</v>
      </c>
      <c r="I56">
        <v>0.29829800000000001</v>
      </c>
      <c r="J56">
        <v>-0.16298399999999999</v>
      </c>
      <c r="K56">
        <v>101.75</v>
      </c>
      <c r="L56">
        <v>0.79207799999999995</v>
      </c>
      <c r="M56">
        <v>33.1051</v>
      </c>
      <c r="N56">
        <v>82.062600000000003</v>
      </c>
      <c r="O56">
        <v>66.310500000000005</v>
      </c>
      <c r="P56">
        <v>214.44</v>
      </c>
      <c r="Q56">
        <v>22.102</v>
      </c>
      <c r="R56">
        <v>28.348800000000001</v>
      </c>
      <c r="S56">
        <v>-1.1727E-2</v>
      </c>
      <c r="T56">
        <v>0.492425</v>
      </c>
      <c r="U56">
        <v>27.855499999999999</v>
      </c>
      <c r="V56">
        <v>0.67861199999999999</v>
      </c>
      <c r="W56">
        <v>3056.94</v>
      </c>
      <c r="X56">
        <v>5.3209399999999997E-3</v>
      </c>
      <c r="Y56">
        <v>-2.27517E-3</v>
      </c>
      <c r="Z56">
        <v>-3.1085399999999999E-3</v>
      </c>
      <c r="AA56">
        <v>-2.92808E-3</v>
      </c>
      <c r="AB56">
        <v>3.5422500000000001</v>
      </c>
      <c r="AC56" s="10">
        <v>46.55</v>
      </c>
      <c r="AD56" s="10"/>
      <c r="AE56" s="10">
        <v>0.63</v>
      </c>
      <c r="AF56" s="11">
        <v>19.170000000000002</v>
      </c>
      <c r="AG56" s="10">
        <v>23.63</v>
      </c>
      <c r="AH56" s="10">
        <v>8.7100000000000009</v>
      </c>
      <c r="AI56" s="12"/>
      <c r="AJ56" s="10"/>
      <c r="AK56" s="10">
        <v>1.3</v>
      </c>
      <c r="AL56" s="10"/>
      <c r="AM56" s="10"/>
    </row>
    <row r="57" spans="1:58">
      <c r="AC57" t="s">
        <v>229</v>
      </c>
      <c r="AD57" t="s">
        <v>230</v>
      </c>
      <c r="AE57" t="s">
        <v>231</v>
      </c>
      <c r="AF57" t="s">
        <v>232</v>
      </c>
      <c r="AG57" s="14" t="s">
        <v>233</v>
      </c>
      <c r="AH57" t="s">
        <v>234</v>
      </c>
      <c r="AI57" t="s">
        <v>235</v>
      </c>
      <c r="AJ57" t="s">
        <v>236</v>
      </c>
      <c r="AK57" t="s">
        <v>237</v>
      </c>
      <c r="AL57" t="s">
        <v>238</v>
      </c>
      <c r="AM57" s="15" t="s">
        <v>239</v>
      </c>
      <c r="AN57" t="s">
        <v>241</v>
      </c>
      <c r="AO57" t="s">
        <v>243</v>
      </c>
      <c r="AP57" t="s">
        <v>244</v>
      </c>
    </row>
    <row r="58" spans="1:58">
      <c r="A58" t="s">
        <v>77</v>
      </c>
      <c r="C58">
        <v>30.461500000000001</v>
      </c>
      <c r="D58">
        <v>221200</v>
      </c>
      <c r="E58">
        <v>609</v>
      </c>
      <c r="F58">
        <v>164.441</v>
      </c>
      <c r="G58">
        <v>50.218899999999998</v>
      </c>
      <c r="H58">
        <v>1391.89</v>
      </c>
      <c r="I58">
        <v>0.40922399999999998</v>
      </c>
      <c r="J58">
        <v>1.3426499999999999</v>
      </c>
      <c r="K58">
        <v>114.767</v>
      </c>
      <c r="L58">
        <v>0.49928299999999998</v>
      </c>
      <c r="M58">
        <v>32.5946</v>
      </c>
      <c r="N58">
        <v>60.857500000000002</v>
      </c>
      <c r="O58">
        <v>73.714600000000004</v>
      </c>
      <c r="P58">
        <v>242.322</v>
      </c>
      <c r="Q58">
        <v>32.438200000000002</v>
      </c>
      <c r="R58">
        <v>29.374400000000001</v>
      </c>
      <c r="S58">
        <v>0.13331000000000001</v>
      </c>
      <c r="T58">
        <v>0.67019499999999999</v>
      </c>
      <c r="U58">
        <v>32.328499999999998</v>
      </c>
      <c r="V58">
        <v>1.4597500000000001</v>
      </c>
      <c r="W58">
        <v>2713.72</v>
      </c>
      <c r="X58">
        <v>1.1402000000000001E-2</v>
      </c>
      <c r="Y58">
        <v>-1.83351E-3</v>
      </c>
      <c r="Z58">
        <v>8.0444299999999995E-4</v>
      </c>
      <c r="AA58">
        <v>-8.0918699999999993E-3</v>
      </c>
      <c r="AB58">
        <v>4.5894700000000004</v>
      </c>
      <c r="AC58" s="10">
        <v>46.42</v>
      </c>
      <c r="AD58" s="10"/>
      <c r="AE58" s="10">
        <v>0.44</v>
      </c>
      <c r="AF58" s="10">
        <v>0.62</v>
      </c>
      <c r="AG58" s="11">
        <v>19.5</v>
      </c>
      <c r="AH58" s="10">
        <v>23.16</v>
      </c>
      <c r="AI58" s="10"/>
      <c r="AJ58" s="10"/>
      <c r="AK58" s="10"/>
      <c r="AL58" s="10">
        <v>8.5299999999999994</v>
      </c>
      <c r="AM58" s="12"/>
      <c r="AN58" s="10"/>
      <c r="AO58" s="10"/>
      <c r="AP58" s="10">
        <v>1.33</v>
      </c>
    </row>
    <row r="59" spans="1:58">
      <c r="A59" t="s">
        <v>78</v>
      </c>
      <c r="C59">
        <v>39.433700000000002</v>
      </c>
      <c r="D59">
        <v>226831</v>
      </c>
      <c r="E59">
        <v>800.14599999999996</v>
      </c>
      <c r="F59">
        <v>-514.46100000000001</v>
      </c>
      <c r="G59">
        <v>51.987000000000002</v>
      </c>
      <c r="H59">
        <v>1246.95</v>
      </c>
      <c r="I59">
        <v>0.63022500000000004</v>
      </c>
      <c r="J59">
        <v>0.79063799999999995</v>
      </c>
      <c r="K59">
        <v>111.032</v>
      </c>
      <c r="L59">
        <v>0.963669</v>
      </c>
      <c r="M59">
        <v>43.855499999999999</v>
      </c>
      <c r="N59">
        <v>64.716700000000003</v>
      </c>
      <c r="O59">
        <v>77.750100000000003</v>
      </c>
      <c r="P59">
        <v>261.60000000000002</v>
      </c>
      <c r="Q59">
        <v>18.715199999999999</v>
      </c>
      <c r="R59">
        <v>30.348700000000001</v>
      </c>
      <c r="S59">
        <v>-1.3635400000000001E-2</v>
      </c>
      <c r="T59">
        <v>1.11622</v>
      </c>
      <c r="U59">
        <v>29.031300000000002</v>
      </c>
      <c r="V59">
        <v>1.1554899999999999</v>
      </c>
      <c r="W59">
        <v>2177.8000000000002</v>
      </c>
      <c r="X59">
        <v>1.1660200000000001E-2</v>
      </c>
      <c r="Y59">
        <v>4.00777E-4</v>
      </c>
      <c r="Z59">
        <v>-1.9993499999999999E-4</v>
      </c>
      <c r="AA59">
        <v>-2.0943400000000001E-3</v>
      </c>
      <c r="AB59">
        <v>4.2357699999999996</v>
      </c>
      <c r="AC59" s="10">
        <v>46.63</v>
      </c>
      <c r="AD59" s="10"/>
      <c r="AE59" s="10"/>
      <c r="AF59" s="10">
        <v>0.67</v>
      </c>
      <c r="AG59" s="11">
        <v>19.559999999999999</v>
      </c>
      <c r="AH59" s="10">
        <v>23.45</v>
      </c>
      <c r="AI59" s="10"/>
      <c r="AJ59" s="10"/>
      <c r="AK59" s="10"/>
      <c r="AL59" s="10">
        <v>8.52</v>
      </c>
      <c r="AM59" s="12"/>
      <c r="AN59" s="10"/>
      <c r="AO59" s="10"/>
      <c r="AP59" s="10">
        <v>1.1599999999999999</v>
      </c>
    </row>
    <row r="60" spans="1:58">
      <c r="A60" t="s">
        <v>79</v>
      </c>
      <c r="C60">
        <v>42.585599999999999</v>
      </c>
      <c r="D60">
        <v>227519</v>
      </c>
      <c r="E60">
        <v>798.14200000000005</v>
      </c>
      <c r="F60">
        <v>396.33</v>
      </c>
      <c r="G60">
        <v>55.405099999999997</v>
      </c>
      <c r="H60">
        <v>1750.77</v>
      </c>
      <c r="I60">
        <v>1.0928100000000001</v>
      </c>
      <c r="J60">
        <v>-0.241428</v>
      </c>
      <c r="K60">
        <v>156.726</v>
      </c>
      <c r="L60">
        <v>1.70434</v>
      </c>
      <c r="M60">
        <v>58.879300000000001</v>
      </c>
      <c r="N60">
        <v>86.524600000000007</v>
      </c>
      <c r="O60">
        <v>75.034499999999994</v>
      </c>
      <c r="P60">
        <v>246.88300000000001</v>
      </c>
      <c r="Q60">
        <v>15.273099999999999</v>
      </c>
      <c r="R60">
        <v>21.877099999999999</v>
      </c>
      <c r="S60">
        <v>9.5471500000000001E-2</v>
      </c>
      <c r="T60">
        <v>1.0757399999999999</v>
      </c>
      <c r="U60">
        <v>42.453099999999999</v>
      </c>
      <c r="V60">
        <v>1.09799</v>
      </c>
      <c r="W60">
        <v>2698.44</v>
      </c>
      <c r="X60">
        <v>1.5725699999999999E-2</v>
      </c>
      <c r="Y60">
        <v>-1.6642600000000001E-4</v>
      </c>
      <c r="Z60" s="1">
        <v>5.3644099999999997E-5</v>
      </c>
      <c r="AA60" s="1">
        <v>2.1466400000000002E-5</v>
      </c>
      <c r="AB60">
        <v>2.24329</v>
      </c>
      <c r="AC60" s="10">
        <v>46.66</v>
      </c>
      <c r="AD60" s="10"/>
      <c r="AE60" s="10"/>
      <c r="AF60" s="10">
        <v>0.92</v>
      </c>
      <c r="AG60" s="11">
        <v>19.11</v>
      </c>
      <c r="AH60" s="10">
        <v>23.68</v>
      </c>
      <c r="AI60" s="10"/>
      <c r="AJ60" s="10"/>
      <c r="AK60" s="10"/>
      <c r="AL60" s="10">
        <v>8.32</v>
      </c>
      <c r="AM60" s="12"/>
      <c r="AN60" s="10"/>
      <c r="AO60" s="10"/>
      <c r="AP60" s="10">
        <v>1.32</v>
      </c>
    </row>
    <row r="61" spans="1:58">
      <c r="A61" t="s">
        <v>80</v>
      </c>
      <c r="C61">
        <v>42.493200000000002</v>
      </c>
      <c r="D61">
        <v>212237</v>
      </c>
      <c r="E61">
        <v>1097.6600000000001</v>
      </c>
      <c r="F61">
        <v>82.418499999999995</v>
      </c>
      <c r="G61">
        <v>33.861800000000002</v>
      </c>
      <c r="H61">
        <v>762.57500000000005</v>
      </c>
      <c r="I61">
        <v>0.37246299999999999</v>
      </c>
      <c r="J61">
        <v>-0.76455499999999998</v>
      </c>
      <c r="K61">
        <v>126.075</v>
      </c>
      <c r="L61">
        <v>1.72624</v>
      </c>
      <c r="M61">
        <v>51.662300000000002</v>
      </c>
      <c r="N61">
        <v>85.102900000000005</v>
      </c>
      <c r="O61">
        <v>71.298299999999998</v>
      </c>
      <c r="P61">
        <v>212.42</v>
      </c>
      <c r="Q61">
        <v>18.566800000000001</v>
      </c>
      <c r="R61">
        <v>30.616</v>
      </c>
      <c r="S61">
        <v>0.11385099999999999</v>
      </c>
      <c r="T61">
        <v>-4.3112699999999997E-2</v>
      </c>
      <c r="U61">
        <v>20.594899999999999</v>
      </c>
      <c r="V61">
        <v>1.5187299999999999</v>
      </c>
      <c r="W61">
        <v>4389.04</v>
      </c>
      <c r="X61">
        <v>7.3312400000000002E-3</v>
      </c>
      <c r="Y61">
        <v>3.1320099999999999E-4</v>
      </c>
      <c r="Z61" s="1">
        <v>-1.8859300000000001E-5</v>
      </c>
      <c r="AA61">
        <v>1.87576E-3</v>
      </c>
      <c r="AB61">
        <v>5.8992199999999997</v>
      </c>
      <c r="AC61" s="10">
        <v>46.57</v>
      </c>
      <c r="AD61" s="10"/>
      <c r="AE61" s="10"/>
      <c r="AF61" s="10">
        <v>0.86</v>
      </c>
      <c r="AG61" s="11">
        <v>19.010000000000002</v>
      </c>
      <c r="AH61" s="10">
        <v>23.52</v>
      </c>
      <c r="AI61" s="10"/>
      <c r="AJ61" s="10"/>
      <c r="AK61" s="10"/>
      <c r="AL61" s="10">
        <v>8.4</v>
      </c>
      <c r="AM61" s="12"/>
      <c r="AN61" s="10">
        <v>0.3</v>
      </c>
      <c r="AO61" s="10"/>
      <c r="AP61" s="10">
        <v>1.35</v>
      </c>
    </row>
    <row r="62" spans="1:58">
      <c r="A62" t="s">
        <v>81</v>
      </c>
      <c r="C62">
        <v>37.845700000000001</v>
      </c>
      <c r="D62">
        <v>208585</v>
      </c>
      <c r="E62">
        <v>-143.18299999999999</v>
      </c>
      <c r="F62">
        <v>666.40099999999995</v>
      </c>
      <c r="G62">
        <v>41.0182</v>
      </c>
      <c r="H62">
        <v>900.524</v>
      </c>
      <c r="I62">
        <v>0.27137099999999997</v>
      </c>
      <c r="J62">
        <v>-0.289827</v>
      </c>
      <c r="K62">
        <v>96.868099999999998</v>
      </c>
      <c r="L62">
        <v>0.96605799999999997</v>
      </c>
      <c r="M62">
        <v>25.134899999999998</v>
      </c>
      <c r="N62">
        <v>71.134399999999999</v>
      </c>
      <c r="O62">
        <v>71.843199999999996</v>
      </c>
      <c r="P62">
        <v>218.23099999999999</v>
      </c>
      <c r="Q62">
        <v>30.614699999999999</v>
      </c>
      <c r="R62">
        <v>29.1724</v>
      </c>
      <c r="S62">
        <v>-2.7046899999999999E-2</v>
      </c>
      <c r="T62">
        <v>0.95673900000000001</v>
      </c>
      <c r="U62">
        <v>32.602899999999998</v>
      </c>
      <c r="V62">
        <v>0.68195899999999998</v>
      </c>
      <c r="W62">
        <v>2041.37</v>
      </c>
      <c r="X62">
        <v>1.0823899999999999E-2</v>
      </c>
      <c r="Y62" s="1">
        <v>-5.77836E-5</v>
      </c>
      <c r="Z62" s="1">
        <v>-2.47215E-5</v>
      </c>
      <c r="AA62">
        <v>-2.5364900000000002E-3</v>
      </c>
      <c r="AB62">
        <v>3.5108799999999998</v>
      </c>
      <c r="AC62" s="10">
        <v>46.58</v>
      </c>
      <c r="AD62" s="10"/>
      <c r="AE62" s="10"/>
      <c r="AF62" s="10">
        <v>0.71</v>
      </c>
      <c r="AG62" s="11">
        <v>19.420000000000002</v>
      </c>
      <c r="AH62" s="10">
        <v>23.46</v>
      </c>
      <c r="AI62" s="10"/>
      <c r="AJ62" s="10"/>
      <c r="AK62" s="10"/>
      <c r="AL62" s="10">
        <v>8.6</v>
      </c>
      <c r="AM62" s="12"/>
      <c r="AN62" s="10"/>
      <c r="AO62" s="10"/>
      <c r="AP62" s="10">
        <v>1.23</v>
      </c>
    </row>
    <row r="63" spans="1:58">
      <c r="A63" t="s">
        <v>82</v>
      </c>
      <c r="C63">
        <v>28.618099999999998</v>
      </c>
      <c r="D63">
        <v>204392</v>
      </c>
      <c r="E63">
        <v>-1123.6600000000001</v>
      </c>
      <c r="F63">
        <v>62.479799999999997</v>
      </c>
      <c r="G63">
        <v>49.407899999999998</v>
      </c>
      <c r="H63">
        <v>998.40300000000002</v>
      </c>
      <c r="I63">
        <v>0.35314000000000001</v>
      </c>
      <c r="J63">
        <v>0.62622</v>
      </c>
      <c r="K63">
        <v>116.744</v>
      </c>
      <c r="L63">
        <v>0.89360799999999996</v>
      </c>
      <c r="M63">
        <v>42.330500000000001</v>
      </c>
      <c r="N63">
        <v>67.492599999999996</v>
      </c>
      <c r="O63">
        <v>72.632199999999997</v>
      </c>
      <c r="P63">
        <v>230.49600000000001</v>
      </c>
      <c r="Q63">
        <v>34.273000000000003</v>
      </c>
      <c r="R63">
        <v>25.503699999999998</v>
      </c>
      <c r="S63">
        <v>1.58488E-2</v>
      </c>
      <c r="T63">
        <v>1.34724</v>
      </c>
      <c r="U63">
        <v>31.9937</v>
      </c>
      <c r="V63">
        <v>1.25119</v>
      </c>
      <c r="W63">
        <v>2579.4899999999998</v>
      </c>
      <c r="X63">
        <v>1.9828399999999999E-2</v>
      </c>
      <c r="Y63">
        <v>1.7710600000000001E-4</v>
      </c>
      <c r="Z63" s="1">
        <v>8.1421299999999999E-5</v>
      </c>
      <c r="AA63">
        <v>5.8206700000000002E-4</v>
      </c>
      <c r="AB63">
        <v>2.8392900000000001</v>
      </c>
      <c r="AC63" s="10">
        <v>46.42</v>
      </c>
      <c r="AD63" s="10"/>
      <c r="AE63" s="10">
        <v>0.4</v>
      </c>
      <c r="AF63" s="10">
        <v>0.79</v>
      </c>
      <c r="AG63" s="11">
        <v>19.13</v>
      </c>
      <c r="AH63" s="10">
        <v>23.35</v>
      </c>
      <c r="AI63" s="10"/>
      <c r="AJ63" s="10"/>
      <c r="AK63" s="10"/>
      <c r="AL63" s="10">
        <v>8.49</v>
      </c>
      <c r="AM63" s="12"/>
      <c r="AN63" s="10"/>
      <c r="AO63" s="10"/>
      <c r="AP63" s="10">
        <v>1.42</v>
      </c>
    </row>
    <row r="64" spans="1:58">
      <c r="A64" t="s">
        <v>83</v>
      </c>
      <c r="C64">
        <v>43.297199999999997</v>
      </c>
      <c r="D64">
        <v>203888</v>
      </c>
      <c r="E64">
        <v>2695.99</v>
      </c>
      <c r="F64">
        <v>165.48699999999999</v>
      </c>
      <c r="G64">
        <v>49.833799999999997</v>
      </c>
      <c r="H64">
        <v>1028.67</v>
      </c>
      <c r="I64">
        <v>0.67112099999999997</v>
      </c>
      <c r="J64">
        <v>0.88719700000000001</v>
      </c>
      <c r="K64">
        <v>111.283</v>
      </c>
      <c r="L64">
        <v>1.08118</v>
      </c>
      <c r="M64">
        <v>26.624199999999998</v>
      </c>
      <c r="N64">
        <v>57.222700000000003</v>
      </c>
      <c r="O64">
        <v>76.397599999999997</v>
      </c>
      <c r="P64">
        <v>221.941</v>
      </c>
      <c r="Q64">
        <v>40.508299999999998</v>
      </c>
      <c r="R64">
        <v>37.959699999999998</v>
      </c>
      <c r="S64">
        <v>8.9899999999999994E-2</v>
      </c>
      <c r="T64">
        <v>0.70696400000000004</v>
      </c>
      <c r="U64">
        <v>34.036000000000001</v>
      </c>
      <c r="V64">
        <v>0.97689899999999996</v>
      </c>
      <c r="W64">
        <v>2380.48</v>
      </c>
      <c r="X64">
        <v>1.2712599999999999E-2</v>
      </c>
      <c r="Y64">
        <v>-1.2002200000000001E-3</v>
      </c>
      <c r="Z64">
        <v>-3.3902500000000001E-4</v>
      </c>
      <c r="AA64">
        <v>2.14979E-2</v>
      </c>
      <c r="AB64">
        <v>4.6890099999999997</v>
      </c>
      <c r="AC64" s="10">
        <v>46.48</v>
      </c>
      <c r="AD64" s="10"/>
      <c r="AE64" s="10">
        <v>0.43</v>
      </c>
      <c r="AF64" s="10">
        <v>0.6</v>
      </c>
      <c r="AG64" s="11">
        <v>19.25</v>
      </c>
      <c r="AH64" s="10">
        <v>23.43</v>
      </c>
      <c r="AI64" s="10"/>
      <c r="AJ64" s="10"/>
      <c r="AK64" s="10"/>
      <c r="AL64" s="10">
        <v>8.4600000000000009</v>
      </c>
      <c r="AM64" s="12"/>
      <c r="AN64" s="10"/>
      <c r="AO64" s="10"/>
      <c r="AP64" s="10">
        <v>1.36</v>
      </c>
    </row>
    <row r="65" spans="1:44">
      <c r="A65" t="s">
        <v>84</v>
      </c>
      <c r="C65">
        <v>40.203699999999998</v>
      </c>
      <c r="D65">
        <v>196912</v>
      </c>
      <c r="E65">
        <v>956.02</v>
      </c>
      <c r="F65">
        <v>210.75299999999999</v>
      </c>
      <c r="G65">
        <v>24.514299999999999</v>
      </c>
      <c r="H65">
        <v>926.62699999999995</v>
      </c>
      <c r="I65">
        <v>0.239205</v>
      </c>
      <c r="J65">
        <v>-0.92689900000000003</v>
      </c>
      <c r="K65">
        <v>92.569599999999994</v>
      </c>
      <c r="L65">
        <v>1.0046299999999999</v>
      </c>
      <c r="M65">
        <v>36.746299999999998</v>
      </c>
      <c r="N65">
        <v>62.323099999999997</v>
      </c>
      <c r="O65">
        <v>61.1511</v>
      </c>
      <c r="P65">
        <v>195.26900000000001</v>
      </c>
      <c r="Q65">
        <v>38.988799999999998</v>
      </c>
      <c r="R65">
        <v>30.6266</v>
      </c>
      <c r="S65">
        <v>-1.2524499999999999E-2</v>
      </c>
      <c r="T65">
        <v>1.1833800000000001</v>
      </c>
      <c r="U65">
        <v>24.564399999999999</v>
      </c>
      <c r="V65">
        <v>0.21235799999999999</v>
      </c>
      <c r="W65">
        <v>3039.46</v>
      </c>
      <c r="X65">
        <v>8.3154400000000003E-3</v>
      </c>
      <c r="Y65">
        <v>-1.92479E-3</v>
      </c>
      <c r="Z65">
        <v>9.4862600000000005E-4</v>
      </c>
      <c r="AA65">
        <v>4.0461499999999997E-2</v>
      </c>
      <c r="AB65">
        <v>2.7631399999999999</v>
      </c>
      <c r="AC65" s="10">
        <v>46.57</v>
      </c>
      <c r="AD65" s="10"/>
      <c r="AE65" s="10"/>
      <c r="AF65" s="10">
        <v>0.69</v>
      </c>
      <c r="AG65" s="11">
        <v>19.440000000000001</v>
      </c>
      <c r="AH65" s="10">
        <v>23.31</v>
      </c>
      <c r="AI65" s="10"/>
      <c r="AJ65" s="10"/>
      <c r="AK65" s="10"/>
      <c r="AL65" s="10">
        <v>8.5399999999999991</v>
      </c>
      <c r="AM65" s="12"/>
      <c r="AN65" s="10">
        <v>0.28000000000000003</v>
      </c>
      <c r="AO65" s="10"/>
      <c r="AP65" s="10">
        <v>1.1599999999999999</v>
      </c>
    </row>
    <row r="66" spans="1:44">
      <c r="A66" t="s">
        <v>85</v>
      </c>
      <c r="C66">
        <v>43.762300000000003</v>
      </c>
      <c r="D66">
        <v>237782</v>
      </c>
      <c r="E66">
        <v>710.005</v>
      </c>
      <c r="F66">
        <v>109.913</v>
      </c>
      <c r="G66">
        <v>23.0642</v>
      </c>
      <c r="H66">
        <v>628.97500000000002</v>
      </c>
      <c r="I66">
        <v>0.28806399999999999</v>
      </c>
      <c r="J66">
        <v>2.3814700000000002</v>
      </c>
      <c r="K66">
        <v>152.80199999999999</v>
      </c>
      <c r="L66">
        <v>1.0849500000000001</v>
      </c>
      <c r="M66">
        <v>40.506999999999998</v>
      </c>
      <c r="N66">
        <v>89.549000000000007</v>
      </c>
      <c r="O66">
        <v>64.017200000000003</v>
      </c>
      <c r="P66">
        <v>213.63499999999999</v>
      </c>
      <c r="Q66">
        <v>39.634300000000003</v>
      </c>
      <c r="R66">
        <v>33.823599999999999</v>
      </c>
      <c r="S66">
        <v>2.7567899999999999E-2</v>
      </c>
      <c r="T66">
        <v>0.23689099999999999</v>
      </c>
      <c r="U66">
        <v>14.1861</v>
      </c>
      <c r="V66">
        <v>1.7627200000000001</v>
      </c>
      <c r="W66">
        <v>4657.41</v>
      </c>
      <c r="X66">
        <v>2.2280899999999999E-2</v>
      </c>
      <c r="Y66">
        <v>-7.3710599999999996E-4</v>
      </c>
      <c r="Z66">
        <v>-6.2703300000000002E-3</v>
      </c>
      <c r="AA66">
        <v>1.9793399999999999E-2</v>
      </c>
      <c r="AB66">
        <v>6.86571</v>
      </c>
      <c r="AC66" s="10">
        <v>46.45</v>
      </c>
      <c r="AD66" s="10"/>
      <c r="AE66" s="10">
        <v>0.39</v>
      </c>
      <c r="AF66" s="10">
        <v>0.8</v>
      </c>
      <c r="AG66" s="11">
        <v>19.2</v>
      </c>
      <c r="AH66" s="10">
        <v>23.33</v>
      </c>
      <c r="AI66" s="10"/>
      <c r="AJ66" s="10"/>
      <c r="AK66" s="10"/>
      <c r="AL66" s="10">
        <v>8.41</v>
      </c>
      <c r="AM66" s="12"/>
      <c r="AN66" s="10"/>
      <c r="AO66" s="10"/>
      <c r="AP66" s="10">
        <v>1.42</v>
      </c>
    </row>
    <row r="67" spans="1:44">
      <c r="A67" t="s">
        <v>86</v>
      </c>
      <c r="C67">
        <v>39.972700000000003</v>
      </c>
      <c r="D67">
        <v>205893</v>
      </c>
      <c r="E67">
        <v>3725.73</v>
      </c>
      <c r="F67">
        <v>36.2943</v>
      </c>
      <c r="G67">
        <v>34.758499999999998</v>
      </c>
      <c r="H67">
        <v>1152.53</v>
      </c>
      <c r="I67">
        <v>0.26880999999999999</v>
      </c>
      <c r="J67">
        <v>0.26997399999999999</v>
      </c>
      <c r="K67">
        <v>108.907</v>
      </c>
      <c r="L67">
        <v>1.40673</v>
      </c>
      <c r="M67">
        <v>33.851700000000001</v>
      </c>
      <c r="N67">
        <v>108.15</v>
      </c>
      <c r="O67">
        <v>66.471900000000005</v>
      </c>
      <c r="P67">
        <v>204.542</v>
      </c>
      <c r="Q67">
        <v>33.721200000000003</v>
      </c>
      <c r="R67">
        <v>33.261800000000001</v>
      </c>
      <c r="S67">
        <v>0.105791</v>
      </c>
      <c r="T67">
        <v>1.0056700000000001</v>
      </c>
      <c r="U67">
        <v>27.911899999999999</v>
      </c>
      <c r="V67">
        <v>0.45008500000000001</v>
      </c>
      <c r="W67">
        <v>3158.96</v>
      </c>
      <c r="X67">
        <v>1.49932E-2</v>
      </c>
      <c r="Y67" s="1">
        <v>9.2319099999999995E-6</v>
      </c>
      <c r="Z67">
        <v>-2.3388300000000001E-3</v>
      </c>
      <c r="AA67">
        <v>-5.8167499999999999E-3</v>
      </c>
      <c r="AB67">
        <v>3.8082600000000002</v>
      </c>
      <c r="AC67" s="10">
        <v>46.47</v>
      </c>
      <c r="AD67" s="10"/>
      <c r="AE67" s="10">
        <v>0.48</v>
      </c>
      <c r="AF67" s="10">
        <v>0.65</v>
      </c>
      <c r="AG67" s="11">
        <v>19.57</v>
      </c>
      <c r="AH67" s="10">
        <v>23.15</v>
      </c>
      <c r="AI67" s="10"/>
      <c r="AJ67" s="10"/>
      <c r="AK67" s="10"/>
      <c r="AL67" s="10">
        <v>8.2899999999999991</v>
      </c>
      <c r="AM67" s="12"/>
      <c r="AN67" s="10"/>
      <c r="AO67" s="10"/>
      <c r="AP67" s="10">
        <v>1.39</v>
      </c>
    </row>
    <row r="68" spans="1:44">
      <c r="A68" t="s">
        <v>87</v>
      </c>
      <c r="C68">
        <v>42.315199999999997</v>
      </c>
      <c r="D68">
        <v>243591</v>
      </c>
      <c r="E68">
        <v>288.15699999999998</v>
      </c>
      <c r="F68">
        <v>379.99200000000002</v>
      </c>
      <c r="G68">
        <v>38.182099999999998</v>
      </c>
      <c r="H68">
        <v>1527.92</v>
      </c>
      <c r="I68">
        <v>0.36630800000000002</v>
      </c>
      <c r="J68">
        <v>1.2038</v>
      </c>
      <c r="K68">
        <v>118.48699999999999</v>
      </c>
      <c r="L68">
        <v>0.65921600000000002</v>
      </c>
      <c r="M68">
        <v>45.828499999999998</v>
      </c>
      <c r="N68">
        <v>87.873199999999997</v>
      </c>
      <c r="O68">
        <v>78.828299999999999</v>
      </c>
      <c r="P68">
        <v>277.32900000000001</v>
      </c>
      <c r="Q68">
        <v>29.234200000000001</v>
      </c>
      <c r="R68">
        <v>29.2652</v>
      </c>
      <c r="S68">
        <v>0.10579</v>
      </c>
      <c r="T68">
        <v>0.95854499999999998</v>
      </c>
      <c r="U68">
        <v>34.025199999999998</v>
      </c>
      <c r="V68">
        <v>1.46041</v>
      </c>
      <c r="W68">
        <v>2954.72</v>
      </c>
      <c r="X68">
        <v>2.0654700000000002E-2</v>
      </c>
      <c r="Y68">
        <v>4.1591300000000001E-4</v>
      </c>
      <c r="Z68">
        <v>-4.0147300000000002E-3</v>
      </c>
      <c r="AA68">
        <v>-1.01945E-2</v>
      </c>
      <c r="AB68">
        <v>3.00102</v>
      </c>
      <c r="AC68" s="10">
        <v>46.66</v>
      </c>
      <c r="AD68" s="10"/>
      <c r="AE68" s="10"/>
      <c r="AF68" s="10">
        <v>0.59</v>
      </c>
      <c r="AG68" s="11">
        <v>19.43</v>
      </c>
      <c r="AH68" s="10">
        <v>23.62</v>
      </c>
      <c r="AI68" s="10"/>
      <c r="AJ68" s="10"/>
      <c r="AK68" s="10"/>
      <c r="AL68" s="10">
        <v>8.5500000000000007</v>
      </c>
      <c r="AM68" s="12"/>
      <c r="AN68" s="10"/>
      <c r="AO68" s="10"/>
      <c r="AP68" s="10">
        <v>1.1599999999999999</v>
      </c>
      <c r="AQ68" s="10"/>
      <c r="AR68" s="10"/>
    </row>
    <row r="69" spans="1:44">
      <c r="A69" t="s">
        <v>88</v>
      </c>
      <c r="C69">
        <v>47.645000000000003</v>
      </c>
      <c r="D69">
        <v>217135</v>
      </c>
      <c r="E69">
        <v>-126.622</v>
      </c>
      <c r="F69">
        <v>8.7803400000000007</v>
      </c>
      <c r="G69">
        <v>23.6081</v>
      </c>
      <c r="H69">
        <v>1051.3499999999999</v>
      </c>
      <c r="I69">
        <v>0.306029</v>
      </c>
      <c r="J69">
        <v>0.53209899999999999</v>
      </c>
      <c r="K69">
        <v>94.724699999999999</v>
      </c>
      <c r="L69">
        <v>1.1645000000000001</v>
      </c>
      <c r="M69">
        <v>53.6952</v>
      </c>
      <c r="N69">
        <v>66.383099999999999</v>
      </c>
      <c r="O69">
        <v>72.191999999999993</v>
      </c>
      <c r="P69">
        <v>237.804</v>
      </c>
      <c r="Q69">
        <v>44.899000000000001</v>
      </c>
      <c r="R69">
        <v>29.728899999999999</v>
      </c>
      <c r="S69">
        <v>8.8441600000000002E-3</v>
      </c>
      <c r="T69">
        <v>1.8076300000000001</v>
      </c>
      <c r="U69">
        <v>34.706400000000002</v>
      </c>
      <c r="V69">
        <v>0.37289600000000001</v>
      </c>
      <c r="W69">
        <v>3656.91</v>
      </c>
      <c r="X69">
        <v>1.07365E-2</v>
      </c>
      <c r="Y69">
        <v>-2.1961300000000001E-3</v>
      </c>
      <c r="Z69">
        <v>-3.2801100000000001E-3</v>
      </c>
      <c r="AA69">
        <v>1.1863500000000001E-2</v>
      </c>
      <c r="AB69">
        <v>3.3274499999999998</v>
      </c>
      <c r="AC69" s="10">
        <v>46.71</v>
      </c>
      <c r="AD69" s="10"/>
      <c r="AE69" s="10"/>
      <c r="AF69" s="10">
        <v>0.7</v>
      </c>
      <c r="AG69" s="11">
        <v>19.7</v>
      </c>
      <c r="AH69" s="10">
        <v>23.45</v>
      </c>
      <c r="AI69" s="10"/>
      <c r="AJ69" s="10"/>
      <c r="AK69" s="10"/>
      <c r="AL69" s="10">
        <v>8.4700000000000006</v>
      </c>
      <c r="AM69" s="12"/>
      <c r="AN69" s="10"/>
      <c r="AO69" s="10"/>
      <c r="AP69" s="10">
        <v>0.97</v>
      </c>
      <c r="AQ69" s="10"/>
      <c r="AR69" s="10"/>
    </row>
    <row r="70" spans="1:44">
      <c r="A70" t="s">
        <v>89</v>
      </c>
      <c r="C70">
        <v>42.195399999999999</v>
      </c>
      <c r="D70">
        <v>219470</v>
      </c>
      <c r="E70">
        <v>988.52200000000005</v>
      </c>
      <c r="F70">
        <v>67.925399999999996</v>
      </c>
      <c r="G70">
        <v>18.654199999999999</v>
      </c>
      <c r="H70">
        <v>1015.22</v>
      </c>
      <c r="I70">
        <v>0.31531999999999999</v>
      </c>
      <c r="J70">
        <v>-0.88029500000000005</v>
      </c>
      <c r="K70">
        <v>103.874</v>
      </c>
      <c r="L70">
        <v>1.49851</v>
      </c>
      <c r="M70">
        <v>50.630099999999999</v>
      </c>
      <c r="N70">
        <v>100.98</v>
      </c>
      <c r="O70">
        <v>63.913499999999999</v>
      </c>
      <c r="P70">
        <v>190.381</v>
      </c>
      <c r="Q70">
        <v>37.661700000000003</v>
      </c>
      <c r="R70">
        <v>30.976099999999999</v>
      </c>
      <c r="S70">
        <v>3.2809400000000002E-2</v>
      </c>
      <c r="T70">
        <v>1.6526000000000001</v>
      </c>
      <c r="U70">
        <v>27.593699999999998</v>
      </c>
      <c r="V70">
        <v>0.235046</v>
      </c>
      <c r="W70">
        <v>3127.34</v>
      </c>
      <c r="X70">
        <v>1.7158699999999999E-2</v>
      </c>
      <c r="Y70">
        <v>-1.62086E-3</v>
      </c>
      <c r="Z70">
        <v>5.22E-4</v>
      </c>
      <c r="AA70">
        <v>1.03816E-3</v>
      </c>
      <c r="AB70">
        <v>3.6956099999999998</v>
      </c>
      <c r="AC70" s="10">
        <v>46.47</v>
      </c>
      <c r="AD70" s="10"/>
      <c r="AE70" s="10">
        <v>0.39</v>
      </c>
      <c r="AF70" s="10">
        <v>0.62</v>
      </c>
      <c r="AG70" s="11">
        <v>19.73</v>
      </c>
      <c r="AH70" s="10">
        <v>23.07</v>
      </c>
      <c r="AI70" s="10"/>
      <c r="AJ70" s="10"/>
      <c r="AK70" s="10"/>
      <c r="AL70" s="10">
        <v>8.4600000000000009</v>
      </c>
      <c r="AM70" s="12"/>
      <c r="AN70" s="10"/>
      <c r="AO70" s="10"/>
      <c r="AP70" s="10">
        <v>1.26</v>
      </c>
      <c r="AQ70" s="10"/>
      <c r="AR70" s="10"/>
    </row>
    <row r="71" spans="1:44">
      <c r="A71" t="s">
        <v>90</v>
      </c>
      <c r="C71">
        <v>38.314399999999999</v>
      </c>
      <c r="D71">
        <v>207350</v>
      </c>
      <c r="E71">
        <v>161.54300000000001</v>
      </c>
      <c r="F71">
        <v>52.384099999999997</v>
      </c>
      <c r="G71">
        <v>21.651499999999999</v>
      </c>
      <c r="H71">
        <v>1118.99</v>
      </c>
      <c r="I71">
        <v>7.7285099999999995E-2</v>
      </c>
      <c r="J71">
        <v>2.60358</v>
      </c>
      <c r="K71">
        <v>106.682</v>
      </c>
      <c r="L71">
        <v>1.32484</v>
      </c>
      <c r="M71">
        <v>37.2699</v>
      </c>
      <c r="N71">
        <v>82.126900000000006</v>
      </c>
      <c r="O71">
        <v>64.673000000000002</v>
      </c>
      <c r="P71">
        <v>211.977</v>
      </c>
      <c r="Q71">
        <v>29.353300000000001</v>
      </c>
      <c r="R71">
        <v>30.682200000000002</v>
      </c>
      <c r="S71">
        <v>7.1471300000000001E-2</v>
      </c>
      <c r="T71">
        <v>1.4547000000000001</v>
      </c>
      <c r="U71">
        <v>26.926400000000001</v>
      </c>
      <c r="V71">
        <v>0.35149399999999997</v>
      </c>
      <c r="W71">
        <v>2840.77</v>
      </c>
      <c r="X71">
        <v>3.26913E-2</v>
      </c>
      <c r="Y71">
        <v>5.0631799999999996E-4</v>
      </c>
      <c r="Z71">
        <v>7.2343199999999998E-4</v>
      </c>
      <c r="AA71">
        <v>2.7823899999999999E-2</v>
      </c>
      <c r="AB71">
        <v>3.39811</v>
      </c>
      <c r="AC71" s="10">
        <v>46.56</v>
      </c>
      <c r="AD71" s="10"/>
      <c r="AE71" s="10">
        <v>0.44</v>
      </c>
      <c r="AF71" s="10">
        <v>0.63</v>
      </c>
      <c r="AG71" s="11">
        <v>19.760000000000002</v>
      </c>
      <c r="AH71" s="10">
        <v>23.15</v>
      </c>
      <c r="AI71" s="10"/>
      <c r="AJ71" s="10"/>
      <c r="AK71" s="10"/>
      <c r="AL71" s="10">
        <v>8.25</v>
      </c>
      <c r="AM71" s="12"/>
      <c r="AN71" s="10"/>
      <c r="AO71" s="10"/>
      <c r="AP71" s="10">
        <v>1.21</v>
      </c>
      <c r="AQ71" s="10"/>
      <c r="AR71" s="10"/>
    </row>
    <row r="72" spans="1:44">
      <c r="A72" t="s">
        <v>91</v>
      </c>
      <c r="C72">
        <v>56.845199999999998</v>
      </c>
      <c r="D72">
        <v>249504</v>
      </c>
      <c r="E72">
        <v>2812</v>
      </c>
      <c r="F72">
        <v>405.72500000000002</v>
      </c>
      <c r="G72">
        <v>39.834200000000003</v>
      </c>
      <c r="H72">
        <v>1782.81</v>
      </c>
      <c r="I72">
        <v>0.50617900000000005</v>
      </c>
      <c r="J72">
        <v>1.4338299999999999</v>
      </c>
      <c r="K72">
        <v>147.15199999999999</v>
      </c>
      <c r="L72">
        <v>1.7366699999999999</v>
      </c>
      <c r="M72">
        <v>54.3279</v>
      </c>
      <c r="N72">
        <v>119.056</v>
      </c>
      <c r="O72">
        <v>78.608699999999999</v>
      </c>
      <c r="P72">
        <v>299.53399999999999</v>
      </c>
      <c r="Q72">
        <v>42.006399999999999</v>
      </c>
      <c r="R72">
        <v>31.002199999999998</v>
      </c>
      <c r="S72">
        <v>4.7975400000000001E-2</v>
      </c>
      <c r="T72">
        <v>1.8052999999999999</v>
      </c>
      <c r="U72">
        <v>33.620899999999999</v>
      </c>
      <c r="V72">
        <v>1.4982</v>
      </c>
      <c r="W72">
        <v>2704.31</v>
      </c>
      <c r="X72">
        <v>-1.78138</v>
      </c>
      <c r="Y72">
        <v>-2.6798299999999998E-3</v>
      </c>
      <c r="Z72">
        <v>-3.2561700000000001E-3</v>
      </c>
      <c r="AA72">
        <v>9.1824699999999997E-4</v>
      </c>
      <c r="AB72">
        <v>4.1200999999999999</v>
      </c>
      <c r="AC72" s="10">
        <v>46.49</v>
      </c>
      <c r="AD72" s="10"/>
      <c r="AE72" s="10">
        <v>0.43</v>
      </c>
      <c r="AF72" s="10">
        <v>0.68</v>
      </c>
      <c r="AG72" s="11">
        <v>19.399999999999999</v>
      </c>
      <c r="AH72" s="10">
        <v>23.31</v>
      </c>
      <c r="AI72" s="10"/>
      <c r="AJ72" s="10"/>
      <c r="AK72" s="10"/>
      <c r="AL72" s="10">
        <v>8.5299999999999994</v>
      </c>
      <c r="AM72" s="12"/>
      <c r="AN72" s="10"/>
      <c r="AO72" s="10"/>
      <c r="AP72" s="10">
        <v>1.1499999999999999</v>
      </c>
      <c r="AQ72" s="10"/>
      <c r="AR72" s="10"/>
    </row>
    <row r="73" spans="1:44">
      <c r="A73" t="s">
        <v>92</v>
      </c>
      <c r="C73">
        <v>46.1935</v>
      </c>
      <c r="D73">
        <v>206445</v>
      </c>
      <c r="E73">
        <v>-566.30999999999995</v>
      </c>
      <c r="F73">
        <v>240.45400000000001</v>
      </c>
      <c r="G73">
        <v>20.6191</v>
      </c>
      <c r="H73">
        <v>1064.8699999999999</v>
      </c>
      <c r="I73">
        <v>0.39814100000000002</v>
      </c>
      <c r="J73">
        <v>-0.50883500000000004</v>
      </c>
      <c r="K73">
        <v>124.97799999999999</v>
      </c>
      <c r="L73">
        <v>1.0946</v>
      </c>
      <c r="M73">
        <v>46.099600000000002</v>
      </c>
      <c r="N73">
        <v>87.066800000000001</v>
      </c>
      <c r="O73">
        <v>65.181799999999996</v>
      </c>
      <c r="P73">
        <v>216.922</v>
      </c>
      <c r="Q73">
        <v>47.019799999999996</v>
      </c>
      <c r="R73">
        <v>36.0627</v>
      </c>
      <c r="S73">
        <v>6.0731899999999998E-2</v>
      </c>
      <c r="T73">
        <v>1.3635299999999999</v>
      </c>
      <c r="U73">
        <v>28.689499999999999</v>
      </c>
      <c r="V73">
        <v>0.48427999999999999</v>
      </c>
      <c r="W73">
        <v>3507.68</v>
      </c>
      <c r="X73">
        <v>0.39807399999999998</v>
      </c>
      <c r="Y73">
        <v>-2.8189600000000001E-3</v>
      </c>
      <c r="Z73">
        <v>1.5785899999999999E-3</v>
      </c>
      <c r="AA73">
        <v>6.4427099999999999E-3</v>
      </c>
      <c r="AB73">
        <v>3.4080400000000002</v>
      </c>
      <c r="AC73" s="10">
        <v>46.55</v>
      </c>
      <c r="AD73" s="10"/>
      <c r="AE73" s="10"/>
      <c r="AF73" s="10">
        <v>0.74</v>
      </c>
      <c r="AG73" s="11">
        <v>19.3</v>
      </c>
      <c r="AH73" s="10">
        <v>23.36</v>
      </c>
      <c r="AI73" s="10"/>
      <c r="AJ73" s="10"/>
      <c r="AK73" s="10"/>
      <c r="AL73" s="10">
        <v>8.5500000000000007</v>
      </c>
      <c r="AM73" s="12"/>
      <c r="AN73" s="10">
        <v>0.28000000000000003</v>
      </c>
      <c r="AO73" s="10"/>
      <c r="AP73" s="10">
        <v>1.21</v>
      </c>
      <c r="AQ73" s="10"/>
      <c r="AR73" s="10"/>
    </row>
    <row r="74" spans="1:44">
      <c r="A74" t="s">
        <v>93</v>
      </c>
      <c r="C74">
        <v>41.959299999999999</v>
      </c>
      <c r="D74">
        <v>223770</v>
      </c>
      <c r="E74">
        <v>591.64700000000005</v>
      </c>
      <c r="F74">
        <v>63.955399999999997</v>
      </c>
      <c r="G74">
        <v>28.13</v>
      </c>
      <c r="H74">
        <v>1109.02</v>
      </c>
      <c r="I74">
        <v>0.37470199999999998</v>
      </c>
      <c r="J74">
        <v>0.99460499999999996</v>
      </c>
      <c r="K74">
        <v>123.505</v>
      </c>
      <c r="L74">
        <v>0.94731299999999996</v>
      </c>
      <c r="M74">
        <v>45.429000000000002</v>
      </c>
      <c r="N74">
        <v>76.007900000000006</v>
      </c>
      <c r="O74">
        <v>75.034400000000005</v>
      </c>
      <c r="P74">
        <v>234.04499999999999</v>
      </c>
      <c r="Q74">
        <v>25.794499999999999</v>
      </c>
      <c r="R74">
        <v>28.332599999999999</v>
      </c>
      <c r="S74">
        <v>-7.1779799999999996E-3</v>
      </c>
      <c r="T74">
        <v>1.40276</v>
      </c>
      <c r="U74">
        <v>37.649299999999997</v>
      </c>
      <c r="V74">
        <v>0.53592099999999998</v>
      </c>
      <c r="W74">
        <v>3374.9</v>
      </c>
      <c r="X74">
        <v>-9.6622799999999995E-2</v>
      </c>
      <c r="Y74">
        <v>-1.7823800000000001E-3</v>
      </c>
      <c r="Z74">
        <v>-5.5624200000000002E-3</v>
      </c>
      <c r="AA74">
        <v>2.0459399999999999E-2</v>
      </c>
      <c r="AB74">
        <v>3.0814599999999999</v>
      </c>
      <c r="AC74" s="10">
        <v>46.62</v>
      </c>
      <c r="AD74" s="10"/>
      <c r="AE74" s="10"/>
      <c r="AF74" s="10">
        <v>0.66</v>
      </c>
      <c r="AG74" s="11">
        <v>19.420000000000002</v>
      </c>
      <c r="AH74" s="10">
        <v>23.53</v>
      </c>
      <c r="AI74" s="10"/>
      <c r="AJ74" s="10"/>
      <c r="AK74" s="10"/>
      <c r="AL74" s="10">
        <v>8.5399999999999991</v>
      </c>
      <c r="AM74" s="12"/>
      <c r="AN74" s="10"/>
      <c r="AO74" s="10"/>
      <c r="AP74" s="10">
        <v>1.23</v>
      </c>
    </row>
    <row r="75" spans="1:44">
      <c r="A75" t="s">
        <v>94</v>
      </c>
      <c r="C75">
        <v>38.379899999999999</v>
      </c>
      <c r="D75">
        <v>224552</v>
      </c>
      <c r="E75">
        <v>1788.73</v>
      </c>
      <c r="F75">
        <v>489.09300000000002</v>
      </c>
      <c r="G75">
        <v>30.341799999999999</v>
      </c>
      <c r="H75">
        <v>1049.2</v>
      </c>
      <c r="I75">
        <v>0.385932</v>
      </c>
      <c r="J75">
        <v>2.1551300000000002</v>
      </c>
      <c r="K75">
        <v>110.19799999999999</v>
      </c>
      <c r="L75">
        <v>0.76902499999999996</v>
      </c>
      <c r="M75">
        <v>41.912500000000001</v>
      </c>
      <c r="N75">
        <v>45.055599999999998</v>
      </c>
      <c r="O75">
        <v>72.238399999999999</v>
      </c>
      <c r="P75">
        <v>214.679</v>
      </c>
      <c r="Q75">
        <v>35.335900000000002</v>
      </c>
      <c r="R75">
        <v>27.657299999999999</v>
      </c>
      <c r="S75">
        <v>0.10022200000000001</v>
      </c>
      <c r="T75">
        <v>1.4715800000000001</v>
      </c>
      <c r="U75">
        <v>30.1295</v>
      </c>
      <c r="V75">
        <v>0.86416000000000004</v>
      </c>
      <c r="W75">
        <v>3844.18</v>
      </c>
      <c r="X75">
        <v>5.4614099999999999E-2</v>
      </c>
      <c r="Y75">
        <v>-7.9985099999999997E-4</v>
      </c>
      <c r="Z75">
        <v>-3.6302000000000001E-3</v>
      </c>
      <c r="AA75">
        <v>1.77953E-2</v>
      </c>
      <c r="AB75">
        <v>4.3323</v>
      </c>
      <c r="AC75" s="10">
        <v>46.47</v>
      </c>
      <c r="AD75" s="10"/>
      <c r="AE75" s="10">
        <v>0.47</v>
      </c>
      <c r="AF75" s="10">
        <v>0.7</v>
      </c>
      <c r="AG75" s="11">
        <v>19.36</v>
      </c>
      <c r="AH75" s="10">
        <v>23.28</v>
      </c>
      <c r="AI75" s="10"/>
      <c r="AJ75" s="10"/>
      <c r="AK75" s="10"/>
      <c r="AL75" s="10">
        <v>8.35</v>
      </c>
      <c r="AM75" s="12"/>
      <c r="AN75" s="10"/>
      <c r="AO75" s="10"/>
      <c r="AP75" s="10">
        <v>1.37</v>
      </c>
    </row>
    <row r="76" spans="1:44">
      <c r="A76" t="s">
        <v>95</v>
      </c>
      <c r="C76">
        <v>46.028799999999997</v>
      </c>
      <c r="D76">
        <v>249070</v>
      </c>
      <c r="E76">
        <v>1027.44</v>
      </c>
      <c r="F76">
        <v>134.881</v>
      </c>
      <c r="G76">
        <v>52.797800000000002</v>
      </c>
      <c r="H76">
        <v>1239.24</v>
      </c>
      <c r="I76">
        <v>0.86103099999999999</v>
      </c>
      <c r="J76">
        <v>0.43053000000000002</v>
      </c>
      <c r="K76">
        <v>113.128</v>
      </c>
      <c r="L76">
        <v>1.0381800000000001</v>
      </c>
      <c r="M76">
        <v>65.110299999999995</v>
      </c>
      <c r="N76">
        <v>102.938</v>
      </c>
      <c r="O76">
        <v>78.149799999999999</v>
      </c>
      <c r="P76">
        <v>228.91900000000001</v>
      </c>
      <c r="Q76">
        <v>31.593599999999999</v>
      </c>
      <c r="R76">
        <v>32.236400000000003</v>
      </c>
      <c r="S76">
        <v>0.14696899999999999</v>
      </c>
      <c r="T76">
        <v>2.34673</v>
      </c>
      <c r="U76">
        <v>25.3249</v>
      </c>
      <c r="V76">
        <v>0.62747799999999998</v>
      </c>
      <c r="W76">
        <v>3958.79</v>
      </c>
      <c r="X76">
        <v>-4.1357599999999996E-3</v>
      </c>
      <c r="Y76">
        <v>1.20747E-4</v>
      </c>
      <c r="Z76">
        <v>9.0921999999999997E-4</v>
      </c>
      <c r="AA76">
        <v>-5.1257799999999997E-4</v>
      </c>
      <c r="AB76">
        <v>2.9908800000000002</v>
      </c>
      <c r="AC76" s="10">
        <v>46.47</v>
      </c>
      <c r="AD76" s="10"/>
      <c r="AE76" s="10">
        <v>0.47</v>
      </c>
      <c r="AF76" s="10">
        <v>0.68</v>
      </c>
      <c r="AG76" s="11">
        <v>19.68</v>
      </c>
      <c r="AH76" s="10">
        <v>23.06</v>
      </c>
      <c r="AI76" s="10"/>
      <c r="AJ76" s="10"/>
      <c r="AK76" s="10"/>
      <c r="AL76" s="10">
        <v>8.34</v>
      </c>
      <c r="AM76" s="12"/>
      <c r="AN76" s="10"/>
      <c r="AO76" s="10"/>
      <c r="AP76" s="10">
        <v>1.3</v>
      </c>
    </row>
    <row r="77" spans="1:44">
      <c r="A77" t="s">
        <v>96</v>
      </c>
      <c r="C77">
        <v>47.553899999999999</v>
      </c>
      <c r="D77">
        <v>238140</v>
      </c>
      <c r="E77">
        <v>2210.4899999999998</v>
      </c>
      <c r="F77">
        <v>90.836299999999994</v>
      </c>
      <c r="G77">
        <v>39.665300000000002</v>
      </c>
      <c r="H77">
        <v>999.36800000000005</v>
      </c>
      <c r="I77">
        <v>-0.165072</v>
      </c>
      <c r="J77">
        <v>0.42980299999999999</v>
      </c>
      <c r="K77">
        <v>127.547</v>
      </c>
      <c r="L77">
        <v>1.46776</v>
      </c>
      <c r="M77">
        <v>52.207900000000002</v>
      </c>
      <c r="N77">
        <v>108.515</v>
      </c>
      <c r="O77">
        <v>67.255099999999999</v>
      </c>
      <c r="P77">
        <v>219.76</v>
      </c>
      <c r="Q77">
        <v>29.2927</v>
      </c>
      <c r="R77">
        <v>29.451699999999999</v>
      </c>
      <c r="S77">
        <v>5.7716400000000001E-2</v>
      </c>
      <c r="T77">
        <v>1.63514</v>
      </c>
      <c r="U77">
        <v>19.242699999999999</v>
      </c>
      <c r="V77">
        <v>6.9243399999999997E-2</v>
      </c>
      <c r="W77">
        <v>3469.31</v>
      </c>
      <c r="X77">
        <v>7.6585200000000003E-3</v>
      </c>
      <c r="Y77">
        <v>2.1330500000000001E-4</v>
      </c>
      <c r="Z77">
        <v>-2.1234800000000001E-4</v>
      </c>
      <c r="AA77">
        <v>2.1943399999999998E-2</v>
      </c>
      <c r="AB77">
        <v>3.95221</v>
      </c>
      <c r="AC77" s="10">
        <v>46.5</v>
      </c>
      <c r="AD77" s="10"/>
      <c r="AE77" s="10"/>
      <c r="AF77" s="10">
        <v>0.8</v>
      </c>
      <c r="AG77" s="11">
        <v>19.7</v>
      </c>
      <c r="AH77" s="10">
        <v>23.1</v>
      </c>
      <c r="AI77" s="10"/>
      <c r="AJ77" s="10"/>
      <c r="AK77" s="10"/>
      <c r="AL77" s="10">
        <v>8.56</v>
      </c>
      <c r="AM77" s="12"/>
      <c r="AN77" s="10"/>
      <c r="AO77" s="10"/>
      <c r="AP77" s="10">
        <v>1.35</v>
      </c>
    </row>
    <row r="78" spans="1:44">
      <c r="A78" t="s">
        <v>97</v>
      </c>
      <c r="C78">
        <v>43.607199999999999</v>
      </c>
      <c r="D78">
        <v>221091</v>
      </c>
      <c r="E78">
        <v>2838.83</v>
      </c>
      <c r="F78">
        <v>185.92599999999999</v>
      </c>
      <c r="G78">
        <v>43.643000000000001</v>
      </c>
      <c r="H78">
        <v>1196.24</v>
      </c>
      <c r="I78">
        <v>2.0250499999999998</v>
      </c>
      <c r="J78">
        <v>0.62598100000000001</v>
      </c>
      <c r="K78">
        <v>115.858</v>
      </c>
      <c r="L78">
        <v>1.04572</v>
      </c>
      <c r="M78">
        <v>37.599600000000002</v>
      </c>
      <c r="N78">
        <v>88.152699999999996</v>
      </c>
      <c r="O78">
        <v>72.621499999999997</v>
      </c>
      <c r="P78">
        <v>199.07599999999999</v>
      </c>
      <c r="Q78">
        <v>39.432699999999997</v>
      </c>
      <c r="R78">
        <v>39.426499999999997</v>
      </c>
      <c r="S78">
        <v>7.1698700000000004E-2</v>
      </c>
      <c r="T78">
        <v>1.53756</v>
      </c>
      <c r="U78">
        <v>27.401399999999999</v>
      </c>
      <c r="V78">
        <v>0.61755199999999999</v>
      </c>
      <c r="W78">
        <v>3448</v>
      </c>
      <c r="X78">
        <v>1.0777999999999999E-2</v>
      </c>
      <c r="Y78">
        <v>-1.4098299999999999E-3</v>
      </c>
      <c r="Z78" s="1">
        <v>6.1642299999999998E-5</v>
      </c>
      <c r="AA78">
        <v>-5.3360600000000001E-3</v>
      </c>
      <c r="AB78">
        <v>5.0700799999999999</v>
      </c>
      <c r="AC78" s="10">
        <v>46.44</v>
      </c>
      <c r="AD78" s="10"/>
      <c r="AE78" s="10"/>
      <c r="AF78" s="10">
        <v>0.69</v>
      </c>
      <c r="AG78" s="11">
        <v>19.149999999999999</v>
      </c>
      <c r="AH78" s="10">
        <v>23.33</v>
      </c>
      <c r="AI78" s="10"/>
      <c r="AJ78" s="10"/>
      <c r="AK78" s="10"/>
      <c r="AL78" s="10">
        <v>8.7100000000000009</v>
      </c>
      <c r="AM78" s="12"/>
      <c r="AN78" s="10">
        <v>0.28000000000000003</v>
      </c>
      <c r="AO78" s="10"/>
      <c r="AP78" s="10">
        <v>1.41</v>
      </c>
    </row>
    <row r="79" spans="1:44">
      <c r="A79" t="s">
        <v>98</v>
      </c>
      <c r="C79">
        <v>43.9878</v>
      </c>
      <c r="D79">
        <v>218367</v>
      </c>
      <c r="E79">
        <v>1104.73</v>
      </c>
      <c r="F79">
        <v>-9.6317799999999991</v>
      </c>
      <c r="G79">
        <v>50.997500000000002</v>
      </c>
      <c r="H79">
        <v>1297.5899999999999</v>
      </c>
      <c r="I79">
        <v>-9.17971</v>
      </c>
      <c r="J79">
        <v>7.3494900000000002E-2</v>
      </c>
      <c r="K79">
        <v>118.19499999999999</v>
      </c>
      <c r="L79">
        <v>1.19598</v>
      </c>
      <c r="M79">
        <v>54.722700000000003</v>
      </c>
      <c r="N79">
        <v>68.6113</v>
      </c>
      <c r="O79">
        <v>80.110699999999994</v>
      </c>
      <c r="P79">
        <v>234.92699999999999</v>
      </c>
      <c r="Q79">
        <v>21.8127</v>
      </c>
      <c r="R79">
        <v>33.235500000000002</v>
      </c>
      <c r="S79">
        <v>9.5592700000000003E-2</v>
      </c>
      <c r="T79">
        <v>1.85168</v>
      </c>
      <c r="U79">
        <v>31.433299999999999</v>
      </c>
      <c r="V79">
        <v>0.90013399999999999</v>
      </c>
      <c r="W79">
        <v>4252.71</v>
      </c>
      <c r="X79">
        <v>1.8649200000000001E-2</v>
      </c>
      <c r="Y79">
        <v>8.8466499999999993E-3</v>
      </c>
      <c r="Z79" s="1">
        <v>-2.07458E-5</v>
      </c>
      <c r="AA79">
        <v>5.0520799999999998E-2</v>
      </c>
      <c r="AB79">
        <v>3.6846299999999998</v>
      </c>
      <c r="AC79" s="10">
        <v>46.58</v>
      </c>
      <c r="AD79" s="10"/>
      <c r="AE79" s="10"/>
      <c r="AF79" s="10">
        <v>0.57999999999999996</v>
      </c>
      <c r="AG79" s="11">
        <v>19.79</v>
      </c>
      <c r="AH79" s="10">
        <v>23.1</v>
      </c>
      <c r="AI79" s="10"/>
      <c r="AJ79" s="10"/>
      <c r="AK79" s="10"/>
      <c r="AL79" s="10">
        <v>8.33</v>
      </c>
      <c r="AM79" s="12"/>
      <c r="AN79" s="10">
        <v>0.31</v>
      </c>
      <c r="AO79" s="10"/>
      <c r="AP79" s="10">
        <v>1.31</v>
      </c>
    </row>
    <row r="80" spans="1:44">
      <c r="A80" t="s">
        <v>99</v>
      </c>
      <c r="C80">
        <v>36.694200000000002</v>
      </c>
      <c r="D80">
        <v>215439</v>
      </c>
      <c r="E80">
        <v>757.98800000000006</v>
      </c>
      <c r="F80">
        <v>-128.809</v>
      </c>
      <c r="G80">
        <v>45.898699999999998</v>
      </c>
      <c r="H80">
        <v>1037.22</v>
      </c>
      <c r="I80">
        <v>-5.7161299999999997</v>
      </c>
      <c r="J80">
        <v>0.124255</v>
      </c>
      <c r="K80">
        <v>84.810900000000004</v>
      </c>
      <c r="L80">
        <v>1.01424</v>
      </c>
      <c r="M80">
        <v>32.434800000000003</v>
      </c>
      <c r="N80">
        <v>46.929099999999998</v>
      </c>
      <c r="O80">
        <v>69.5441</v>
      </c>
      <c r="P80">
        <v>249.411</v>
      </c>
      <c r="Q80">
        <v>22.75</v>
      </c>
      <c r="R80">
        <v>31.106000000000002</v>
      </c>
      <c r="S80">
        <v>-7.0692300000000001E-3</v>
      </c>
      <c r="T80">
        <v>0.72291000000000005</v>
      </c>
      <c r="U80">
        <v>36.353900000000003</v>
      </c>
      <c r="V80">
        <v>1.3895900000000001</v>
      </c>
      <c r="W80">
        <v>1699.14</v>
      </c>
      <c r="X80" s="1">
        <v>-4.0933999999999998E-5</v>
      </c>
      <c r="Y80">
        <v>4.2172899999999997E-4</v>
      </c>
      <c r="Z80" s="1">
        <v>1.35033E-5</v>
      </c>
      <c r="AA80">
        <v>-7.78504E-3</v>
      </c>
      <c r="AB80">
        <v>4.2117599999999999</v>
      </c>
      <c r="AC80" s="10">
        <v>46.68</v>
      </c>
      <c r="AD80" s="10"/>
      <c r="AE80" s="10"/>
      <c r="AF80" s="10">
        <v>0.74</v>
      </c>
      <c r="AG80" s="11">
        <v>19.68</v>
      </c>
      <c r="AH80" s="10">
        <v>23.38</v>
      </c>
      <c r="AI80" s="10"/>
      <c r="AJ80" s="10"/>
      <c r="AK80" s="10"/>
      <c r="AL80" s="10">
        <v>8.3000000000000007</v>
      </c>
      <c r="AM80" s="12"/>
      <c r="AN80" s="10"/>
      <c r="AO80" s="10"/>
      <c r="AP80" s="10">
        <v>1.22</v>
      </c>
    </row>
    <row r="81" spans="1:43">
      <c r="A81" t="s">
        <v>100</v>
      </c>
      <c r="C81">
        <v>36.461500000000001</v>
      </c>
      <c r="D81">
        <v>204731</v>
      </c>
      <c r="E81">
        <v>-124.535</v>
      </c>
      <c r="F81">
        <v>66.715299999999999</v>
      </c>
      <c r="G81">
        <v>33.868899999999996</v>
      </c>
      <c r="H81">
        <v>912.18200000000002</v>
      </c>
      <c r="I81">
        <v>1.85205</v>
      </c>
      <c r="J81">
        <v>1.2177500000000001</v>
      </c>
      <c r="K81">
        <v>129.137</v>
      </c>
      <c r="L81">
        <v>1.13168</v>
      </c>
      <c r="M81">
        <v>51.027000000000001</v>
      </c>
      <c r="N81">
        <v>102.812</v>
      </c>
      <c r="O81">
        <v>80.102500000000006</v>
      </c>
      <c r="P81">
        <v>220.01300000000001</v>
      </c>
      <c r="Q81">
        <v>28.455500000000001</v>
      </c>
      <c r="R81">
        <v>33.926299999999998</v>
      </c>
      <c r="S81">
        <v>-1.5247800000000001E-2</v>
      </c>
      <c r="T81">
        <v>1.2807999999999999</v>
      </c>
      <c r="U81">
        <v>37.7729</v>
      </c>
      <c r="V81">
        <v>0.84073799999999999</v>
      </c>
      <c r="W81">
        <v>3642.01</v>
      </c>
      <c r="X81">
        <v>1.6808300000000002E-2</v>
      </c>
      <c r="Y81">
        <v>-1.24391E-3</v>
      </c>
      <c r="Z81" s="1">
        <v>-4.2033400000000003E-5</v>
      </c>
      <c r="AA81">
        <v>9.7895599999999992E-3</v>
      </c>
      <c r="AB81">
        <v>3.4705599999999999</v>
      </c>
      <c r="AC81" s="10">
        <v>46.69</v>
      </c>
      <c r="AD81" s="10"/>
      <c r="AE81" s="10"/>
      <c r="AF81" s="10">
        <v>0.66</v>
      </c>
      <c r="AG81" s="11">
        <v>19.600000000000001</v>
      </c>
      <c r="AH81" s="10">
        <v>23.5</v>
      </c>
      <c r="AI81" s="10"/>
      <c r="AJ81" s="10"/>
      <c r="AK81" s="10"/>
      <c r="AL81" s="10">
        <v>8.34</v>
      </c>
      <c r="AM81" s="12"/>
      <c r="AN81" s="10"/>
      <c r="AO81" s="10"/>
      <c r="AP81" s="10">
        <v>1.21</v>
      </c>
    </row>
    <row r="82" spans="1:43">
      <c r="A82" s="2"/>
      <c r="B82" s="2"/>
      <c r="C82" s="2" t="s">
        <v>25</v>
      </c>
      <c r="D82" s="2" t="s">
        <v>26</v>
      </c>
      <c r="E82" s="2" t="s">
        <v>27</v>
      </c>
      <c r="F82" s="2" t="s">
        <v>28</v>
      </c>
      <c r="G82" s="2" t="s">
        <v>29</v>
      </c>
      <c r="H82" s="2" t="s">
        <v>30</v>
      </c>
      <c r="I82" s="2" t="s">
        <v>31</v>
      </c>
      <c r="J82" s="2" t="s">
        <v>32</v>
      </c>
      <c r="K82" s="2" t="s">
        <v>33</v>
      </c>
      <c r="L82" s="2" t="s">
        <v>34</v>
      </c>
      <c r="M82" s="2" t="s">
        <v>35</v>
      </c>
      <c r="N82" s="2" t="s">
        <v>36</v>
      </c>
      <c r="O82" s="2" t="s">
        <v>37</v>
      </c>
      <c r="P82" s="2" t="s">
        <v>38</v>
      </c>
      <c r="Q82" s="2" t="s">
        <v>39</v>
      </c>
      <c r="R82" s="2" t="s">
        <v>40</v>
      </c>
      <c r="S82" s="2" t="s">
        <v>41</v>
      </c>
      <c r="T82" s="2" t="s">
        <v>42</v>
      </c>
      <c r="U82" s="2" t="s">
        <v>43</v>
      </c>
      <c r="V82" s="2" t="s">
        <v>44</v>
      </c>
      <c r="W82" s="2" t="s">
        <v>45</v>
      </c>
      <c r="X82" s="2" t="s">
        <v>46</v>
      </c>
      <c r="Y82" s="2" t="s">
        <v>47</v>
      </c>
      <c r="Z82" s="2" t="s">
        <v>48</v>
      </c>
      <c r="AA82" s="2" t="s">
        <v>49</v>
      </c>
      <c r="AB82" s="2" t="s">
        <v>50</v>
      </c>
    </row>
    <row r="83" spans="1:43">
      <c r="A83" t="s">
        <v>101</v>
      </c>
      <c r="C83">
        <v>44.344000000000001</v>
      </c>
      <c r="D83">
        <v>195160</v>
      </c>
      <c r="E83">
        <v>332.98099999999999</v>
      </c>
      <c r="F83">
        <v>269.44600000000003</v>
      </c>
      <c r="G83">
        <v>45.399000000000001</v>
      </c>
      <c r="H83">
        <v>1006.14</v>
      </c>
      <c r="I83">
        <v>0.50245700000000004</v>
      </c>
      <c r="J83">
        <v>-0.10574600000000001</v>
      </c>
      <c r="K83">
        <v>118.31</v>
      </c>
      <c r="L83">
        <v>1.22454</v>
      </c>
      <c r="M83">
        <v>30.8627</v>
      </c>
      <c r="N83">
        <v>55.823500000000003</v>
      </c>
      <c r="O83">
        <v>70.7911</v>
      </c>
      <c r="P83">
        <v>202.98599999999999</v>
      </c>
      <c r="Q83">
        <v>43.105800000000002</v>
      </c>
      <c r="R83">
        <v>33.797499999999999</v>
      </c>
      <c r="S83">
        <v>4.9241300000000002E-2</v>
      </c>
      <c r="T83">
        <v>1.2532399999999999</v>
      </c>
      <c r="U83">
        <v>26.235299999999999</v>
      </c>
      <c r="V83">
        <v>0.70628800000000003</v>
      </c>
      <c r="W83">
        <v>2855.62</v>
      </c>
      <c r="X83">
        <v>2.1660200000000001E-2</v>
      </c>
      <c r="Y83">
        <v>-1.0478600000000001E-3</v>
      </c>
      <c r="Z83">
        <v>-5.7031199999999999E-3</v>
      </c>
      <c r="AA83">
        <v>3.7437699999999997E-2</v>
      </c>
      <c r="AB83">
        <v>4.66113</v>
      </c>
      <c r="AC83" s="10">
        <v>46.4</v>
      </c>
      <c r="AD83" s="10"/>
      <c r="AE83" s="10">
        <v>0.42</v>
      </c>
      <c r="AF83" s="10">
        <v>0.75</v>
      </c>
      <c r="AG83" s="11">
        <v>19.190000000000001</v>
      </c>
      <c r="AH83" s="10">
        <v>23.29</v>
      </c>
      <c r="AI83" s="10"/>
      <c r="AJ83" s="10"/>
      <c r="AK83" s="10"/>
      <c r="AL83" s="10">
        <v>8.42</v>
      </c>
      <c r="AM83" s="12"/>
      <c r="AN83" s="10"/>
      <c r="AO83" s="10"/>
      <c r="AP83" s="10">
        <v>1.53</v>
      </c>
    </row>
    <row r="84" spans="1:43">
      <c r="A84" t="s">
        <v>102</v>
      </c>
      <c r="C84">
        <v>33.119700000000002</v>
      </c>
      <c r="D84">
        <v>187239</v>
      </c>
      <c r="E84">
        <v>1576.38</v>
      </c>
      <c r="F84">
        <v>305.48399999999998</v>
      </c>
      <c r="G84">
        <v>55.883699999999997</v>
      </c>
      <c r="H84">
        <v>1143.54</v>
      </c>
      <c r="I84">
        <v>0.47631699999999999</v>
      </c>
      <c r="J84">
        <v>1.40821</v>
      </c>
      <c r="K84">
        <v>95.329700000000003</v>
      </c>
      <c r="L84">
        <v>0.65285400000000005</v>
      </c>
      <c r="M84">
        <v>31.726900000000001</v>
      </c>
      <c r="N84">
        <v>58.550699999999999</v>
      </c>
      <c r="O84">
        <v>64.5642</v>
      </c>
      <c r="P84">
        <v>254.21700000000001</v>
      </c>
      <c r="Q84">
        <v>33.195900000000002</v>
      </c>
      <c r="R84">
        <v>24.849799999999998</v>
      </c>
      <c r="S84">
        <v>5.0621899999999997E-2</v>
      </c>
      <c r="T84">
        <v>1.2896300000000001</v>
      </c>
      <c r="U84">
        <v>32.637700000000002</v>
      </c>
      <c r="V84">
        <v>1.10067</v>
      </c>
      <c r="W84">
        <v>1979.02</v>
      </c>
      <c r="X84">
        <v>1.28004E-2</v>
      </c>
      <c r="Y84">
        <v>-1.0765099999999999E-3</v>
      </c>
      <c r="Z84">
        <v>-4.2855599999999999E-3</v>
      </c>
      <c r="AA84">
        <v>3.5331099999999997E-2</v>
      </c>
      <c r="AB84">
        <v>2.84233</v>
      </c>
      <c r="AC84" s="10">
        <v>46.49</v>
      </c>
      <c r="AD84" s="10"/>
      <c r="AE84" s="10"/>
      <c r="AF84" s="10">
        <v>0.65</v>
      </c>
      <c r="AG84" s="11">
        <v>19.190000000000001</v>
      </c>
      <c r="AH84" s="10">
        <v>23.36</v>
      </c>
      <c r="AI84" s="10"/>
      <c r="AJ84" s="10"/>
      <c r="AK84" s="10"/>
      <c r="AL84" s="10">
        <v>8.5399999999999991</v>
      </c>
      <c r="AM84" s="12"/>
      <c r="AN84" s="10">
        <v>0.34</v>
      </c>
      <c r="AO84" s="10"/>
      <c r="AP84" s="10">
        <v>1.43</v>
      </c>
    </row>
    <row r="85" spans="1:43">
      <c r="A85" t="s">
        <v>103</v>
      </c>
      <c r="C85">
        <v>39.446399999999997</v>
      </c>
      <c r="D85">
        <v>208041</v>
      </c>
      <c r="E85">
        <v>-132.119</v>
      </c>
      <c r="F85">
        <v>211.71600000000001</v>
      </c>
      <c r="G85">
        <v>45.137500000000003</v>
      </c>
      <c r="H85">
        <v>1107.25</v>
      </c>
      <c r="I85">
        <v>0.56758399999999998</v>
      </c>
      <c r="J85">
        <v>3.7197300000000003E-2</v>
      </c>
      <c r="K85">
        <v>91.714799999999997</v>
      </c>
      <c r="L85">
        <v>0.61092100000000005</v>
      </c>
      <c r="M85">
        <v>42.286299999999997</v>
      </c>
      <c r="N85">
        <v>76.974000000000004</v>
      </c>
      <c r="O85">
        <v>65.523300000000006</v>
      </c>
      <c r="P85">
        <v>238.27500000000001</v>
      </c>
      <c r="Q85">
        <v>32.1815</v>
      </c>
      <c r="R85">
        <v>33.393700000000003</v>
      </c>
      <c r="S85">
        <v>8.0137899999999998E-2</v>
      </c>
      <c r="T85">
        <v>1.34768</v>
      </c>
      <c r="U85">
        <v>25.807700000000001</v>
      </c>
      <c r="V85">
        <v>0.31801800000000002</v>
      </c>
      <c r="W85">
        <v>3491.04</v>
      </c>
      <c r="X85">
        <v>6.4670500000000002E-3</v>
      </c>
      <c r="Y85">
        <v>1.90342E-4</v>
      </c>
      <c r="Z85">
        <v>9.3008999999999995E-4</v>
      </c>
      <c r="AA85">
        <v>1.7205399999999999E-2</v>
      </c>
      <c r="AB85">
        <v>3.5315300000000001</v>
      </c>
      <c r="AC85" s="10">
        <v>46.55</v>
      </c>
      <c r="AD85" s="10"/>
      <c r="AE85" s="10"/>
      <c r="AF85" s="10">
        <v>0.67</v>
      </c>
      <c r="AG85" s="11">
        <v>19.77</v>
      </c>
      <c r="AH85" s="10">
        <v>23.04</v>
      </c>
      <c r="AI85" s="10"/>
      <c r="AJ85" s="10"/>
      <c r="AK85" s="10"/>
      <c r="AL85" s="10">
        <v>8.5</v>
      </c>
      <c r="AM85" s="12"/>
      <c r="AN85" s="10">
        <v>0.3</v>
      </c>
      <c r="AO85" s="10"/>
      <c r="AP85" s="10">
        <v>1.17</v>
      </c>
    </row>
    <row r="86" spans="1:43">
      <c r="A86" t="s">
        <v>104</v>
      </c>
      <c r="C86">
        <v>43.114199999999997</v>
      </c>
      <c r="D86">
        <v>225460</v>
      </c>
      <c r="E86">
        <v>-1703.17</v>
      </c>
      <c r="F86">
        <v>505.53199999999998</v>
      </c>
      <c r="G86">
        <v>59.785200000000003</v>
      </c>
      <c r="H86">
        <v>1287.6199999999999</v>
      </c>
      <c r="I86">
        <v>0.63644199999999995</v>
      </c>
      <c r="J86">
        <v>1.29616</v>
      </c>
      <c r="K86">
        <v>102.123</v>
      </c>
      <c r="L86">
        <v>0.57667199999999996</v>
      </c>
      <c r="M86">
        <v>34.208100000000002</v>
      </c>
      <c r="N86">
        <v>95.826300000000003</v>
      </c>
      <c r="O86">
        <v>75.188299999999998</v>
      </c>
      <c r="P86">
        <v>250.44900000000001</v>
      </c>
      <c r="Q86">
        <v>39.686</v>
      </c>
      <c r="R86">
        <v>38.204000000000001</v>
      </c>
      <c r="S86">
        <v>0.13808500000000001</v>
      </c>
      <c r="T86">
        <v>2.1539999999999999</v>
      </c>
      <c r="U86">
        <v>30.654499999999999</v>
      </c>
      <c r="V86">
        <v>0.24986700000000001</v>
      </c>
      <c r="W86">
        <v>3625.99</v>
      </c>
      <c r="X86">
        <v>1.15827E-2</v>
      </c>
      <c r="Y86">
        <v>1.4834000000000001E-4</v>
      </c>
      <c r="Z86">
        <v>-2.6252300000000002E-4</v>
      </c>
      <c r="AA86">
        <v>9.2333099999999998E-3</v>
      </c>
      <c r="AB86">
        <v>4.1407499999999997</v>
      </c>
      <c r="AC86" s="10">
        <v>46.66</v>
      </c>
      <c r="AD86" s="10"/>
      <c r="AE86" s="10"/>
      <c r="AF86" s="10">
        <v>0.64</v>
      </c>
      <c r="AG86" s="11">
        <v>19.61</v>
      </c>
      <c r="AH86" s="10">
        <v>23.46</v>
      </c>
      <c r="AI86" s="10"/>
      <c r="AJ86" s="10"/>
      <c r="AK86" s="10"/>
      <c r="AL86" s="10">
        <v>8.41</v>
      </c>
      <c r="AM86" s="12"/>
      <c r="AN86" s="10"/>
      <c r="AO86" s="10"/>
      <c r="AP86" s="10">
        <v>1.21</v>
      </c>
    </row>
    <row r="87" spans="1:43">
      <c r="A87" t="s">
        <v>105</v>
      </c>
      <c r="C87">
        <v>37.498800000000003</v>
      </c>
      <c r="D87">
        <v>224497</v>
      </c>
      <c r="E87">
        <v>-27.811399999999999</v>
      </c>
      <c r="F87">
        <v>346.2</v>
      </c>
      <c r="G87">
        <v>54.978299999999997</v>
      </c>
      <c r="H87">
        <v>1175.25</v>
      </c>
      <c r="I87">
        <v>0.37507200000000002</v>
      </c>
      <c r="J87">
        <v>-1.02623</v>
      </c>
      <c r="K87">
        <v>109.11199999999999</v>
      </c>
      <c r="L87">
        <v>1.24156</v>
      </c>
      <c r="M87">
        <v>41.900199999999998</v>
      </c>
      <c r="N87">
        <v>69.261200000000002</v>
      </c>
      <c r="O87">
        <v>75.359399999999994</v>
      </c>
      <c r="P87">
        <v>254.006</v>
      </c>
      <c r="Q87">
        <v>40.413800000000002</v>
      </c>
      <c r="R87">
        <v>32.520099999999999</v>
      </c>
      <c r="S87">
        <v>5.26255E-4</v>
      </c>
      <c r="T87">
        <v>1.9987699999999999</v>
      </c>
      <c r="U87">
        <v>30.7302</v>
      </c>
      <c r="V87">
        <v>0.233958</v>
      </c>
      <c r="W87">
        <v>3553.48</v>
      </c>
      <c r="X87">
        <v>1.10466E-2</v>
      </c>
      <c r="Y87">
        <v>-1.15653E-3</v>
      </c>
      <c r="Z87" s="1">
        <v>3.1680999999999997E-5</v>
      </c>
      <c r="AA87">
        <v>-3.2982699999999998E-3</v>
      </c>
      <c r="AB87">
        <v>3.6141800000000002</v>
      </c>
      <c r="AC87" s="10">
        <v>46.67</v>
      </c>
      <c r="AD87" s="10"/>
      <c r="AE87" s="10"/>
      <c r="AF87" s="10">
        <v>0.6</v>
      </c>
      <c r="AG87" s="11">
        <v>19.68</v>
      </c>
      <c r="AH87" s="10">
        <v>23.45</v>
      </c>
      <c r="AI87" s="10"/>
      <c r="AJ87" s="10"/>
      <c r="AK87" s="10"/>
      <c r="AL87" s="10">
        <v>8.4700000000000006</v>
      </c>
      <c r="AM87" s="12"/>
      <c r="AN87" s="10"/>
      <c r="AO87" s="10"/>
      <c r="AP87" s="10">
        <v>1.1399999999999999</v>
      </c>
    </row>
    <row r="88" spans="1:43">
      <c r="A88" t="s">
        <v>106</v>
      </c>
      <c r="C88">
        <v>45.324300000000001</v>
      </c>
      <c r="D88">
        <v>216570</v>
      </c>
      <c r="E88">
        <v>2325.56</v>
      </c>
      <c r="F88">
        <v>252.30099999999999</v>
      </c>
      <c r="G88">
        <v>52.032200000000003</v>
      </c>
      <c r="H88">
        <v>1189.5</v>
      </c>
      <c r="I88">
        <v>0.87790599999999996</v>
      </c>
      <c r="J88">
        <v>-9.4535900000000006E-2</v>
      </c>
      <c r="K88">
        <v>97.834400000000002</v>
      </c>
      <c r="L88">
        <v>1.1010800000000001</v>
      </c>
      <c r="M88">
        <v>50.538699999999999</v>
      </c>
      <c r="N88">
        <v>72.675600000000003</v>
      </c>
      <c r="O88">
        <v>70.489699999999999</v>
      </c>
      <c r="P88">
        <v>230.41399999999999</v>
      </c>
      <c r="Q88">
        <v>46.727800000000002</v>
      </c>
      <c r="R88">
        <v>29.019100000000002</v>
      </c>
      <c r="S88">
        <v>7.2934700000000005E-2</v>
      </c>
      <c r="T88">
        <v>1.95004</v>
      </c>
      <c r="U88">
        <v>26.873699999999999</v>
      </c>
      <c r="V88">
        <v>0.659555</v>
      </c>
      <c r="W88">
        <v>3395.04</v>
      </c>
      <c r="X88">
        <v>1.1167699999999999E-2</v>
      </c>
      <c r="Y88">
        <v>-2.0781599999999999E-3</v>
      </c>
      <c r="Z88">
        <v>1.19799E-4</v>
      </c>
      <c r="AA88">
        <v>1.35304E-3</v>
      </c>
      <c r="AB88">
        <v>2.1808700000000001</v>
      </c>
      <c r="AC88" s="10">
        <v>46.48</v>
      </c>
      <c r="AD88" s="10"/>
      <c r="AE88" s="10"/>
      <c r="AF88" s="10">
        <v>0.61</v>
      </c>
      <c r="AG88" s="11">
        <v>19.66</v>
      </c>
      <c r="AH88" s="10">
        <v>23.17</v>
      </c>
      <c r="AI88" s="10"/>
      <c r="AJ88" s="10"/>
      <c r="AK88" s="10"/>
      <c r="AL88" s="10">
        <v>8.4499999999999993</v>
      </c>
      <c r="AM88" s="12"/>
      <c r="AN88" s="10"/>
      <c r="AO88" s="10"/>
      <c r="AP88" s="10">
        <v>1.64</v>
      </c>
    </row>
    <row r="89" spans="1:43">
      <c r="A89" t="s">
        <v>107</v>
      </c>
      <c r="C89">
        <v>38.434699999999999</v>
      </c>
      <c r="D89">
        <v>211522</v>
      </c>
      <c r="E89">
        <v>1659.73</v>
      </c>
      <c r="F89">
        <v>-84.786100000000005</v>
      </c>
      <c r="G89">
        <v>49.052700000000002</v>
      </c>
      <c r="H89">
        <v>1104.06</v>
      </c>
      <c r="I89">
        <v>0.17230899999999999</v>
      </c>
      <c r="J89">
        <v>1.04708</v>
      </c>
      <c r="K89">
        <v>98.132099999999994</v>
      </c>
      <c r="L89">
        <v>0.86253199999999997</v>
      </c>
      <c r="M89">
        <v>31.000900000000001</v>
      </c>
      <c r="N89">
        <v>79.025000000000006</v>
      </c>
      <c r="O89">
        <v>66.580799999999996</v>
      </c>
      <c r="P89">
        <v>229.75299999999999</v>
      </c>
      <c r="Q89">
        <v>36.168599999999998</v>
      </c>
      <c r="R89">
        <v>28.651900000000001</v>
      </c>
      <c r="S89">
        <v>0.140269</v>
      </c>
      <c r="T89">
        <v>1.69615</v>
      </c>
      <c r="U89">
        <v>28.157800000000002</v>
      </c>
      <c r="V89">
        <v>0.65296299999999996</v>
      </c>
      <c r="W89">
        <v>3325.42</v>
      </c>
      <c r="X89">
        <v>1.4850800000000001E-2</v>
      </c>
      <c r="Y89">
        <v>-2.3191000000000002E-3</v>
      </c>
      <c r="Z89">
        <v>-5.1538799999999998E-4</v>
      </c>
      <c r="AA89">
        <v>2.8344999999999999E-2</v>
      </c>
      <c r="AB89">
        <v>3.2904300000000002</v>
      </c>
      <c r="AC89" s="10">
        <v>46.57</v>
      </c>
      <c r="AD89" s="10"/>
      <c r="AE89" s="10"/>
      <c r="AF89" s="10">
        <v>0.69</v>
      </c>
      <c r="AG89" s="11">
        <v>19.59</v>
      </c>
      <c r="AH89" s="10">
        <v>23.33</v>
      </c>
      <c r="AI89" s="10"/>
      <c r="AJ89" s="10"/>
      <c r="AK89" s="10"/>
      <c r="AL89" s="10">
        <v>8.5299999999999994</v>
      </c>
      <c r="AM89" s="12"/>
      <c r="AN89" s="10"/>
      <c r="AO89" s="10"/>
      <c r="AP89" s="10">
        <v>1.28</v>
      </c>
      <c r="AQ89" s="10"/>
    </row>
    <row r="90" spans="1:43">
      <c r="A90" t="s">
        <v>108</v>
      </c>
      <c r="C90">
        <v>43.6006</v>
      </c>
      <c r="D90">
        <v>214304</v>
      </c>
      <c r="E90">
        <v>552.95699999999999</v>
      </c>
      <c r="F90">
        <v>20.122699999999998</v>
      </c>
      <c r="G90">
        <v>46.858400000000003</v>
      </c>
      <c r="H90">
        <v>1273.07</v>
      </c>
      <c r="I90">
        <v>0.48220800000000003</v>
      </c>
      <c r="J90">
        <v>1.4698500000000001</v>
      </c>
      <c r="K90">
        <v>124.744</v>
      </c>
      <c r="L90">
        <v>1.21288</v>
      </c>
      <c r="M90">
        <v>48.299500000000002</v>
      </c>
      <c r="N90">
        <v>52.823099999999997</v>
      </c>
      <c r="O90">
        <v>64.270899999999997</v>
      </c>
      <c r="P90">
        <v>224.84800000000001</v>
      </c>
      <c r="Q90">
        <v>23.881399999999999</v>
      </c>
      <c r="R90">
        <v>22.656300000000002</v>
      </c>
      <c r="S90">
        <v>0.13362499999999999</v>
      </c>
      <c r="T90">
        <v>0.46399899999999999</v>
      </c>
      <c r="U90">
        <v>32.006</v>
      </c>
      <c r="V90">
        <v>1.06609</v>
      </c>
      <c r="W90">
        <v>2724.71</v>
      </c>
      <c r="X90">
        <v>8.2852800000000008E-3</v>
      </c>
      <c r="Y90">
        <v>-1.48539E-4</v>
      </c>
      <c r="Z90">
        <v>1.8439299999999999E-3</v>
      </c>
      <c r="AA90">
        <v>-9.0657399999999992E-3</v>
      </c>
      <c r="AB90">
        <v>2.52983</v>
      </c>
      <c r="AC90" s="10">
        <v>46.55</v>
      </c>
      <c r="AD90" s="10"/>
      <c r="AE90" s="10">
        <v>0.33</v>
      </c>
      <c r="AF90" s="10">
        <v>0.77</v>
      </c>
      <c r="AG90" s="11">
        <v>18.84</v>
      </c>
      <c r="AH90" s="10">
        <v>23.74</v>
      </c>
      <c r="AI90" s="10"/>
      <c r="AJ90" s="10"/>
      <c r="AK90" s="10"/>
      <c r="AL90" s="10">
        <v>8.23</v>
      </c>
      <c r="AM90" s="12"/>
      <c r="AN90" s="10"/>
      <c r="AO90" s="10"/>
      <c r="AP90" s="10">
        <v>1.55</v>
      </c>
    </row>
    <row r="91" spans="1:43">
      <c r="A91" t="s">
        <v>109</v>
      </c>
      <c r="C91">
        <v>39.494799999999998</v>
      </c>
      <c r="D91">
        <v>222885</v>
      </c>
      <c r="E91">
        <v>1779.24</v>
      </c>
      <c r="F91">
        <v>1932.09</v>
      </c>
      <c r="G91">
        <v>13.3284</v>
      </c>
      <c r="H91">
        <v>205.25</v>
      </c>
      <c r="I91">
        <v>0.39274999999999999</v>
      </c>
      <c r="J91">
        <v>0.66314600000000001</v>
      </c>
      <c r="K91">
        <v>93.267300000000006</v>
      </c>
      <c r="L91">
        <v>1.0858399999999999</v>
      </c>
      <c r="M91">
        <v>36.400799999999997</v>
      </c>
      <c r="N91">
        <v>65.806799999999996</v>
      </c>
      <c r="O91">
        <v>51.7136</v>
      </c>
      <c r="P91">
        <v>172.30799999999999</v>
      </c>
      <c r="Q91">
        <v>64.072000000000003</v>
      </c>
      <c r="R91">
        <v>45.077300000000001</v>
      </c>
      <c r="S91">
        <v>0.183667</v>
      </c>
      <c r="T91">
        <v>3.63985E-2</v>
      </c>
      <c r="U91">
        <v>7.5032500000000004</v>
      </c>
      <c r="V91">
        <v>0.70276899999999998</v>
      </c>
      <c r="W91">
        <v>3553.47</v>
      </c>
      <c r="X91">
        <v>6.8355100000000002E-2</v>
      </c>
      <c r="Y91">
        <v>5.9086899999999998E-2</v>
      </c>
      <c r="Z91">
        <v>-1.1583700000000001E-2</v>
      </c>
      <c r="AA91">
        <v>-5.4090800000000001E-3</v>
      </c>
      <c r="AB91">
        <v>7.6507899999999998</v>
      </c>
      <c r="AC91" s="10">
        <v>46.43</v>
      </c>
      <c r="AD91" s="10"/>
      <c r="AE91" s="10">
        <v>0.45</v>
      </c>
      <c r="AF91" s="10">
        <v>0.82</v>
      </c>
      <c r="AG91" s="11">
        <v>19.43</v>
      </c>
      <c r="AH91" s="10">
        <v>23.13</v>
      </c>
      <c r="AI91" s="10"/>
      <c r="AJ91" s="10"/>
      <c r="AK91" s="10"/>
      <c r="AL91" s="10">
        <v>8.44</v>
      </c>
      <c r="AM91" s="12"/>
      <c r="AN91" s="10"/>
      <c r="AO91" s="10"/>
      <c r="AP91" s="10">
        <v>1.29</v>
      </c>
    </row>
    <row r="92" spans="1:43">
      <c r="A92" t="s">
        <v>110</v>
      </c>
      <c r="C92">
        <v>46.992600000000003</v>
      </c>
      <c r="D92">
        <v>220106</v>
      </c>
      <c r="E92">
        <v>-1383.59</v>
      </c>
      <c r="F92">
        <v>273.14299999999997</v>
      </c>
      <c r="G92">
        <v>10.245900000000001</v>
      </c>
      <c r="H92">
        <v>220.50399999999999</v>
      </c>
      <c r="I92">
        <v>0.32085799999999998</v>
      </c>
      <c r="J92">
        <v>-0.46391399999999999</v>
      </c>
      <c r="K92">
        <v>108.13200000000001</v>
      </c>
      <c r="L92">
        <v>1.65062</v>
      </c>
      <c r="M92">
        <v>31.456299999999999</v>
      </c>
      <c r="N92">
        <v>94.280299999999997</v>
      </c>
      <c r="O92">
        <v>55.582900000000002</v>
      </c>
      <c r="P92">
        <v>190.667</v>
      </c>
      <c r="Q92">
        <v>43.779299999999999</v>
      </c>
      <c r="R92">
        <v>35.238</v>
      </c>
      <c r="S92">
        <v>7.2613800000000006E-2</v>
      </c>
      <c r="T92">
        <v>0.12083199999999999</v>
      </c>
      <c r="U92">
        <v>8.3208500000000001</v>
      </c>
      <c r="V92">
        <v>0.99935399999999996</v>
      </c>
      <c r="W92">
        <v>3827.45</v>
      </c>
      <c r="X92">
        <v>3.9792399999999999E-2</v>
      </c>
      <c r="Y92">
        <v>9.2629300000000008E-3</v>
      </c>
      <c r="Z92">
        <v>6.7719900000000003E-3</v>
      </c>
      <c r="AA92">
        <v>2.1368499999999999E-2</v>
      </c>
      <c r="AB92">
        <v>8.4309200000000004</v>
      </c>
      <c r="AC92" s="10">
        <v>46.63</v>
      </c>
      <c r="AD92" s="10"/>
      <c r="AE92" s="10">
        <v>0.4</v>
      </c>
      <c r="AF92" s="10">
        <v>0.78</v>
      </c>
      <c r="AG92" s="11">
        <v>19.559999999999999</v>
      </c>
      <c r="AH92" s="10">
        <v>23.35</v>
      </c>
      <c r="AI92" s="10"/>
      <c r="AJ92" s="10"/>
      <c r="AK92" s="10"/>
      <c r="AL92" s="10">
        <v>8.26</v>
      </c>
      <c r="AM92" s="12"/>
      <c r="AN92" s="10"/>
      <c r="AO92" s="10"/>
      <c r="AP92" s="10">
        <v>1.02</v>
      </c>
    </row>
    <row r="93" spans="1:43">
      <c r="A93" t="s">
        <v>111</v>
      </c>
      <c r="C93">
        <v>37.853200000000001</v>
      </c>
      <c r="D93">
        <v>219152</v>
      </c>
      <c r="E93">
        <v>1632.8</v>
      </c>
      <c r="F93">
        <v>95.596999999999994</v>
      </c>
      <c r="G93">
        <v>13.683999999999999</v>
      </c>
      <c r="H93">
        <v>448.47500000000002</v>
      </c>
      <c r="I93">
        <v>0.44696200000000003</v>
      </c>
      <c r="J93">
        <v>-0.27961799999999998</v>
      </c>
      <c r="K93">
        <v>122.172</v>
      </c>
      <c r="L93">
        <v>1.04271</v>
      </c>
      <c r="M93">
        <v>36.435400000000001</v>
      </c>
      <c r="N93">
        <v>62.414900000000003</v>
      </c>
      <c r="O93">
        <v>56.414200000000001</v>
      </c>
      <c r="P93">
        <v>193.821</v>
      </c>
      <c r="Q93">
        <v>19.476700000000001</v>
      </c>
      <c r="R93">
        <v>29.453900000000001</v>
      </c>
      <c r="S93">
        <v>4.9512300000000002E-2</v>
      </c>
      <c r="T93">
        <v>5.7156100000000001E-2</v>
      </c>
      <c r="U93">
        <v>10.2752</v>
      </c>
      <c r="V93">
        <v>1.0835900000000001</v>
      </c>
      <c r="W93">
        <v>4070.39</v>
      </c>
      <c r="X93">
        <v>9.2755300000000006E-3</v>
      </c>
      <c r="Y93">
        <v>7.0735900000000003E-3</v>
      </c>
      <c r="Z93">
        <v>4.3382300000000001E-4</v>
      </c>
      <c r="AA93">
        <v>-3.2132800000000001E-4</v>
      </c>
      <c r="AB93">
        <v>6.5302800000000003</v>
      </c>
      <c r="AC93" s="10">
        <v>46.59</v>
      </c>
      <c r="AD93" s="10"/>
      <c r="AE93" s="10"/>
      <c r="AF93" s="10">
        <v>0.82</v>
      </c>
      <c r="AG93" s="11">
        <v>19.100000000000001</v>
      </c>
      <c r="AH93" s="10">
        <v>23.65</v>
      </c>
      <c r="AI93" s="10"/>
      <c r="AJ93" s="10"/>
      <c r="AK93" s="10"/>
      <c r="AL93" s="10">
        <v>8.49</v>
      </c>
      <c r="AM93" s="12"/>
      <c r="AN93" s="10"/>
      <c r="AO93" s="10"/>
      <c r="AP93" s="10">
        <v>1.36</v>
      </c>
    </row>
    <row r="94" spans="1:43">
      <c r="A94" t="s">
        <v>112</v>
      </c>
      <c r="C94">
        <v>48.610799999999998</v>
      </c>
      <c r="D94">
        <v>219527</v>
      </c>
      <c r="E94">
        <v>780.17200000000003</v>
      </c>
      <c r="F94">
        <v>264.35199999999998</v>
      </c>
      <c r="G94">
        <v>60.015099999999997</v>
      </c>
      <c r="H94">
        <v>1316.93</v>
      </c>
      <c r="I94">
        <v>0.92291299999999998</v>
      </c>
      <c r="J94">
        <v>0.42634</v>
      </c>
      <c r="K94">
        <v>88.997900000000001</v>
      </c>
      <c r="L94">
        <v>1.2033</v>
      </c>
      <c r="M94">
        <v>39.505600000000001</v>
      </c>
      <c r="N94">
        <v>89.632499999999993</v>
      </c>
      <c r="O94">
        <v>73.557000000000002</v>
      </c>
      <c r="P94">
        <v>225.42699999999999</v>
      </c>
      <c r="Q94">
        <v>32.317100000000003</v>
      </c>
      <c r="R94">
        <v>30.273800000000001</v>
      </c>
      <c r="S94">
        <v>0.13600799999999999</v>
      </c>
      <c r="T94">
        <v>2.1758000000000002</v>
      </c>
      <c r="U94">
        <v>20.590299999999999</v>
      </c>
      <c r="V94">
        <v>0.48893900000000001</v>
      </c>
      <c r="W94">
        <v>3410.89</v>
      </c>
      <c r="X94">
        <v>2.1017500000000001E-2</v>
      </c>
      <c r="Y94" s="1">
        <v>1.6985399999999998E-5</v>
      </c>
      <c r="Z94">
        <v>-1.14836E-4</v>
      </c>
      <c r="AA94" s="1">
        <v>4.8795899999999998E-5</v>
      </c>
      <c r="AB94">
        <v>3.1927699999999999</v>
      </c>
      <c r="AC94" s="10">
        <v>46.45</v>
      </c>
      <c r="AD94" s="10"/>
      <c r="AE94" s="10">
        <v>0.53</v>
      </c>
      <c r="AF94" s="10">
        <v>0.66</v>
      </c>
      <c r="AG94" s="11">
        <v>19.600000000000001</v>
      </c>
      <c r="AH94" s="10">
        <v>23.1</v>
      </c>
      <c r="AI94" s="10"/>
      <c r="AJ94" s="10"/>
      <c r="AK94" s="10"/>
      <c r="AL94" s="10">
        <v>8.33</v>
      </c>
      <c r="AM94" s="12"/>
      <c r="AN94" s="10"/>
      <c r="AO94" s="10"/>
      <c r="AP94" s="10">
        <v>1.34</v>
      </c>
    </row>
    <row r="95" spans="1:43">
      <c r="A95" t="s">
        <v>113</v>
      </c>
      <c r="C95">
        <v>37.443300000000001</v>
      </c>
      <c r="D95">
        <v>216480</v>
      </c>
      <c r="E95">
        <v>-989.77</v>
      </c>
      <c r="F95">
        <v>277.07299999999998</v>
      </c>
      <c r="G95">
        <v>58.7423</v>
      </c>
      <c r="H95">
        <v>1380.69</v>
      </c>
      <c r="I95">
        <v>1.3042</v>
      </c>
      <c r="J95">
        <v>0.57162900000000005</v>
      </c>
      <c r="K95">
        <v>97.395600000000002</v>
      </c>
      <c r="L95">
        <v>0.669076</v>
      </c>
      <c r="M95">
        <v>32.623399999999997</v>
      </c>
      <c r="N95">
        <v>66.403400000000005</v>
      </c>
      <c r="O95">
        <v>75.6648</v>
      </c>
      <c r="P95">
        <v>232.089</v>
      </c>
      <c r="Q95">
        <v>34.327199999999998</v>
      </c>
      <c r="R95">
        <v>30.166799999999999</v>
      </c>
      <c r="S95">
        <v>-4.5763600000000001E-2</v>
      </c>
      <c r="T95">
        <v>1.38534</v>
      </c>
      <c r="U95">
        <v>22.507999999999999</v>
      </c>
      <c r="V95">
        <v>0.47251500000000002</v>
      </c>
      <c r="W95">
        <v>3475.49</v>
      </c>
      <c r="X95">
        <v>1.1220600000000001E-2</v>
      </c>
      <c r="Y95" s="1">
        <v>-6.3468100000000003E-5</v>
      </c>
      <c r="Z95" s="1">
        <v>3.1142600000000002E-5</v>
      </c>
      <c r="AA95">
        <v>1.75371E-2</v>
      </c>
      <c r="AB95">
        <v>3.4554200000000002</v>
      </c>
      <c r="AC95" s="10">
        <v>46.57</v>
      </c>
      <c r="AD95" s="10"/>
      <c r="AE95" s="10">
        <v>0.39</v>
      </c>
      <c r="AF95" s="10">
        <v>0.61</v>
      </c>
      <c r="AG95" s="11">
        <v>19.510000000000002</v>
      </c>
      <c r="AH95" s="10">
        <v>23.38</v>
      </c>
      <c r="AI95" s="10"/>
      <c r="AJ95" s="10"/>
      <c r="AK95" s="10"/>
      <c r="AL95" s="10">
        <v>8.35</v>
      </c>
      <c r="AM95" s="12"/>
      <c r="AN95" s="10"/>
      <c r="AO95" s="10"/>
      <c r="AP95" s="10">
        <v>1.19</v>
      </c>
    </row>
    <row r="96" spans="1:43">
      <c r="A96" t="s">
        <v>114</v>
      </c>
      <c r="C96">
        <v>40.824300000000001</v>
      </c>
      <c r="D96">
        <v>215296</v>
      </c>
      <c r="E96">
        <v>1255.6400000000001</v>
      </c>
      <c r="F96">
        <v>11.768800000000001</v>
      </c>
      <c r="G96">
        <v>3.9845000000000002</v>
      </c>
      <c r="H96">
        <v>141.83699999999999</v>
      </c>
      <c r="I96">
        <v>0.148171</v>
      </c>
      <c r="J96">
        <v>-0.61404400000000003</v>
      </c>
      <c r="K96">
        <v>121.682</v>
      </c>
      <c r="L96">
        <v>0.87653999999999999</v>
      </c>
      <c r="M96">
        <v>29.643999999999998</v>
      </c>
      <c r="N96">
        <v>114.733</v>
      </c>
      <c r="O96">
        <v>53.632100000000001</v>
      </c>
      <c r="P96">
        <v>226.00899999999999</v>
      </c>
      <c r="Q96">
        <v>31.745999999999999</v>
      </c>
      <c r="R96">
        <v>31.256</v>
      </c>
      <c r="S96">
        <v>1.3877499999999999E-2</v>
      </c>
      <c r="T96">
        <v>8.9893000000000004E-3</v>
      </c>
      <c r="U96">
        <v>3.1580499999999998</v>
      </c>
      <c r="V96">
        <v>2.0742400000000001</v>
      </c>
      <c r="W96">
        <v>3889.69</v>
      </c>
      <c r="X96">
        <v>2.1777999999999999E-2</v>
      </c>
      <c r="Y96">
        <v>2.72747E-4</v>
      </c>
      <c r="Z96" s="1">
        <v>-9.4099900000000007E-6</v>
      </c>
      <c r="AA96">
        <v>8.7797900000000009E-3</v>
      </c>
      <c r="AB96">
        <v>8.3456100000000006</v>
      </c>
      <c r="AC96" s="10">
        <v>46.54</v>
      </c>
      <c r="AD96" s="10"/>
      <c r="AE96" s="10"/>
      <c r="AF96" s="10">
        <v>0.76</v>
      </c>
      <c r="AG96" s="11">
        <v>19.399999999999999</v>
      </c>
      <c r="AH96" s="10">
        <v>23.38</v>
      </c>
      <c r="AI96" s="10"/>
      <c r="AJ96" s="10"/>
      <c r="AK96" s="10"/>
      <c r="AL96" s="10">
        <v>8.5299999999999994</v>
      </c>
      <c r="AM96" s="12"/>
      <c r="AN96" s="10"/>
      <c r="AO96" s="10"/>
      <c r="AP96" s="10">
        <v>1.39</v>
      </c>
    </row>
    <row r="97" spans="1:42">
      <c r="A97" t="s">
        <v>115</v>
      </c>
      <c r="C97">
        <v>34.804699999999997</v>
      </c>
      <c r="D97">
        <v>201359</v>
      </c>
      <c r="E97">
        <v>1047.17</v>
      </c>
      <c r="F97">
        <v>129.58199999999999</v>
      </c>
      <c r="G97">
        <v>5.8488899999999999</v>
      </c>
      <c r="H97">
        <v>157.58000000000001</v>
      </c>
      <c r="I97">
        <v>5.6208500000000002E-2</v>
      </c>
      <c r="J97">
        <v>-0.19514000000000001</v>
      </c>
      <c r="K97">
        <v>79.815200000000004</v>
      </c>
      <c r="L97">
        <v>0.76744299999999999</v>
      </c>
      <c r="M97">
        <v>31.479299999999999</v>
      </c>
      <c r="N97">
        <v>73.908600000000007</v>
      </c>
      <c r="O97">
        <v>50.6006</v>
      </c>
      <c r="P97">
        <v>171.04499999999999</v>
      </c>
      <c r="Q97">
        <v>30.8965</v>
      </c>
      <c r="R97">
        <v>39.775300000000001</v>
      </c>
      <c r="S97">
        <v>5.5443399999999997E-2</v>
      </c>
      <c r="T97">
        <v>0.123403</v>
      </c>
      <c r="U97">
        <v>4.0076599999999996</v>
      </c>
      <c r="V97">
        <v>1.1939500000000001</v>
      </c>
      <c r="W97">
        <v>3461.3</v>
      </c>
      <c r="X97">
        <v>2.58964E-2</v>
      </c>
      <c r="Y97">
        <v>-1.28886E-3</v>
      </c>
      <c r="Z97" s="1">
        <v>2.4177199999999999E-6</v>
      </c>
      <c r="AA97">
        <v>2.1368400000000001E-3</v>
      </c>
      <c r="AB97">
        <v>7.55741</v>
      </c>
      <c r="AC97" s="10">
        <v>46.66</v>
      </c>
      <c r="AD97" s="10"/>
      <c r="AE97" s="10">
        <v>0.49</v>
      </c>
      <c r="AF97" s="10">
        <v>0.67</v>
      </c>
      <c r="AG97" s="11">
        <v>19.43</v>
      </c>
      <c r="AH97" s="10">
        <v>23.52</v>
      </c>
      <c r="AI97" s="10"/>
      <c r="AJ97" s="10"/>
      <c r="AK97" s="10"/>
      <c r="AL97" s="10">
        <v>8.23</v>
      </c>
      <c r="AM97" s="12"/>
      <c r="AN97" s="10"/>
      <c r="AO97" s="10"/>
      <c r="AP97" s="10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19834-56B3-47DD-B3DC-39214BE13612}">
  <sheetPr codeName="Sheet4"/>
  <dimension ref="A1:CA125"/>
  <sheetViews>
    <sheetView zoomScale="60" zoomScaleNormal="60" workbookViewId="0">
      <selection activeCell="AC51" sqref="AC51"/>
    </sheetView>
  </sheetViews>
  <sheetFormatPr defaultRowHeight="14.4"/>
  <sheetData>
    <row r="1" spans="1:79">
      <c r="A1" s="2"/>
      <c r="B1" s="2" t="s">
        <v>24</v>
      </c>
      <c r="C1" s="2" t="s">
        <v>25</v>
      </c>
      <c r="D1" s="2" t="s">
        <v>26</v>
      </c>
      <c r="E1" s="2" t="s">
        <v>27</v>
      </c>
      <c r="F1" s="2" t="s">
        <v>28</v>
      </c>
      <c r="G1" s="2" t="s">
        <v>29</v>
      </c>
      <c r="H1" s="2" t="s">
        <v>30</v>
      </c>
      <c r="I1" s="2" t="s">
        <v>31</v>
      </c>
      <c r="J1" s="2" t="s">
        <v>32</v>
      </c>
      <c r="K1" s="2" t="s">
        <v>33</v>
      </c>
      <c r="L1" s="2" t="s">
        <v>34</v>
      </c>
      <c r="M1" s="2" t="s">
        <v>35</v>
      </c>
      <c r="N1" s="2" t="s">
        <v>36</v>
      </c>
      <c r="O1" s="2" t="s">
        <v>37</v>
      </c>
      <c r="P1" s="2" t="s">
        <v>38</v>
      </c>
      <c r="Q1" s="2" t="s">
        <v>39</v>
      </c>
      <c r="R1" s="2" t="s">
        <v>40</v>
      </c>
      <c r="S1" s="2" t="s">
        <v>41</v>
      </c>
      <c r="T1" s="2" t="s">
        <v>42</v>
      </c>
      <c r="U1" s="2" t="s">
        <v>43</v>
      </c>
      <c r="V1" s="2" t="s">
        <v>44</v>
      </c>
      <c r="W1" s="2" t="s">
        <v>45</v>
      </c>
      <c r="X1" s="2" t="s">
        <v>46</v>
      </c>
      <c r="Y1" s="2" t="s">
        <v>47</v>
      </c>
      <c r="Z1" s="2" t="s">
        <v>48</v>
      </c>
      <c r="AA1" s="2" t="s">
        <v>49</v>
      </c>
      <c r="AB1" s="2" t="s">
        <v>50</v>
      </c>
      <c r="AC1" s="8" t="s">
        <v>229</v>
      </c>
      <c r="AD1" s="8" t="s">
        <v>230</v>
      </c>
      <c r="AE1" s="8" t="s">
        <v>231</v>
      </c>
      <c r="AF1" s="8" t="s">
        <v>232</v>
      </c>
      <c r="AG1" s="8" t="s">
        <v>233</v>
      </c>
      <c r="AH1" s="8" t="s">
        <v>234</v>
      </c>
      <c r="AI1" s="8" t="s">
        <v>235</v>
      </c>
      <c r="AJ1" s="8" t="s">
        <v>236</v>
      </c>
      <c r="AK1" s="8" t="s">
        <v>237</v>
      </c>
      <c r="AL1" s="8" t="s">
        <v>238</v>
      </c>
      <c r="AM1" s="9" t="s">
        <v>239</v>
      </c>
      <c r="AN1" s="8" t="s">
        <v>240</v>
      </c>
      <c r="AO1" s="8" t="s">
        <v>241</v>
      </c>
      <c r="AP1" s="8" t="s">
        <v>242</v>
      </c>
      <c r="AQ1" s="8" t="s">
        <v>243</v>
      </c>
      <c r="AR1" s="8" t="s">
        <v>244</v>
      </c>
      <c r="AS1" s="8" t="s">
        <v>229</v>
      </c>
      <c r="AT1" s="8" t="s">
        <v>230</v>
      </c>
      <c r="AU1" s="8" t="s">
        <v>231</v>
      </c>
      <c r="AV1" s="8" t="s">
        <v>232</v>
      </c>
      <c r="AW1" s="8" t="s">
        <v>233</v>
      </c>
      <c r="AX1" s="8" t="s">
        <v>234</v>
      </c>
      <c r="AY1" s="8" t="s">
        <v>235</v>
      </c>
      <c r="AZ1" s="8" t="s">
        <v>236</v>
      </c>
      <c r="BA1" s="8" t="s">
        <v>237</v>
      </c>
      <c r="BB1" s="8" t="s">
        <v>238</v>
      </c>
      <c r="BC1" s="9" t="s">
        <v>239</v>
      </c>
      <c r="BD1" s="8" t="s">
        <v>240</v>
      </c>
      <c r="BE1" s="8" t="s">
        <v>241</v>
      </c>
      <c r="BF1" s="8" t="s">
        <v>242</v>
      </c>
      <c r="BG1" s="8" t="s">
        <v>243</v>
      </c>
      <c r="BH1" s="8" t="s">
        <v>244</v>
      </c>
    </row>
    <row r="2" spans="1:79">
      <c r="A2" t="s">
        <v>0</v>
      </c>
      <c r="C2">
        <v>38.521999999999998</v>
      </c>
      <c r="D2">
        <v>215194</v>
      </c>
      <c r="E2">
        <v>442.483</v>
      </c>
      <c r="F2">
        <v>452.70400000000001</v>
      </c>
      <c r="G2">
        <v>16.616499999999998</v>
      </c>
      <c r="H2">
        <v>911.01</v>
      </c>
      <c r="I2">
        <v>157.922</v>
      </c>
      <c r="J2">
        <v>21.869800000000001</v>
      </c>
      <c r="K2">
        <v>100.27800000000001</v>
      </c>
      <c r="L2">
        <v>4.8952</v>
      </c>
      <c r="M2">
        <v>39.259500000000003</v>
      </c>
      <c r="N2">
        <v>90.622799999999998</v>
      </c>
      <c r="O2">
        <v>53.0139</v>
      </c>
      <c r="P2">
        <v>199.256</v>
      </c>
      <c r="Q2">
        <v>38.933100000000003</v>
      </c>
      <c r="R2">
        <v>35.229799999999997</v>
      </c>
      <c r="S2">
        <v>0.17594199999999999</v>
      </c>
      <c r="T2">
        <v>8.5876500000000005E-3</v>
      </c>
      <c r="U2">
        <v>5.1735300000000004</v>
      </c>
      <c r="V2">
        <v>1.2665299999999999</v>
      </c>
      <c r="W2">
        <v>3698.06</v>
      </c>
      <c r="X2">
        <v>4.8086400000000001E-2</v>
      </c>
      <c r="Y2">
        <v>1.29975E-2</v>
      </c>
      <c r="Z2" s="1">
        <v>2.6760700000000002E-7</v>
      </c>
      <c r="AA2">
        <v>1.2595900000000001E-3</v>
      </c>
      <c r="AB2">
        <v>6.9626099999999997</v>
      </c>
      <c r="AC2">
        <f t="shared" ref="AC2:AE3" si="0">AS2*BJ2</f>
        <v>463400.00000000006</v>
      </c>
      <c r="AD2">
        <f t="shared" ca="1" si="0"/>
        <v>0</v>
      </c>
      <c r="AE2">
        <f t="shared" si="0"/>
        <v>3600</v>
      </c>
      <c r="AF2">
        <f t="shared" ref="AF2:AR2" si="1">AV2*BM2</f>
        <v>8400</v>
      </c>
      <c r="AG2">
        <f t="shared" si="1"/>
        <v>189500</v>
      </c>
      <c r="AH2">
        <f t="shared" si="1"/>
        <v>232100</v>
      </c>
      <c r="AI2">
        <f t="shared" si="1"/>
        <v>0</v>
      </c>
      <c r="AJ2">
        <f t="shared" si="1"/>
        <v>0</v>
      </c>
      <c r="AK2">
        <f t="shared" si="1"/>
        <v>0</v>
      </c>
      <c r="AL2">
        <f t="shared" si="1"/>
        <v>85200</v>
      </c>
      <c r="AM2">
        <f t="shared" si="1"/>
        <v>0</v>
      </c>
      <c r="AN2">
        <f t="shared" si="1"/>
        <v>0</v>
      </c>
      <c r="AO2">
        <f t="shared" si="1"/>
        <v>2700</v>
      </c>
      <c r="AP2">
        <f t="shared" si="1"/>
        <v>0</v>
      </c>
      <c r="AQ2">
        <f t="shared" si="1"/>
        <v>0</v>
      </c>
      <c r="AR2">
        <f t="shared" si="1"/>
        <v>14800</v>
      </c>
      <c r="AS2" s="10">
        <v>46.34</v>
      </c>
      <c r="AT2" s="10">
        <f ca="1">AT2*BJ2</f>
        <v>0</v>
      </c>
      <c r="AU2" s="10">
        <v>0.36</v>
      </c>
      <c r="AV2" s="10">
        <v>0.84</v>
      </c>
      <c r="AW2" s="11">
        <v>18.95</v>
      </c>
      <c r="AX2" s="10">
        <v>23.21</v>
      </c>
      <c r="AY2" s="10"/>
      <c r="AZ2" s="10">
        <v>0</v>
      </c>
      <c r="BA2" s="10"/>
      <c r="BB2" s="10">
        <v>8.52</v>
      </c>
      <c r="BC2" s="12">
        <v>0</v>
      </c>
      <c r="BD2" s="10"/>
      <c r="BE2" s="10">
        <v>0.27</v>
      </c>
      <c r="BF2" s="10"/>
      <c r="BG2" s="10">
        <v>0</v>
      </c>
      <c r="BH2" s="10">
        <v>1.48</v>
      </c>
      <c r="BJ2">
        <v>10000</v>
      </c>
      <c r="BK2">
        <v>10000</v>
      </c>
      <c r="BL2">
        <v>10000</v>
      </c>
      <c r="BM2">
        <v>10000</v>
      </c>
      <c r="BN2">
        <v>10000</v>
      </c>
      <c r="BO2">
        <v>10000</v>
      </c>
      <c r="BP2">
        <v>10000</v>
      </c>
      <c r="BQ2">
        <v>10000</v>
      </c>
      <c r="BR2">
        <v>10000</v>
      </c>
      <c r="BS2">
        <v>10000</v>
      </c>
      <c r="BT2">
        <v>10000</v>
      </c>
      <c r="BU2">
        <v>10000</v>
      </c>
      <c r="BV2">
        <v>10000</v>
      </c>
      <c r="BW2">
        <v>10000</v>
      </c>
      <c r="BX2">
        <v>10000</v>
      </c>
      <c r="BY2">
        <v>10000</v>
      </c>
      <c r="BZ2">
        <v>10000</v>
      </c>
      <c r="CA2">
        <v>10000</v>
      </c>
    </row>
    <row r="3" spans="1:79">
      <c r="A3" t="s">
        <v>1</v>
      </c>
      <c r="C3">
        <v>46.811700000000002</v>
      </c>
      <c r="D3">
        <v>233613</v>
      </c>
      <c r="E3">
        <v>-194.16</v>
      </c>
      <c r="F3">
        <v>-209.99199999999999</v>
      </c>
      <c r="G3">
        <v>13.8996</v>
      </c>
      <c r="H3">
        <v>1715.19</v>
      </c>
      <c r="I3">
        <v>379.50099999999998</v>
      </c>
      <c r="J3">
        <v>180.6</v>
      </c>
      <c r="K3">
        <v>128.33199999999999</v>
      </c>
      <c r="L3">
        <v>4.3220099999999997</v>
      </c>
      <c r="M3">
        <v>47.738900000000001</v>
      </c>
      <c r="N3">
        <v>117.121</v>
      </c>
      <c r="O3">
        <v>56.692</v>
      </c>
      <c r="P3">
        <v>210.95</v>
      </c>
      <c r="Q3">
        <v>44.676400000000001</v>
      </c>
      <c r="R3">
        <v>34.005000000000003</v>
      </c>
      <c r="S3">
        <v>1.7552399999999999E-2</v>
      </c>
      <c r="T3">
        <v>0.15915199999999999</v>
      </c>
      <c r="U3">
        <v>4.86022</v>
      </c>
      <c r="V3">
        <v>2.2708699999999999</v>
      </c>
      <c r="W3">
        <v>4513.25</v>
      </c>
      <c r="X3">
        <v>4.4789900000000001E-2</v>
      </c>
      <c r="Y3">
        <v>-2.1981999999999999E-4</v>
      </c>
      <c r="Z3" s="1">
        <v>-9.1011300000000002E-7</v>
      </c>
      <c r="AA3">
        <v>-3.7172500000000001E-3</v>
      </c>
      <c r="AB3">
        <v>6.2948599999999999</v>
      </c>
      <c r="AC3">
        <f t="shared" si="0"/>
        <v>462400</v>
      </c>
      <c r="AD3">
        <f t="shared" si="0"/>
        <v>0</v>
      </c>
      <c r="AE3">
        <f t="shared" si="0"/>
        <v>3600</v>
      </c>
      <c r="AF3">
        <f t="shared" ref="AF3:AR3" si="2">AV3*BM3</f>
        <v>10900</v>
      </c>
      <c r="AG3">
        <f t="shared" si="2"/>
        <v>183000</v>
      </c>
      <c r="AH3">
        <f t="shared" si="2"/>
        <v>233700</v>
      </c>
      <c r="AI3">
        <f t="shared" si="2"/>
        <v>0</v>
      </c>
      <c r="AJ3">
        <f t="shared" si="2"/>
        <v>0</v>
      </c>
      <c r="AK3">
        <f t="shared" si="2"/>
        <v>0</v>
      </c>
      <c r="AL3">
        <f t="shared" si="2"/>
        <v>85399.999999999985</v>
      </c>
      <c r="AM3">
        <f t="shared" si="2"/>
        <v>0</v>
      </c>
      <c r="AN3">
        <f t="shared" si="2"/>
        <v>0</v>
      </c>
      <c r="AO3">
        <f t="shared" si="2"/>
        <v>4100</v>
      </c>
      <c r="AP3">
        <f t="shared" si="2"/>
        <v>0</v>
      </c>
      <c r="AQ3">
        <f t="shared" si="2"/>
        <v>0</v>
      </c>
      <c r="AR3">
        <f t="shared" si="2"/>
        <v>16900</v>
      </c>
      <c r="AS3" s="10">
        <v>46.24</v>
      </c>
      <c r="AT3" s="10"/>
      <c r="AU3" s="10">
        <v>0.36</v>
      </c>
      <c r="AV3" s="10">
        <v>1.0900000000000001</v>
      </c>
      <c r="AW3" s="11">
        <v>18.3</v>
      </c>
      <c r="AX3" s="10">
        <v>23.37</v>
      </c>
      <c r="AY3" s="10"/>
      <c r="AZ3" s="10">
        <v>0</v>
      </c>
      <c r="BA3" s="10"/>
      <c r="BB3" s="10">
        <v>8.5399999999999991</v>
      </c>
      <c r="BC3" s="12">
        <v>0</v>
      </c>
      <c r="BD3" s="10"/>
      <c r="BE3" s="10">
        <v>0.41</v>
      </c>
      <c r="BF3" s="10"/>
      <c r="BG3" s="10">
        <v>0</v>
      </c>
      <c r="BH3" s="10">
        <v>1.69</v>
      </c>
      <c r="BJ3">
        <v>10000</v>
      </c>
      <c r="BK3">
        <v>10000</v>
      </c>
      <c r="BL3">
        <v>10000</v>
      </c>
      <c r="BM3">
        <v>10000</v>
      </c>
      <c r="BN3">
        <v>10000</v>
      </c>
      <c r="BO3">
        <v>10000</v>
      </c>
      <c r="BP3">
        <v>10000</v>
      </c>
      <c r="BQ3">
        <v>10000</v>
      </c>
      <c r="BR3">
        <v>10000</v>
      </c>
      <c r="BS3">
        <v>10000</v>
      </c>
      <c r="BT3">
        <v>10000</v>
      </c>
      <c r="BU3">
        <v>10000</v>
      </c>
      <c r="BV3">
        <v>10000</v>
      </c>
      <c r="BW3">
        <v>10000</v>
      </c>
      <c r="BX3">
        <v>10000</v>
      </c>
      <c r="BY3">
        <v>10000</v>
      </c>
      <c r="BZ3">
        <v>10000</v>
      </c>
      <c r="CA3">
        <v>10000</v>
      </c>
    </row>
    <row r="4" spans="1:79">
      <c r="Z4" s="1"/>
      <c r="AC4" s="19" t="s">
        <v>229</v>
      </c>
      <c r="AD4" s="19" t="s">
        <v>231</v>
      </c>
      <c r="AE4" s="19" t="s">
        <v>232</v>
      </c>
      <c r="AF4" s="19" t="s">
        <v>233</v>
      </c>
      <c r="AG4" s="19" t="s">
        <v>234</v>
      </c>
      <c r="AH4" s="19" t="s">
        <v>235</v>
      </c>
      <c r="AI4" s="19" t="s">
        <v>238</v>
      </c>
      <c r="AJ4" s="19" t="s">
        <v>239</v>
      </c>
      <c r="AK4" s="19" t="s">
        <v>241</v>
      </c>
      <c r="AL4" s="19" t="s">
        <v>245</v>
      </c>
      <c r="AM4" s="19" t="s">
        <v>244</v>
      </c>
      <c r="AS4" t="s">
        <v>229</v>
      </c>
      <c r="AT4" t="s">
        <v>231</v>
      </c>
      <c r="AU4" t="s">
        <v>232</v>
      </c>
      <c r="AV4" s="14" t="s">
        <v>233</v>
      </c>
      <c r="AW4" t="s">
        <v>234</v>
      </c>
      <c r="AX4" t="s">
        <v>235</v>
      </c>
      <c r="AY4" t="s">
        <v>238</v>
      </c>
      <c r="AZ4" s="15" t="s">
        <v>239</v>
      </c>
      <c r="BA4" t="s">
        <v>241</v>
      </c>
      <c r="BB4" t="s">
        <v>245</v>
      </c>
      <c r="BC4" t="s">
        <v>244</v>
      </c>
      <c r="BD4" s="13"/>
      <c r="BE4" s="13"/>
      <c r="BF4" s="13"/>
      <c r="BG4" s="13"/>
      <c r="BH4" s="13"/>
      <c r="BJ4">
        <v>10000</v>
      </c>
      <c r="BK4">
        <v>10000</v>
      </c>
      <c r="BL4">
        <v>10000</v>
      </c>
      <c r="BM4">
        <v>10000</v>
      </c>
      <c r="BN4">
        <v>10000</v>
      </c>
      <c r="BO4">
        <v>10000</v>
      </c>
      <c r="BP4">
        <v>10000</v>
      </c>
      <c r="BQ4">
        <v>10000</v>
      </c>
      <c r="BR4">
        <v>10000</v>
      </c>
      <c r="BS4">
        <v>10000</v>
      </c>
      <c r="BT4">
        <v>10000</v>
      </c>
      <c r="BU4">
        <v>10000</v>
      </c>
      <c r="BV4">
        <v>10000</v>
      </c>
      <c r="BW4">
        <v>10000</v>
      </c>
      <c r="BX4">
        <v>10000</v>
      </c>
      <c r="BY4">
        <v>10000</v>
      </c>
      <c r="BZ4">
        <v>10000</v>
      </c>
      <c r="CA4">
        <v>10000</v>
      </c>
    </row>
    <row r="5" spans="1:79">
      <c r="A5" t="s">
        <v>2</v>
      </c>
      <c r="C5">
        <v>36.603700000000003</v>
      </c>
      <c r="D5">
        <v>215258</v>
      </c>
      <c r="E5">
        <v>-351.32</v>
      </c>
      <c r="F5">
        <v>-50.497199999999999</v>
      </c>
      <c r="G5">
        <v>47.9069</v>
      </c>
      <c r="H5">
        <v>2883.73</v>
      </c>
      <c r="I5">
        <v>285.935</v>
      </c>
      <c r="J5">
        <v>128.04400000000001</v>
      </c>
      <c r="K5">
        <v>109.27500000000001</v>
      </c>
      <c r="L5">
        <v>2.31982</v>
      </c>
      <c r="M5">
        <v>27.578700000000001</v>
      </c>
      <c r="N5">
        <v>61.253399999999999</v>
      </c>
      <c r="O5">
        <v>61.548299999999998</v>
      </c>
      <c r="P5">
        <v>244.65600000000001</v>
      </c>
      <c r="Q5">
        <v>25.729500000000002</v>
      </c>
      <c r="R5">
        <v>28.8536</v>
      </c>
      <c r="S5">
        <v>-1.1590700000000001E-2</v>
      </c>
      <c r="T5">
        <v>1.7094100000000001</v>
      </c>
      <c r="U5">
        <v>24.2485</v>
      </c>
      <c r="V5">
        <v>2.7129400000000001</v>
      </c>
      <c r="W5">
        <v>1365</v>
      </c>
      <c r="X5">
        <v>2.6498600000000001E-2</v>
      </c>
      <c r="Y5" s="1">
        <v>5.3141099999999998E-5</v>
      </c>
      <c r="Z5" s="1">
        <v>3.4089699999999999E-6</v>
      </c>
      <c r="AA5">
        <v>6.4846899999999999E-2</v>
      </c>
      <c r="AB5">
        <v>10.3934</v>
      </c>
      <c r="AC5">
        <f>AS5*BJ5</f>
        <v>459200</v>
      </c>
      <c r="AD5">
        <f>AT5*BK5</f>
        <v>2900</v>
      </c>
      <c r="AE5">
        <f>AU5*BL5</f>
        <v>7100</v>
      </c>
      <c r="AF5">
        <f t="shared" ref="AF5:AM5" si="3">AV5*BM5</f>
        <v>189000</v>
      </c>
      <c r="AG5">
        <f t="shared" si="3"/>
        <v>229000</v>
      </c>
      <c r="AH5">
        <f t="shared" si="3"/>
        <v>0</v>
      </c>
      <c r="AI5">
        <f t="shared" si="3"/>
        <v>95300</v>
      </c>
      <c r="AJ5">
        <f t="shared" si="3"/>
        <v>0</v>
      </c>
      <c r="AK5">
        <f t="shared" si="3"/>
        <v>0</v>
      </c>
      <c r="AL5">
        <f t="shared" si="3"/>
        <v>0</v>
      </c>
      <c r="AM5">
        <f t="shared" si="3"/>
        <v>17400</v>
      </c>
      <c r="AS5" s="10">
        <v>45.92</v>
      </c>
      <c r="AT5" s="10">
        <v>0.28999999999999998</v>
      </c>
      <c r="AU5" s="10">
        <v>0.71</v>
      </c>
      <c r="AV5" s="11">
        <v>18.899999999999999</v>
      </c>
      <c r="AW5" s="10">
        <v>22.9</v>
      </c>
      <c r="AX5" s="10">
        <v>0</v>
      </c>
      <c r="AY5" s="10">
        <v>9.5299999999999994</v>
      </c>
      <c r="AZ5" s="12">
        <v>0</v>
      </c>
      <c r="BA5" s="10"/>
      <c r="BB5" s="10">
        <v>0</v>
      </c>
      <c r="BC5" s="10">
        <v>1.74</v>
      </c>
      <c r="BJ5">
        <v>10000</v>
      </c>
      <c r="BK5">
        <v>10000</v>
      </c>
      <c r="BL5">
        <v>10000</v>
      </c>
      <c r="BM5">
        <v>10000</v>
      </c>
      <c r="BN5">
        <v>10000</v>
      </c>
      <c r="BO5">
        <v>10000</v>
      </c>
      <c r="BP5">
        <v>10000</v>
      </c>
      <c r="BQ5">
        <v>10000</v>
      </c>
      <c r="BR5">
        <v>10000</v>
      </c>
      <c r="BS5">
        <v>10000</v>
      </c>
      <c r="BT5">
        <v>10000</v>
      </c>
      <c r="BU5">
        <v>10000</v>
      </c>
      <c r="BV5">
        <v>10000</v>
      </c>
      <c r="BW5">
        <v>10000</v>
      </c>
      <c r="BX5">
        <v>10000</v>
      </c>
      <c r="BY5">
        <v>10000</v>
      </c>
      <c r="BZ5">
        <v>10000</v>
      </c>
      <c r="CA5">
        <v>10000</v>
      </c>
    </row>
    <row r="6" spans="1:79">
      <c r="A6" t="s">
        <v>3</v>
      </c>
      <c r="C6">
        <v>40.7729</v>
      </c>
      <c r="D6">
        <v>199733</v>
      </c>
      <c r="E6">
        <v>131.43199999999999</v>
      </c>
      <c r="F6">
        <v>400.81700000000001</v>
      </c>
      <c r="G6">
        <v>48.338000000000001</v>
      </c>
      <c r="H6">
        <v>3157.49</v>
      </c>
      <c r="I6">
        <v>290.41699999999997</v>
      </c>
      <c r="J6">
        <v>148.267</v>
      </c>
      <c r="K6">
        <v>137.37899999999999</v>
      </c>
      <c r="L6">
        <v>2.5191400000000002</v>
      </c>
      <c r="M6">
        <v>33.674199999999999</v>
      </c>
      <c r="N6">
        <v>43.306100000000001</v>
      </c>
      <c r="O6">
        <v>64.113799999999998</v>
      </c>
      <c r="P6">
        <v>235.15</v>
      </c>
      <c r="Q6">
        <v>30.267800000000001</v>
      </c>
      <c r="R6">
        <v>23.0046</v>
      </c>
      <c r="S6">
        <v>0.17004900000000001</v>
      </c>
      <c r="T6">
        <v>0.54271899999999995</v>
      </c>
      <c r="U6">
        <v>26.8201</v>
      </c>
      <c r="V6">
        <v>2.3996300000000002</v>
      </c>
      <c r="W6">
        <v>1819.56</v>
      </c>
      <c r="X6">
        <v>1.06141E-2</v>
      </c>
      <c r="Y6" s="1">
        <v>3.3514400000000001E-6</v>
      </c>
      <c r="Z6" s="1">
        <v>-1.1978600000000001E-5</v>
      </c>
      <c r="AA6">
        <v>5.6988200000000003E-2</v>
      </c>
      <c r="AB6">
        <v>8.04847</v>
      </c>
      <c r="AC6">
        <f t="shared" ref="AC6:AC16" si="4">AS6*BJ6</f>
        <v>458700</v>
      </c>
      <c r="AD6">
        <f t="shared" ref="AD6:AD16" si="5">AT6*BK6</f>
        <v>2800.0000000000005</v>
      </c>
      <c r="AE6">
        <f t="shared" ref="AE6:AE16" si="6">AU6*BL6</f>
        <v>8400</v>
      </c>
      <c r="AF6">
        <f t="shared" ref="AF6:AF16" si="7">AV6*BM6</f>
        <v>185600</v>
      </c>
      <c r="AG6">
        <f t="shared" ref="AG6:AG16" si="8">AW6*BN6</f>
        <v>230100.00000000003</v>
      </c>
      <c r="AH6">
        <f t="shared" ref="AH6:AH16" si="9">AX6*BO6</f>
        <v>0</v>
      </c>
      <c r="AI6">
        <f t="shared" ref="AI6:AI16" si="10">AY6*BP6</f>
        <v>95300</v>
      </c>
      <c r="AJ6">
        <f t="shared" ref="AJ6:AJ16" si="11">AZ6*BQ6</f>
        <v>0</v>
      </c>
      <c r="AK6">
        <f t="shared" ref="AK6:AK16" si="12">BA6*BR6</f>
        <v>0</v>
      </c>
      <c r="AL6">
        <f t="shared" ref="AL6:AL16" si="13">BB6*BS6</f>
        <v>0</v>
      </c>
      <c r="AM6">
        <f t="shared" ref="AM6:AM16" si="14">BC6*BT6</f>
        <v>19200</v>
      </c>
      <c r="AS6" s="10">
        <v>45.87</v>
      </c>
      <c r="AT6" s="10">
        <v>0.28000000000000003</v>
      </c>
      <c r="AU6" s="10">
        <v>0.84</v>
      </c>
      <c r="AV6" s="11">
        <v>18.559999999999999</v>
      </c>
      <c r="AW6" s="10">
        <v>23.01</v>
      </c>
      <c r="AX6" s="10">
        <v>0</v>
      </c>
      <c r="AY6" s="10">
        <v>9.5299999999999994</v>
      </c>
      <c r="AZ6" s="12">
        <v>0</v>
      </c>
      <c r="BA6" s="10"/>
      <c r="BB6" s="10">
        <v>0</v>
      </c>
      <c r="BC6" s="10">
        <v>1.92</v>
      </c>
      <c r="BJ6">
        <v>10000</v>
      </c>
      <c r="BK6">
        <v>10000</v>
      </c>
      <c r="BL6">
        <v>10000</v>
      </c>
      <c r="BM6">
        <v>10000</v>
      </c>
      <c r="BN6">
        <v>10000</v>
      </c>
      <c r="BO6">
        <v>10000</v>
      </c>
      <c r="BP6">
        <v>10000</v>
      </c>
      <c r="BQ6">
        <v>10000</v>
      </c>
      <c r="BR6">
        <v>10000</v>
      </c>
      <c r="BS6">
        <v>10000</v>
      </c>
      <c r="BT6">
        <v>10000</v>
      </c>
      <c r="BU6">
        <v>10000</v>
      </c>
      <c r="BV6">
        <v>10000</v>
      </c>
      <c r="BW6">
        <v>10000</v>
      </c>
      <c r="BX6">
        <v>10000</v>
      </c>
      <c r="BY6">
        <v>10000</v>
      </c>
      <c r="BZ6">
        <v>10000</v>
      </c>
      <c r="CA6">
        <v>10000</v>
      </c>
    </row>
    <row r="7" spans="1:79">
      <c r="A7" t="s">
        <v>4</v>
      </c>
      <c r="C7">
        <v>44.405900000000003</v>
      </c>
      <c r="D7">
        <v>216101</v>
      </c>
      <c r="E7">
        <v>-229.869</v>
      </c>
      <c r="F7">
        <v>-34.339700000000001</v>
      </c>
      <c r="G7">
        <v>47.090299999999999</v>
      </c>
      <c r="H7">
        <v>2637.65</v>
      </c>
      <c r="I7">
        <v>249.27500000000001</v>
      </c>
      <c r="J7">
        <v>129.989</v>
      </c>
      <c r="K7">
        <v>119.78400000000001</v>
      </c>
      <c r="L7">
        <v>2.0256099999999999</v>
      </c>
      <c r="M7">
        <v>33.689700000000002</v>
      </c>
      <c r="N7">
        <v>70.362099999999998</v>
      </c>
      <c r="O7">
        <v>58.032699999999998</v>
      </c>
      <c r="P7">
        <v>275.25599999999997</v>
      </c>
      <c r="Q7">
        <v>28.8337</v>
      </c>
      <c r="R7">
        <v>27.1038</v>
      </c>
      <c r="S7">
        <v>0.10914699999999999</v>
      </c>
      <c r="T7">
        <v>1.31203</v>
      </c>
      <c r="U7">
        <v>31.678899999999999</v>
      </c>
      <c r="V7">
        <v>3.0369999999999999</v>
      </c>
      <c r="W7">
        <v>2213.25</v>
      </c>
      <c r="X7">
        <v>2.5050900000000001E-2</v>
      </c>
      <c r="Y7" s="1">
        <v>-7.1610800000000002E-5</v>
      </c>
      <c r="Z7" s="1">
        <v>4.8950299999999998E-5</v>
      </c>
      <c r="AA7">
        <v>3.7687600000000002E-2</v>
      </c>
      <c r="AB7">
        <v>7.1657500000000001</v>
      </c>
      <c r="AC7">
        <f t="shared" si="4"/>
        <v>459700</v>
      </c>
      <c r="AD7">
        <f t="shared" si="5"/>
        <v>3000</v>
      </c>
      <c r="AE7">
        <f t="shared" si="6"/>
        <v>8000</v>
      </c>
      <c r="AF7">
        <f t="shared" si="7"/>
        <v>187000</v>
      </c>
      <c r="AG7">
        <f t="shared" si="8"/>
        <v>230799.99999999997</v>
      </c>
      <c r="AH7">
        <f t="shared" si="9"/>
        <v>0</v>
      </c>
      <c r="AI7">
        <f t="shared" si="10"/>
        <v>95500</v>
      </c>
      <c r="AJ7">
        <f t="shared" si="11"/>
        <v>0</v>
      </c>
      <c r="AK7">
        <f t="shared" si="12"/>
        <v>0</v>
      </c>
      <c r="AL7">
        <f t="shared" si="13"/>
        <v>0</v>
      </c>
      <c r="AM7">
        <f t="shared" si="14"/>
        <v>15800</v>
      </c>
      <c r="AS7" s="10">
        <v>45.97</v>
      </c>
      <c r="AT7" s="10">
        <v>0.3</v>
      </c>
      <c r="AU7" s="10">
        <v>0.8</v>
      </c>
      <c r="AV7" s="11">
        <v>18.7</v>
      </c>
      <c r="AW7" s="10">
        <v>23.08</v>
      </c>
      <c r="AX7" s="10">
        <v>0</v>
      </c>
      <c r="AY7" s="10">
        <v>9.5500000000000007</v>
      </c>
      <c r="AZ7" s="12">
        <v>0</v>
      </c>
      <c r="BA7" s="10"/>
      <c r="BB7" s="10">
        <v>0</v>
      </c>
      <c r="BC7" s="10">
        <v>1.58</v>
      </c>
      <c r="BJ7">
        <v>10000</v>
      </c>
      <c r="BK7">
        <v>10000</v>
      </c>
      <c r="BL7">
        <v>10000</v>
      </c>
      <c r="BM7">
        <v>10000</v>
      </c>
      <c r="BN7">
        <v>10000</v>
      </c>
      <c r="BO7">
        <v>10000</v>
      </c>
      <c r="BP7">
        <v>10000</v>
      </c>
      <c r="BQ7">
        <v>10000</v>
      </c>
      <c r="BR7">
        <v>10000</v>
      </c>
      <c r="BS7">
        <v>10000</v>
      </c>
      <c r="BT7">
        <v>10000</v>
      </c>
      <c r="BU7">
        <v>10000</v>
      </c>
      <c r="BV7">
        <v>10000</v>
      </c>
      <c r="BW7">
        <v>10000</v>
      </c>
      <c r="BX7">
        <v>10000</v>
      </c>
      <c r="BY7">
        <v>10000</v>
      </c>
      <c r="BZ7">
        <v>10000</v>
      </c>
      <c r="CA7">
        <v>10000</v>
      </c>
    </row>
    <row r="8" spans="1:79">
      <c r="A8" t="s">
        <v>5</v>
      </c>
      <c r="C8">
        <v>41.6419</v>
      </c>
      <c r="D8">
        <v>206177</v>
      </c>
      <c r="E8">
        <v>591.55799999999999</v>
      </c>
      <c r="F8">
        <v>-53.948300000000003</v>
      </c>
      <c r="G8">
        <v>73.347800000000007</v>
      </c>
      <c r="H8">
        <v>4355.6400000000003</v>
      </c>
      <c r="I8">
        <v>397.22899999999998</v>
      </c>
      <c r="J8">
        <v>216.81100000000001</v>
      </c>
      <c r="K8">
        <v>129.35499999999999</v>
      </c>
      <c r="L8">
        <v>2.3355999999999999</v>
      </c>
      <c r="M8">
        <v>32.2577</v>
      </c>
      <c r="N8">
        <v>48.963299999999997</v>
      </c>
      <c r="O8">
        <v>68.189099999999996</v>
      </c>
      <c r="P8">
        <v>269.613</v>
      </c>
      <c r="Q8">
        <v>25.270199999999999</v>
      </c>
      <c r="R8">
        <v>15.370900000000001</v>
      </c>
      <c r="S8">
        <v>2.2063099999999999E-2</v>
      </c>
      <c r="T8">
        <v>0.58542700000000003</v>
      </c>
      <c r="U8">
        <v>39.028700000000001</v>
      </c>
      <c r="V8">
        <v>2.5349599999999999</v>
      </c>
      <c r="W8">
        <v>1518.45</v>
      </c>
      <c r="X8">
        <v>7.1555400000000002E-3</v>
      </c>
      <c r="Y8">
        <v>2.39912E-4</v>
      </c>
      <c r="Z8">
        <v>-1.5569299999999999E-4</v>
      </c>
      <c r="AA8">
        <v>6.4415100000000003E-2</v>
      </c>
      <c r="AB8">
        <v>4.8076699999999999</v>
      </c>
      <c r="AC8">
        <f t="shared" si="4"/>
        <v>458600</v>
      </c>
      <c r="AD8">
        <f t="shared" si="5"/>
        <v>2800.0000000000005</v>
      </c>
      <c r="AE8">
        <f t="shared" si="6"/>
        <v>8900</v>
      </c>
      <c r="AF8">
        <f t="shared" si="7"/>
        <v>181100</v>
      </c>
      <c r="AG8">
        <f t="shared" si="8"/>
        <v>233200</v>
      </c>
      <c r="AH8">
        <f t="shared" si="9"/>
        <v>0</v>
      </c>
      <c r="AI8">
        <f t="shared" si="10"/>
        <v>97100.000000000015</v>
      </c>
      <c r="AJ8">
        <f t="shared" si="11"/>
        <v>0</v>
      </c>
      <c r="AK8">
        <f t="shared" si="12"/>
        <v>0</v>
      </c>
      <c r="AL8">
        <f t="shared" si="13"/>
        <v>0</v>
      </c>
      <c r="AM8">
        <f t="shared" si="14"/>
        <v>18300</v>
      </c>
      <c r="AS8" s="10">
        <v>45.86</v>
      </c>
      <c r="AT8" s="10">
        <v>0.28000000000000003</v>
      </c>
      <c r="AU8" s="10">
        <v>0.89</v>
      </c>
      <c r="AV8" s="11">
        <v>18.11</v>
      </c>
      <c r="AW8" s="10">
        <v>23.32</v>
      </c>
      <c r="AX8" s="10">
        <v>0</v>
      </c>
      <c r="AY8" s="10">
        <v>9.7100000000000009</v>
      </c>
      <c r="AZ8" s="12">
        <v>0</v>
      </c>
      <c r="BA8" s="10"/>
      <c r="BB8" s="10">
        <v>0</v>
      </c>
      <c r="BC8" s="10">
        <v>1.83</v>
      </c>
      <c r="BJ8">
        <v>10000</v>
      </c>
      <c r="BK8">
        <v>10000</v>
      </c>
      <c r="BL8">
        <v>10000</v>
      </c>
      <c r="BM8">
        <v>10000</v>
      </c>
      <c r="BN8">
        <v>10000</v>
      </c>
      <c r="BO8">
        <v>10000</v>
      </c>
      <c r="BP8">
        <v>10000</v>
      </c>
      <c r="BQ8">
        <v>10000</v>
      </c>
      <c r="BR8">
        <v>10000</v>
      </c>
      <c r="BS8">
        <v>10000</v>
      </c>
      <c r="BT8">
        <v>10000</v>
      </c>
      <c r="BU8">
        <v>10000</v>
      </c>
      <c r="BV8">
        <v>10000</v>
      </c>
      <c r="BW8">
        <v>10000</v>
      </c>
      <c r="BX8">
        <v>10000</v>
      </c>
      <c r="BY8">
        <v>10000</v>
      </c>
      <c r="BZ8">
        <v>10000</v>
      </c>
      <c r="CA8">
        <v>10000</v>
      </c>
    </row>
    <row r="9" spans="1:79">
      <c r="A9" t="s">
        <v>6</v>
      </c>
      <c r="C9">
        <v>50.973500000000001</v>
      </c>
      <c r="D9">
        <v>207761</v>
      </c>
      <c r="E9">
        <v>813.01599999999996</v>
      </c>
      <c r="F9">
        <v>344.64800000000002</v>
      </c>
      <c r="G9">
        <v>77.050200000000004</v>
      </c>
      <c r="H9">
        <v>3376.16</v>
      </c>
      <c r="I9">
        <v>390.06599999999997</v>
      </c>
      <c r="J9">
        <v>189.66800000000001</v>
      </c>
      <c r="K9">
        <v>162.82400000000001</v>
      </c>
      <c r="L9">
        <v>3.3967800000000001</v>
      </c>
      <c r="M9">
        <v>37.784300000000002</v>
      </c>
      <c r="N9">
        <v>74.451400000000007</v>
      </c>
      <c r="O9">
        <v>68.687799999999996</v>
      </c>
      <c r="P9">
        <v>252.51499999999999</v>
      </c>
      <c r="Q9">
        <v>19.148900000000001</v>
      </c>
      <c r="R9">
        <v>21.279699999999998</v>
      </c>
      <c r="S9">
        <v>0.15053</v>
      </c>
      <c r="T9">
        <v>0.60647200000000001</v>
      </c>
      <c r="U9">
        <v>29.3813</v>
      </c>
      <c r="V9">
        <v>2.8065500000000001</v>
      </c>
      <c r="W9">
        <v>1949.48</v>
      </c>
      <c r="X9">
        <v>2.54109E-2</v>
      </c>
      <c r="Y9">
        <v>-1.3917300000000001E-3</v>
      </c>
      <c r="Z9">
        <v>6.7801700000000005E-4</v>
      </c>
      <c r="AA9">
        <v>2.6707999999999999E-2</v>
      </c>
      <c r="AB9">
        <v>7.1580599999999999</v>
      </c>
      <c r="AC9">
        <f t="shared" si="4"/>
        <v>458600</v>
      </c>
      <c r="AD9">
        <f t="shared" si="5"/>
        <v>2900</v>
      </c>
      <c r="AE9">
        <f t="shared" si="6"/>
        <v>8200</v>
      </c>
      <c r="AF9">
        <f t="shared" si="7"/>
        <v>184100</v>
      </c>
      <c r="AG9">
        <f t="shared" si="8"/>
        <v>231200</v>
      </c>
      <c r="AH9">
        <f t="shared" si="9"/>
        <v>0</v>
      </c>
      <c r="AI9">
        <f t="shared" si="10"/>
        <v>95700</v>
      </c>
      <c r="AJ9">
        <f t="shared" si="11"/>
        <v>0</v>
      </c>
      <c r="AK9">
        <f t="shared" si="12"/>
        <v>0</v>
      </c>
      <c r="AL9">
        <f t="shared" si="13"/>
        <v>0</v>
      </c>
      <c r="AM9">
        <f t="shared" si="14"/>
        <v>19300</v>
      </c>
      <c r="AS9" s="10">
        <v>45.86</v>
      </c>
      <c r="AT9" s="10">
        <v>0.28999999999999998</v>
      </c>
      <c r="AU9" s="10">
        <v>0.82</v>
      </c>
      <c r="AV9" s="11">
        <v>18.41</v>
      </c>
      <c r="AW9" s="10">
        <v>23.12</v>
      </c>
      <c r="AX9" s="10">
        <v>0</v>
      </c>
      <c r="AY9" s="10">
        <v>9.57</v>
      </c>
      <c r="AZ9" s="12">
        <v>0</v>
      </c>
      <c r="BA9" s="10"/>
      <c r="BB9" s="10">
        <v>0</v>
      </c>
      <c r="BC9" s="10">
        <v>1.93</v>
      </c>
      <c r="BJ9">
        <v>10000</v>
      </c>
      <c r="BK9">
        <v>10000</v>
      </c>
      <c r="BL9">
        <v>10000</v>
      </c>
      <c r="BM9">
        <v>10000</v>
      </c>
      <c r="BN9">
        <v>10000</v>
      </c>
      <c r="BO9">
        <v>10000</v>
      </c>
      <c r="BP9">
        <v>10000</v>
      </c>
      <c r="BQ9">
        <v>10000</v>
      </c>
      <c r="BR9">
        <v>10000</v>
      </c>
      <c r="BS9">
        <v>10000</v>
      </c>
      <c r="BT9">
        <v>10000</v>
      </c>
      <c r="BU9">
        <v>10000</v>
      </c>
      <c r="BV9">
        <v>10000</v>
      </c>
      <c r="BW9">
        <v>10000</v>
      </c>
      <c r="BX9">
        <v>10000</v>
      </c>
      <c r="BY9">
        <v>10000</v>
      </c>
      <c r="BZ9">
        <v>10000</v>
      </c>
      <c r="CA9">
        <v>10000</v>
      </c>
    </row>
    <row r="10" spans="1:79">
      <c r="A10" t="s">
        <v>7</v>
      </c>
      <c r="C10">
        <v>40.365400000000001</v>
      </c>
      <c r="D10">
        <v>199445</v>
      </c>
      <c r="E10">
        <v>153.834</v>
      </c>
      <c r="F10">
        <v>28.8963</v>
      </c>
      <c r="G10">
        <v>47.333300000000001</v>
      </c>
      <c r="H10">
        <v>2833.42</v>
      </c>
      <c r="I10">
        <v>290.834</v>
      </c>
      <c r="J10">
        <v>143.61199999999999</v>
      </c>
      <c r="K10">
        <v>109.742</v>
      </c>
      <c r="L10">
        <v>1.4568000000000001</v>
      </c>
      <c r="M10">
        <v>26.523900000000001</v>
      </c>
      <c r="N10">
        <v>61.584600000000002</v>
      </c>
      <c r="O10">
        <v>57.531100000000002</v>
      </c>
      <c r="P10">
        <v>257.98700000000002</v>
      </c>
      <c r="Q10">
        <v>13.2707</v>
      </c>
      <c r="R10">
        <v>21.745899999999999</v>
      </c>
      <c r="S10">
        <v>-1.79663E-3</v>
      </c>
      <c r="T10">
        <v>1.3595900000000001</v>
      </c>
      <c r="U10">
        <v>26.9011</v>
      </c>
      <c r="V10">
        <v>3.04026</v>
      </c>
      <c r="W10">
        <v>2396.67</v>
      </c>
      <c r="X10">
        <v>3.1968900000000001E-2</v>
      </c>
      <c r="Y10">
        <v>2.0169599999999999E-4</v>
      </c>
      <c r="Z10">
        <v>-3.54448E-3</v>
      </c>
      <c r="AA10">
        <v>1.11763E-2</v>
      </c>
      <c r="AB10">
        <v>6.6229199999999997</v>
      </c>
      <c r="AC10">
        <f t="shared" si="4"/>
        <v>458200</v>
      </c>
      <c r="AD10">
        <f t="shared" si="5"/>
        <v>2600</v>
      </c>
      <c r="AE10">
        <f t="shared" si="6"/>
        <v>10200</v>
      </c>
      <c r="AF10">
        <f t="shared" si="7"/>
        <v>180900</v>
      </c>
      <c r="AG10">
        <f t="shared" si="8"/>
        <v>231900</v>
      </c>
      <c r="AH10">
        <f t="shared" si="9"/>
        <v>0</v>
      </c>
      <c r="AI10">
        <f t="shared" si="10"/>
        <v>95100</v>
      </c>
      <c r="AJ10">
        <f t="shared" si="11"/>
        <v>0</v>
      </c>
      <c r="AK10">
        <f t="shared" si="12"/>
        <v>0</v>
      </c>
      <c r="AL10">
        <f t="shared" si="13"/>
        <v>0</v>
      </c>
      <c r="AM10">
        <f t="shared" si="14"/>
        <v>21100</v>
      </c>
      <c r="AS10" s="10">
        <v>45.82</v>
      </c>
      <c r="AT10" s="10">
        <v>0.26</v>
      </c>
      <c r="AU10" s="10">
        <v>1.02</v>
      </c>
      <c r="AV10" s="11">
        <v>18.09</v>
      </c>
      <c r="AW10" s="10">
        <v>23.19</v>
      </c>
      <c r="AX10" s="10">
        <v>0</v>
      </c>
      <c r="AY10" s="10">
        <v>9.51</v>
      </c>
      <c r="AZ10" s="12">
        <v>0</v>
      </c>
      <c r="BA10" s="10"/>
      <c r="BB10" s="10">
        <v>0</v>
      </c>
      <c r="BC10" s="10">
        <v>2.11</v>
      </c>
      <c r="BJ10">
        <v>10000</v>
      </c>
      <c r="BK10">
        <v>10000</v>
      </c>
      <c r="BL10">
        <v>10000</v>
      </c>
      <c r="BM10">
        <v>10000</v>
      </c>
      <c r="BN10">
        <v>10000</v>
      </c>
      <c r="BO10">
        <v>10000</v>
      </c>
      <c r="BP10">
        <v>10000</v>
      </c>
      <c r="BQ10">
        <v>10000</v>
      </c>
      <c r="BR10">
        <v>10000</v>
      </c>
      <c r="BS10">
        <v>10000</v>
      </c>
      <c r="BT10">
        <v>10000</v>
      </c>
      <c r="BU10">
        <v>10000</v>
      </c>
      <c r="BV10">
        <v>10000</v>
      </c>
      <c r="BW10">
        <v>10000</v>
      </c>
      <c r="BX10">
        <v>10000</v>
      </c>
      <c r="BY10">
        <v>10000</v>
      </c>
      <c r="BZ10">
        <v>10000</v>
      </c>
      <c r="CA10">
        <v>10000</v>
      </c>
    </row>
    <row r="11" spans="1:79">
      <c r="A11" t="s">
        <v>8</v>
      </c>
      <c r="C11">
        <v>52.168599999999998</v>
      </c>
      <c r="D11">
        <v>216544</v>
      </c>
      <c r="E11">
        <v>1562.12</v>
      </c>
      <c r="F11">
        <v>95.133300000000006</v>
      </c>
      <c r="G11">
        <v>51.250100000000003</v>
      </c>
      <c r="H11">
        <v>3170.13</v>
      </c>
      <c r="I11">
        <v>313.35000000000002</v>
      </c>
      <c r="J11">
        <v>165.02699999999999</v>
      </c>
      <c r="K11">
        <v>181.316</v>
      </c>
      <c r="L11">
        <v>3.59293</v>
      </c>
      <c r="M11">
        <v>47.295099999999998</v>
      </c>
      <c r="N11">
        <v>86.606499999999997</v>
      </c>
      <c r="O11">
        <v>65.361099999999993</v>
      </c>
      <c r="P11">
        <v>268.928</v>
      </c>
      <c r="Q11">
        <v>33.881900000000002</v>
      </c>
      <c r="R11">
        <v>33.586300000000001</v>
      </c>
      <c r="S11">
        <v>0.156724</v>
      </c>
      <c r="T11">
        <v>1.5959399999999999</v>
      </c>
      <c r="U11">
        <v>29.873799999999999</v>
      </c>
      <c r="V11">
        <v>3.50644</v>
      </c>
      <c r="W11">
        <v>2207.37</v>
      </c>
      <c r="X11">
        <v>2.6823400000000001E-2</v>
      </c>
      <c r="Y11">
        <v>8.59738E-3</v>
      </c>
      <c r="Z11" s="1">
        <v>-1.08393E-5</v>
      </c>
      <c r="AA11">
        <v>1.38345E-2</v>
      </c>
      <c r="AB11">
        <v>9.9316600000000008</v>
      </c>
      <c r="AC11">
        <f t="shared" si="4"/>
        <v>459700</v>
      </c>
      <c r="AD11">
        <f t="shared" si="5"/>
        <v>3100</v>
      </c>
      <c r="AE11">
        <f t="shared" si="6"/>
        <v>7200</v>
      </c>
      <c r="AF11">
        <f t="shared" si="7"/>
        <v>188900</v>
      </c>
      <c r="AG11">
        <f t="shared" si="8"/>
        <v>229700</v>
      </c>
      <c r="AH11">
        <f t="shared" si="9"/>
        <v>0</v>
      </c>
      <c r="AI11">
        <f t="shared" si="10"/>
        <v>95000</v>
      </c>
      <c r="AJ11">
        <f t="shared" si="11"/>
        <v>0</v>
      </c>
      <c r="AK11">
        <f t="shared" si="12"/>
        <v>0</v>
      </c>
      <c r="AL11">
        <f t="shared" si="13"/>
        <v>0</v>
      </c>
      <c r="AM11">
        <f t="shared" si="14"/>
        <v>16400</v>
      </c>
      <c r="AS11" s="10">
        <v>45.97</v>
      </c>
      <c r="AT11" s="10">
        <v>0.31</v>
      </c>
      <c r="AU11" s="10">
        <v>0.72</v>
      </c>
      <c r="AV11" s="11">
        <v>18.89</v>
      </c>
      <c r="AW11" s="10">
        <v>22.97</v>
      </c>
      <c r="AX11" s="10">
        <v>0</v>
      </c>
      <c r="AY11" s="10">
        <v>9.5</v>
      </c>
      <c r="AZ11" s="12">
        <v>0</v>
      </c>
      <c r="BA11" s="10"/>
      <c r="BB11" s="10">
        <v>0</v>
      </c>
      <c r="BC11" s="10">
        <v>1.64</v>
      </c>
      <c r="BJ11">
        <v>10000</v>
      </c>
      <c r="BK11">
        <v>10000</v>
      </c>
      <c r="BL11">
        <v>10000</v>
      </c>
      <c r="BM11">
        <v>10000</v>
      </c>
      <c r="BN11">
        <v>10000</v>
      </c>
      <c r="BO11">
        <v>10000</v>
      </c>
      <c r="BP11">
        <v>10000</v>
      </c>
      <c r="BQ11">
        <v>10000</v>
      </c>
      <c r="BR11">
        <v>10000</v>
      </c>
      <c r="BS11">
        <v>10000</v>
      </c>
      <c r="BT11">
        <v>10000</v>
      </c>
      <c r="BU11">
        <v>10000</v>
      </c>
      <c r="BV11">
        <v>10000</v>
      </c>
      <c r="BW11">
        <v>10000</v>
      </c>
      <c r="BX11">
        <v>10000</v>
      </c>
      <c r="BY11">
        <v>10000</v>
      </c>
      <c r="BZ11">
        <v>10000</v>
      </c>
      <c r="CA11">
        <v>10000</v>
      </c>
    </row>
    <row r="12" spans="1:79">
      <c r="A12" t="s">
        <v>9</v>
      </c>
      <c r="C12">
        <v>43.901899999999998</v>
      </c>
      <c r="D12">
        <v>201687</v>
      </c>
      <c r="E12">
        <v>190.262</v>
      </c>
      <c r="F12">
        <v>248.39500000000001</v>
      </c>
      <c r="G12">
        <v>45.218000000000004</v>
      </c>
      <c r="H12">
        <v>2983.29</v>
      </c>
      <c r="I12">
        <v>301.21100000000001</v>
      </c>
      <c r="J12">
        <v>152.631</v>
      </c>
      <c r="K12">
        <v>122.23699999999999</v>
      </c>
      <c r="L12">
        <v>2.4380099999999998</v>
      </c>
      <c r="M12">
        <v>25.664400000000001</v>
      </c>
      <c r="N12">
        <v>57.830599999999997</v>
      </c>
      <c r="O12">
        <v>57.461199999999998</v>
      </c>
      <c r="P12">
        <v>246.43199999999999</v>
      </c>
      <c r="Q12">
        <v>28.0852</v>
      </c>
      <c r="R12">
        <v>26.376100000000001</v>
      </c>
      <c r="S12">
        <v>3.2249199999999999E-2</v>
      </c>
      <c r="T12">
        <v>1.37341</v>
      </c>
      <c r="U12">
        <v>30.3597</v>
      </c>
      <c r="V12">
        <v>2.8797999999999999</v>
      </c>
      <c r="W12">
        <v>2070.79</v>
      </c>
      <c r="X12">
        <v>3.01634E-2</v>
      </c>
      <c r="Y12">
        <v>4.9677599999999999E-3</v>
      </c>
      <c r="Z12" s="1">
        <v>2.9955599999999999E-6</v>
      </c>
      <c r="AA12">
        <v>9.41028E-2</v>
      </c>
      <c r="AB12">
        <v>8.4248700000000003</v>
      </c>
      <c r="AC12">
        <f t="shared" si="4"/>
        <v>458200</v>
      </c>
      <c r="AD12">
        <f t="shared" si="5"/>
        <v>3400.0000000000005</v>
      </c>
      <c r="AE12">
        <f t="shared" si="6"/>
        <v>7300</v>
      </c>
      <c r="AF12">
        <f t="shared" si="7"/>
        <v>186800</v>
      </c>
      <c r="AG12">
        <f t="shared" si="8"/>
        <v>228800</v>
      </c>
      <c r="AH12">
        <f t="shared" si="9"/>
        <v>0</v>
      </c>
      <c r="AI12">
        <f t="shared" si="10"/>
        <v>95800</v>
      </c>
      <c r="AJ12">
        <f t="shared" si="11"/>
        <v>1400.0000000000002</v>
      </c>
      <c r="AK12">
        <f t="shared" si="12"/>
        <v>0</v>
      </c>
      <c r="AL12">
        <f t="shared" si="13"/>
        <v>0</v>
      </c>
      <c r="AM12">
        <f t="shared" si="14"/>
        <v>18200</v>
      </c>
      <c r="AS12" s="10">
        <v>45.82</v>
      </c>
      <c r="AT12" s="10">
        <v>0.34</v>
      </c>
      <c r="AU12" s="10">
        <v>0.73</v>
      </c>
      <c r="AV12" s="11">
        <v>18.68</v>
      </c>
      <c r="AW12" s="10">
        <v>22.88</v>
      </c>
      <c r="AX12" s="10">
        <v>0</v>
      </c>
      <c r="AY12" s="10">
        <v>9.58</v>
      </c>
      <c r="AZ12" s="12">
        <v>0.14000000000000001</v>
      </c>
      <c r="BA12" s="10"/>
      <c r="BB12" s="10">
        <v>0</v>
      </c>
      <c r="BC12" s="10">
        <v>1.82</v>
      </c>
      <c r="BJ12">
        <v>10000</v>
      </c>
      <c r="BK12">
        <v>10000</v>
      </c>
      <c r="BL12">
        <v>10000</v>
      </c>
      <c r="BM12">
        <v>10000</v>
      </c>
      <c r="BN12">
        <v>10000</v>
      </c>
      <c r="BO12">
        <v>10000</v>
      </c>
      <c r="BP12">
        <v>10000</v>
      </c>
      <c r="BQ12">
        <v>10000</v>
      </c>
      <c r="BR12">
        <v>10000</v>
      </c>
      <c r="BS12">
        <v>10000</v>
      </c>
      <c r="BT12">
        <v>10000</v>
      </c>
      <c r="BU12">
        <v>10000</v>
      </c>
      <c r="BV12">
        <v>10000</v>
      </c>
      <c r="BW12">
        <v>10000</v>
      </c>
      <c r="BX12">
        <v>10000</v>
      </c>
      <c r="BY12">
        <v>10000</v>
      </c>
      <c r="BZ12">
        <v>10000</v>
      </c>
      <c r="CA12">
        <v>10000</v>
      </c>
    </row>
    <row r="13" spans="1:79">
      <c r="A13" t="s">
        <v>10</v>
      </c>
      <c r="C13">
        <v>50.969799999999999</v>
      </c>
      <c r="D13">
        <v>195698</v>
      </c>
      <c r="E13">
        <v>-948.22299999999996</v>
      </c>
      <c r="F13">
        <v>-386.339</v>
      </c>
      <c r="G13">
        <v>37.390300000000003</v>
      </c>
      <c r="H13">
        <v>2302.31</v>
      </c>
      <c r="I13">
        <v>257.29500000000002</v>
      </c>
      <c r="J13">
        <v>155.71799999999999</v>
      </c>
      <c r="K13">
        <v>162.98400000000001</v>
      </c>
      <c r="L13">
        <v>3.1627999999999998</v>
      </c>
      <c r="M13">
        <v>43.836300000000001</v>
      </c>
      <c r="N13">
        <v>65.853399999999993</v>
      </c>
      <c r="O13">
        <v>57.528399999999998</v>
      </c>
      <c r="P13">
        <v>235.18199999999999</v>
      </c>
      <c r="Q13">
        <v>31.320699999999999</v>
      </c>
      <c r="R13">
        <v>31.0839</v>
      </c>
      <c r="S13">
        <v>7.9697799999999999E-2</v>
      </c>
      <c r="T13">
        <v>0.55570900000000001</v>
      </c>
      <c r="U13">
        <v>17.057099999999998</v>
      </c>
      <c r="V13">
        <v>2.5438200000000002</v>
      </c>
      <c r="W13">
        <v>2390.39</v>
      </c>
      <c r="X13">
        <v>2.22685E-2</v>
      </c>
      <c r="Y13">
        <v>-1.1696199999999999E-3</v>
      </c>
      <c r="Z13" s="1">
        <v>-1.9441499999999998E-6</v>
      </c>
      <c r="AA13">
        <v>2.7050100000000001E-2</v>
      </c>
      <c r="AB13">
        <v>7.8038400000000001</v>
      </c>
      <c r="AC13">
        <f t="shared" si="4"/>
        <v>458200</v>
      </c>
      <c r="AD13">
        <f t="shared" si="5"/>
        <v>2700</v>
      </c>
      <c r="AE13">
        <f t="shared" si="6"/>
        <v>8800</v>
      </c>
      <c r="AF13">
        <f t="shared" si="7"/>
        <v>183299.99999999997</v>
      </c>
      <c r="AG13">
        <f t="shared" si="8"/>
        <v>230799.99999999997</v>
      </c>
      <c r="AH13">
        <f t="shared" si="9"/>
        <v>0</v>
      </c>
      <c r="AI13">
        <f t="shared" si="10"/>
        <v>94500</v>
      </c>
      <c r="AJ13">
        <f t="shared" si="11"/>
        <v>0</v>
      </c>
      <c r="AK13">
        <f t="shared" si="12"/>
        <v>0</v>
      </c>
      <c r="AL13">
        <f t="shared" si="13"/>
        <v>0</v>
      </c>
      <c r="AM13">
        <f t="shared" si="14"/>
        <v>21600</v>
      </c>
      <c r="AS13" s="10">
        <v>45.82</v>
      </c>
      <c r="AT13" s="10">
        <v>0.27</v>
      </c>
      <c r="AU13" s="10">
        <v>0.88</v>
      </c>
      <c r="AV13" s="11">
        <v>18.329999999999998</v>
      </c>
      <c r="AW13" s="10">
        <v>23.08</v>
      </c>
      <c r="AX13" s="10">
        <v>0</v>
      </c>
      <c r="AY13" s="10">
        <v>9.4499999999999993</v>
      </c>
      <c r="AZ13" s="12">
        <v>0</v>
      </c>
      <c r="BA13" s="10"/>
      <c r="BB13" s="10">
        <v>0</v>
      </c>
      <c r="BC13" s="10">
        <v>2.16</v>
      </c>
      <c r="BJ13">
        <v>10000</v>
      </c>
      <c r="BK13">
        <v>10000</v>
      </c>
      <c r="BL13">
        <v>10000</v>
      </c>
      <c r="BM13">
        <v>10000</v>
      </c>
      <c r="BN13">
        <v>10000</v>
      </c>
      <c r="BO13">
        <v>10000</v>
      </c>
      <c r="BP13">
        <v>10000</v>
      </c>
      <c r="BQ13">
        <v>10000</v>
      </c>
      <c r="BR13">
        <v>10000</v>
      </c>
      <c r="BS13">
        <v>10000</v>
      </c>
      <c r="BT13">
        <v>10000</v>
      </c>
      <c r="BU13">
        <v>10000</v>
      </c>
      <c r="BV13">
        <v>10000</v>
      </c>
      <c r="BW13">
        <v>10000</v>
      </c>
      <c r="BX13">
        <v>10000</v>
      </c>
      <c r="BY13">
        <v>10000</v>
      </c>
      <c r="BZ13">
        <v>10000</v>
      </c>
      <c r="CA13">
        <v>10000</v>
      </c>
    </row>
    <row r="14" spans="1:79">
      <c r="A14" t="s">
        <v>11</v>
      </c>
      <c r="C14">
        <v>42.182000000000002</v>
      </c>
      <c r="D14">
        <v>217739</v>
      </c>
      <c r="E14">
        <v>6008.75</v>
      </c>
      <c r="F14">
        <v>2680.26</v>
      </c>
      <c r="G14">
        <v>25.043500000000002</v>
      </c>
      <c r="H14">
        <v>1162.3499999999999</v>
      </c>
      <c r="I14">
        <v>209.553</v>
      </c>
      <c r="J14">
        <v>85.609899999999996</v>
      </c>
      <c r="K14">
        <v>150.066</v>
      </c>
      <c r="L14">
        <v>2.70723</v>
      </c>
      <c r="M14">
        <v>40.075499999999998</v>
      </c>
      <c r="N14">
        <v>85.270799999999994</v>
      </c>
      <c r="O14">
        <v>46.556699999999999</v>
      </c>
      <c r="P14">
        <v>201.17500000000001</v>
      </c>
      <c r="Q14">
        <v>77.795699999999997</v>
      </c>
      <c r="R14">
        <v>82.304900000000004</v>
      </c>
      <c r="S14">
        <v>-1.1436999999999999E-2</v>
      </c>
      <c r="T14">
        <v>6.0152900000000002E-2</v>
      </c>
      <c r="U14">
        <v>4.3070500000000003</v>
      </c>
      <c r="V14">
        <v>1.77485</v>
      </c>
      <c r="W14">
        <v>3793.07</v>
      </c>
      <c r="X14">
        <v>3.7128099999999997E-2</v>
      </c>
      <c r="Y14">
        <v>4.4203699999999999E-3</v>
      </c>
      <c r="Z14" s="1">
        <v>5.2121100000000003E-6</v>
      </c>
      <c r="AA14" s="1">
        <v>3.8224900000000001E-5</v>
      </c>
      <c r="AB14">
        <v>9.8760999999999992</v>
      </c>
      <c r="AC14">
        <f t="shared" si="4"/>
        <v>458600</v>
      </c>
      <c r="AD14">
        <f t="shared" si="5"/>
        <v>3800</v>
      </c>
      <c r="AE14">
        <f t="shared" si="6"/>
        <v>9900</v>
      </c>
      <c r="AF14">
        <f t="shared" si="7"/>
        <v>183500</v>
      </c>
      <c r="AG14">
        <f t="shared" si="8"/>
        <v>230200</v>
      </c>
      <c r="AH14">
        <f t="shared" si="9"/>
        <v>0</v>
      </c>
      <c r="AI14">
        <f t="shared" si="10"/>
        <v>91600</v>
      </c>
      <c r="AJ14">
        <f t="shared" si="11"/>
        <v>1400.0000000000002</v>
      </c>
      <c r="AK14">
        <f t="shared" si="12"/>
        <v>0</v>
      </c>
      <c r="AL14">
        <f t="shared" si="13"/>
        <v>0</v>
      </c>
      <c r="AM14">
        <f t="shared" si="14"/>
        <v>20900</v>
      </c>
      <c r="AS14" s="10">
        <v>45.86</v>
      </c>
      <c r="AT14" s="10">
        <v>0.38</v>
      </c>
      <c r="AU14" s="10">
        <v>0.99</v>
      </c>
      <c r="AV14" s="11">
        <v>18.350000000000001</v>
      </c>
      <c r="AW14" s="10">
        <v>23.02</v>
      </c>
      <c r="AX14" s="10">
        <v>0</v>
      </c>
      <c r="AY14" s="10">
        <v>9.16</v>
      </c>
      <c r="AZ14" s="12">
        <v>0.14000000000000001</v>
      </c>
      <c r="BA14" s="10"/>
      <c r="BB14" s="10">
        <v>0</v>
      </c>
      <c r="BC14" s="10">
        <v>2.09</v>
      </c>
      <c r="BJ14">
        <v>10000</v>
      </c>
      <c r="BK14">
        <v>10000</v>
      </c>
      <c r="BL14">
        <v>10000</v>
      </c>
      <c r="BM14">
        <v>10000</v>
      </c>
      <c r="BN14">
        <v>10000</v>
      </c>
      <c r="BO14">
        <v>10000</v>
      </c>
      <c r="BP14">
        <v>10000</v>
      </c>
      <c r="BQ14">
        <v>10000</v>
      </c>
      <c r="BR14">
        <v>10000</v>
      </c>
      <c r="BS14">
        <v>10000</v>
      </c>
      <c r="BT14">
        <v>10000</v>
      </c>
      <c r="BU14">
        <v>10000</v>
      </c>
      <c r="BV14">
        <v>10000</v>
      </c>
      <c r="BW14">
        <v>10000</v>
      </c>
      <c r="BX14">
        <v>10000</v>
      </c>
      <c r="BY14">
        <v>10000</v>
      </c>
      <c r="BZ14">
        <v>10000</v>
      </c>
      <c r="CA14">
        <v>10000</v>
      </c>
    </row>
    <row r="15" spans="1:79">
      <c r="A15" t="s">
        <v>12</v>
      </c>
      <c r="C15">
        <v>63.905900000000003</v>
      </c>
      <c r="D15">
        <v>204036</v>
      </c>
      <c r="E15">
        <v>537.92399999999998</v>
      </c>
      <c r="F15">
        <v>100.949</v>
      </c>
      <c r="G15">
        <v>20.7607</v>
      </c>
      <c r="H15">
        <v>1285.43</v>
      </c>
      <c r="I15">
        <v>172.95400000000001</v>
      </c>
      <c r="J15">
        <v>34.307200000000002</v>
      </c>
      <c r="K15">
        <v>252.637</v>
      </c>
      <c r="L15">
        <v>5.05152</v>
      </c>
      <c r="M15">
        <v>62.925400000000003</v>
      </c>
      <c r="N15">
        <v>126.083</v>
      </c>
      <c r="O15">
        <v>49.372799999999998</v>
      </c>
      <c r="P15">
        <v>209.03899999999999</v>
      </c>
      <c r="Q15">
        <v>22.316099999999999</v>
      </c>
      <c r="R15">
        <v>25.6843</v>
      </c>
      <c r="S15">
        <v>0.176538</v>
      </c>
      <c r="T15">
        <v>0.266814</v>
      </c>
      <c r="U15">
        <v>3.9057400000000002</v>
      </c>
      <c r="V15">
        <v>2.50542</v>
      </c>
      <c r="W15">
        <v>3491.85</v>
      </c>
      <c r="X15">
        <v>2.88799E-2</v>
      </c>
      <c r="Y15">
        <v>-1.0007600000000001E-3</v>
      </c>
      <c r="Z15" s="1">
        <v>-1.7549300000000002E-5</v>
      </c>
      <c r="AA15">
        <v>1.6645900000000002E-2</v>
      </c>
      <c r="AB15">
        <v>5.7265800000000002</v>
      </c>
      <c r="AC15">
        <f t="shared" si="4"/>
        <v>457200</v>
      </c>
      <c r="AD15">
        <f t="shared" si="5"/>
        <v>3200</v>
      </c>
      <c r="AE15">
        <f t="shared" si="6"/>
        <v>10200</v>
      </c>
      <c r="AF15">
        <f t="shared" si="7"/>
        <v>182700</v>
      </c>
      <c r="AG15">
        <f t="shared" si="8"/>
        <v>229000</v>
      </c>
      <c r="AH15">
        <f t="shared" si="9"/>
        <v>0</v>
      </c>
      <c r="AI15">
        <f t="shared" si="10"/>
        <v>93100</v>
      </c>
      <c r="AJ15">
        <f t="shared" si="11"/>
        <v>0</v>
      </c>
      <c r="AK15">
        <f t="shared" si="12"/>
        <v>0</v>
      </c>
      <c r="AL15">
        <f t="shared" si="13"/>
        <v>0</v>
      </c>
      <c r="AM15">
        <f t="shared" si="14"/>
        <v>24700.000000000004</v>
      </c>
      <c r="AS15" s="10">
        <v>45.72</v>
      </c>
      <c r="AT15" s="10">
        <v>0.32</v>
      </c>
      <c r="AU15" s="10">
        <v>1.02</v>
      </c>
      <c r="AV15" s="11">
        <v>18.27</v>
      </c>
      <c r="AW15" s="10">
        <v>22.9</v>
      </c>
      <c r="AX15" s="10">
        <v>0</v>
      </c>
      <c r="AY15" s="10">
        <v>9.31</v>
      </c>
      <c r="AZ15" s="12">
        <v>0</v>
      </c>
      <c r="BA15" s="10"/>
      <c r="BB15" s="10">
        <v>0</v>
      </c>
      <c r="BC15" s="10">
        <v>2.4700000000000002</v>
      </c>
      <c r="BJ15">
        <v>10000</v>
      </c>
      <c r="BK15">
        <v>10000</v>
      </c>
      <c r="BL15">
        <v>10000</v>
      </c>
      <c r="BM15">
        <v>10000</v>
      </c>
      <c r="BN15">
        <v>10000</v>
      </c>
      <c r="BO15">
        <v>10000</v>
      </c>
      <c r="BP15">
        <v>10000</v>
      </c>
      <c r="BQ15">
        <v>10000</v>
      </c>
      <c r="BR15">
        <v>10000</v>
      </c>
      <c r="BS15">
        <v>10000</v>
      </c>
      <c r="BT15">
        <v>10000</v>
      </c>
      <c r="BU15">
        <v>10000</v>
      </c>
      <c r="BV15">
        <v>10000</v>
      </c>
      <c r="BW15">
        <v>10000</v>
      </c>
      <c r="BX15">
        <v>10000</v>
      </c>
      <c r="BY15">
        <v>10000</v>
      </c>
      <c r="BZ15">
        <v>10000</v>
      </c>
      <c r="CA15">
        <v>10000</v>
      </c>
    </row>
    <row r="16" spans="1:79">
      <c r="A16" t="s">
        <v>13</v>
      </c>
      <c r="C16">
        <v>46.107599999999998</v>
      </c>
      <c r="D16">
        <v>204784</v>
      </c>
      <c r="E16">
        <v>1408.53</v>
      </c>
      <c r="F16">
        <v>1241.08</v>
      </c>
      <c r="G16">
        <v>17.346599999999999</v>
      </c>
      <c r="H16">
        <v>816.69200000000001</v>
      </c>
      <c r="I16">
        <v>65.474900000000005</v>
      </c>
      <c r="J16">
        <v>10.8878</v>
      </c>
      <c r="K16">
        <v>156.63300000000001</v>
      </c>
      <c r="L16">
        <v>3.0751599999999999</v>
      </c>
      <c r="M16">
        <v>31.9651</v>
      </c>
      <c r="N16">
        <v>61.458799999999997</v>
      </c>
      <c r="O16">
        <v>47.031599999999997</v>
      </c>
      <c r="P16">
        <v>211.619</v>
      </c>
      <c r="Q16">
        <v>54.784300000000002</v>
      </c>
      <c r="R16">
        <v>60.490699999999997</v>
      </c>
      <c r="S16">
        <v>0.13736699999999999</v>
      </c>
      <c r="T16">
        <v>0.136437</v>
      </c>
      <c r="U16">
        <v>5.4135299999999997</v>
      </c>
      <c r="V16">
        <v>2.2385100000000002</v>
      </c>
      <c r="W16">
        <v>3601.85</v>
      </c>
      <c r="X16">
        <v>4.3290099999999998E-2</v>
      </c>
      <c r="Y16">
        <v>4.2494200000000003E-3</v>
      </c>
      <c r="Z16" s="1">
        <v>7.05993E-5</v>
      </c>
      <c r="AA16">
        <v>-1.4096099999999999E-4</v>
      </c>
      <c r="AB16">
        <v>10.1569</v>
      </c>
      <c r="AC16">
        <f t="shared" si="4"/>
        <v>457800</v>
      </c>
      <c r="AD16">
        <f t="shared" si="5"/>
        <v>3700</v>
      </c>
      <c r="AE16">
        <f t="shared" si="6"/>
        <v>9700</v>
      </c>
      <c r="AF16">
        <f t="shared" si="7"/>
        <v>185600</v>
      </c>
      <c r="AG16">
        <f t="shared" si="8"/>
        <v>227900</v>
      </c>
      <c r="AH16">
        <f t="shared" si="9"/>
        <v>0</v>
      </c>
      <c r="AI16">
        <f t="shared" si="10"/>
        <v>92500</v>
      </c>
      <c r="AJ16">
        <f t="shared" si="11"/>
        <v>0</v>
      </c>
      <c r="AK16">
        <f t="shared" si="12"/>
        <v>0</v>
      </c>
      <c r="AL16">
        <f t="shared" si="13"/>
        <v>0</v>
      </c>
      <c r="AM16">
        <f t="shared" si="14"/>
        <v>22700</v>
      </c>
      <c r="AS16" s="10">
        <v>45.78</v>
      </c>
      <c r="AT16" s="10">
        <v>0.37</v>
      </c>
      <c r="AU16" s="10">
        <v>0.97</v>
      </c>
      <c r="AV16" s="11">
        <v>18.559999999999999</v>
      </c>
      <c r="AW16" s="10">
        <v>22.79</v>
      </c>
      <c r="AX16" s="10">
        <v>0</v>
      </c>
      <c r="AY16" s="10">
        <v>9.25</v>
      </c>
      <c r="AZ16" s="12">
        <v>0</v>
      </c>
      <c r="BA16" s="10"/>
      <c r="BB16" s="10">
        <v>0</v>
      </c>
      <c r="BC16" s="10">
        <v>2.27</v>
      </c>
      <c r="BJ16">
        <v>10000</v>
      </c>
      <c r="BK16">
        <v>10000</v>
      </c>
      <c r="BL16">
        <v>10000</v>
      </c>
      <c r="BM16">
        <v>10000</v>
      </c>
      <c r="BN16">
        <v>10000</v>
      </c>
      <c r="BO16">
        <v>10000</v>
      </c>
      <c r="BP16">
        <v>10000</v>
      </c>
      <c r="BQ16">
        <v>10000</v>
      </c>
      <c r="BR16">
        <v>10000</v>
      </c>
      <c r="BS16">
        <v>10000</v>
      </c>
      <c r="BT16">
        <v>10000</v>
      </c>
      <c r="BU16">
        <v>10000</v>
      </c>
      <c r="BV16">
        <v>10000</v>
      </c>
      <c r="BW16">
        <v>10000</v>
      </c>
      <c r="BX16">
        <v>10000</v>
      </c>
      <c r="BY16">
        <v>10000</v>
      </c>
      <c r="BZ16">
        <v>10000</v>
      </c>
      <c r="CA16">
        <v>10000</v>
      </c>
    </row>
    <row r="17" spans="1:79">
      <c r="Z17" s="1"/>
      <c r="AC17" s="19" t="s">
        <v>229</v>
      </c>
      <c r="AD17" s="19" t="s">
        <v>231</v>
      </c>
      <c r="AE17" s="19" t="s">
        <v>232</v>
      </c>
      <c r="AF17" s="19" t="s">
        <v>233</v>
      </c>
      <c r="AG17" s="19" t="s">
        <v>234</v>
      </c>
      <c r="AH17" s="19" t="s">
        <v>235</v>
      </c>
      <c r="AI17" s="19" t="s">
        <v>238</v>
      </c>
      <c r="AJ17" s="19" t="s">
        <v>239</v>
      </c>
      <c r="AK17" s="19" t="s">
        <v>241</v>
      </c>
      <c r="AL17" s="19" t="s">
        <v>242</v>
      </c>
      <c r="AM17" s="19" t="s">
        <v>245</v>
      </c>
      <c r="AN17" s="19" t="s">
        <v>243</v>
      </c>
      <c r="AO17" s="19" t="s">
        <v>244</v>
      </c>
      <c r="AP17" s="19" t="s">
        <v>246</v>
      </c>
      <c r="AS17" t="s">
        <v>229</v>
      </c>
      <c r="AT17" t="s">
        <v>231</v>
      </c>
      <c r="AU17" t="s">
        <v>232</v>
      </c>
      <c r="AV17" s="14" t="s">
        <v>233</v>
      </c>
      <c r="AW17" t="s">
        <v>234</v>
      </c>
      <c r="AX17" t="s">
        <v>235</v>
      </c>
      <c r="AY17" t="s">
        <v>238</v>
      </c>
      <c r="AZ17" s="15" t="s">
        <v>239</v>
      </c>
      <c r="BA17" t="s">
        <v>241</v>
      </c>
      <c r="BB17" t="s">
        <v>242</v>
      </c>
      <c r="BC17" t="s">
        <v>245</v>
      </c>
      <c r="BD17" t="s">
        <v>243</v>
      </c>
      <c r="BE17" t="s">
        <v>244</v>
      </c>
      <c r="BF17" t="s">
        <v>246</v>
      </c>
      <c r="BJ17">
        <v>10000</v>
      </c>
      <c r="BK17">
        <v>10000</v>
      </c>
      <c r="BL17">
        <v>10000</v>
      </c>
      <c r="BM17">
        <v>10000</v>
      </c>
      <c r="BN17">
        <v>10000</v>
      </c>
      <c r="BO17">
        <v>10000</v>
      </c>
      <c r="BP17">
        <v>10000</v>
      </c>
      <c r="BQ17">
        <v>10000</v>
      </c>
      <c r="BR17">
        <v>10000</v>
      </c>
      <c r="BS17">
        <v>10000</v>
      </c>
      <c r="BT17">
        <v>10000</v>
      </c>
      <c r="BU17">
        <v>10000</v>
      </c>
      <c r="BV17">
        <v>10000</v>
      </c>
      <c r="BW17">
        <v>10000</v>
      </c>
      <c r="BX17">
        <v>10000</v>
      </c>
      <c r="BY17">
        <v>10000</v>
      </c>
      <c r="BZ17">
        <v>10000</v>
      </c>
      <c r="CA17">
        <v>10000</v>
      </c>
    </row>
    <row r="18" spans="1:79">
      <c r="A18" t="s">
        <v>14</v>
      </c>
      <c r="C18">
        <v>42.756700000000002</v>
      </c>
      <c r="D18">
        <v>212780</v>
      </c>
      <c r="E18">
        <v>298.56200000000001</v>
      </c>
      <c r="F18">
        <v>106.605</v>
      </c>
      <c r="G18">
        <v>19.0579</v>
      </c>
      <c r="H18">
        <v>904.10900000000004</v>
      </c>
      <c r="I18">
        <v>88.84</v>
      </c>
      <c r="J18">
        <v>28.6921</v>
      </c>
      <c r="K18">
        <v>152.16399999999999</v>
      </c>
      <c r="L18">
        <v>3.2180800000000001</v>
      </c>
      <c r="M18">
        <v>32.243600000000001</v>
      </c>
      <c r="N18">
        <v>87.518500000000003</v>
      </c>
      <c r="O18">
        <v>48.225700000000003</v>
      </c>
      <c r="P18">
        <v>202.02</v>
      </c>
      <c r="Q18">
        <v>39.976999999999997</v>
      </c>
      <c r="R18">
        <v>36.1188</v>
      </c>
      <c r="S18">
        <v>0.26106699999999999</v>
      </c>
      <c r="T18">
        <v>0.115955</v>
      </c>
      <c r="U18">
        <v>3.56257</v>
      </c>
      <c r="V18">
        <v>1.66143</v>
      </c>
      <c r="W18">
        <v>4305.1899999999996</v>
      </c>
      <c r="X18">
        <v>3.6317700000000001E-2</v>
      </c>
      <c r="Y18">
        <v>1.31824E-2</v>
      </c>
      <c r="Z18">
        <v>-2.6309700000000001E-4</v>
      </c>
      <c r="AA18">
        <v>8.2879600000000005E-3</v>
      </c>
      <c r="AB18">
        <v>7.42354</v>
      </c>
      <c r="AC18">
        <f>AS18*BJ18</f>
        <v>460100</v>
      </c>
      <c r="AD18">
        <f>AT18*BK18</f>
        <v>3000</v>
      </c>
      <c r="AE18">
        <f>AU18*BL18</f>
        <v>8800</v>
      </c>
      <c r="AF18">
        <f t="shared" ref="AF18:AP18" si="15">AV18*BM18</f>
        <v>185799.99999999997</v>
      </c>
      <c r="AG18">
        <f t="shared" si="15"/>
        <v>231500</v>
      </c>
      <c r="AH18">
        <f t="shared" si="15"/>
        <v>0</v>
      </c>
      <c r="AI18">
        <f t="shared" si="15"/>
        <v>90900</v>
      </c>
      <c r="AJ18">
        <f t="shared" si="15"/>
        <v>0</v>
      </c>
      <c r="AK18">
        <f t="shared" si="15"/>
        <v>0</v>
      </c>
      <c r="AL18">
        <f t="shared" si="15"/>
        <v>0</v>
      </c>
      <c r="AM18">
        <f t="shared" si="15"/>
        <v>0</v>
      </c>
      <c r="AN18">
        <f t="shared" si="15"/>
        <v>0</v>
      </c>
      <c r="AO18">
        <f t="shared" si="15"/>
        <v>20000</v>
      </c>
      <c r="AP18">
        <f t="shared" si="15"/>
        <v>0</v>
      </c>
      <c r="AS18" s="10">
        <v>46.01</v>
      </c>
      <c r="AT18" s="10">
        <v>0.3</v>
      </c>
      <c r="AU18" s="10">
        <v>0.88</v>
      </c>
      <c r="AV18" s="11">
        <v>18.579999999999998</v>
      </c>
      <c r="AW18" s="10">
        <v>23.15</v>
      </c>
      <c r="AX18" s="10">
        <v>0</v>
      </c>
      <c r="AY18" s="10">
        <v>9.09</v>
      </c>
      <c r="AZ18" s="12">
        <v>0</v>
      </c>
      <c r="BA18" s="10"/>
      <c r="BB18" s="10"/>
      <c r="BC18" s="10">
        <v>0</v>
      </c>
      <c r="BD18" s="10"/>
      <c r="BE18" s="10">
        <v>2</v>
      </c>
      <c r="BF18" s="10"/>
      <c r="BJ18">
        <v>10000</v>
      </c>
      <c r="BK18">
        <v>10000</v>
      </c>
      <c r="BL18">
        <v>10000</v>
      </c>
      <c r="BM18">
        <v>10000</v>
      </c>
      <c r="BN18">
        <v>10000</v>
      </c>
      <c r="BO18">
        <v>10000</v>
      </c>
      <c r="BP18">
        <v>10000</v>
      </c>
      <c r="BQ18">
        <v>10000</v>
      </c>
      <c r="BR18">
        <v>10000</v>
      </c>
      <c r="BS18">
        <v>10000</v>
      </c>
      <c r="BT18">
        <v>10000</v>
      </c>
      <c r="BU18">
        <v>10000</v>
      </c>
      <c r="BV18">
        <v>10000</v>
      </c>
      <c r="BW18">
        <v>10000</v>
      </c>
      <c r="BX18">
        <v>10000</v>
      </c>
      <c r="BY18">
        <v>10000</v>
      </c>
      <c r="BZ18">
        <v>10000</v>
      </c>
      <c r="CA18">
        <v>10000</v>
      </c>
    </row>
    <row r="19" spans="1:79">
      <c r="A19" t="s">
        <v>15</v>
      </c>
      <c r="C19">
        <v>46.544400000000003</v>
      </c>
      <c r="D19">
        <v>203509</v>
      </c>
      <c r="E19">
        <v>4245.28</v>
      </c>
      <c r="F19">
        <v>-2.9487199999999998</v>
      </c>
      <c r="G19">
        <v>43.285899999999998</v>
      </c>
      <c r="H19">
        <v>2825.85</v>
      </c>
      <c r="I19">
        <v>251.405</v>
      </c>
      <c r="J19">
        <v>128.404</v>
      </c>
      <c r="K19">
        <v>125.26600000000001</v>
      </c>
      <c r="L19">
        <v>2.0480299999999998</v>
      </c>
      <c r="M19">
        <v>36.848999999999997</v>
      </c>
      <c r="N19">
        <v>76.366</v>
      </c>
      <c r="O19">
        <v>59.9739</v>
      </c>
      <c r="P19">
        <v>289.32100000000003</v>
      </c>
      <c r="Q19">
        <v>26.215699999999998</v>
      </c>
      <c r="R19">
        <v>26.2639</v>
      </c>
      <c r="S19">
        <v>7.5218800000000002E-2</v>
      </c>
      <c r="T19">
        <v>1.0705499999999999</v>
      </c>
      <c r="U19">
        <v>25.552</v>
      </c>
      <c r="V19">
        <v>3.96618</v>
      </c>
      <c r="W19">
        <v>2537.14</v>
      </c>
      <c r="X19">
        <v>1.70866E-2</v>
      </c>
      <c r="Y19">
        <v>1.63094E-3</v>
      </c>
      <c r="Z19">
        <v>8.6526799999999998E-4</v>
      </c>
      <c r="AA19">
        <v>2.7463100000000001E-2</v>
      </c>
      <c r="AB19">
        <v>8.3083200000000001</v>
      </c>
      <c r="AC19">
        <f t="shared" ref="AC19:AC46" si="16">AS19*BJ19</f>
        <v>459600</v>
      </c>
      <c r="AD19">
        <f t="shared" ref="AD19:AD46" si="17">AT19*BK19</f>
        <v>2500</v>
      </c>
      <c r="AE19">
        <f t="shared" ref="AE19:AE46" si="18">AU19*BL19</f>
        <v>8900</v>
      </c>
      <c r="AF19">
        <f t="shared" ref="AF19:AF46" si="19">AV19*BM19</f>
        <v>186800</v>
      </c>
      <c r="AG19">
        <f t="shared" ref="AG19:AG46" si="20">AW19*BN19</f>
        <v>230400</v>
      </c>
      <c r="AH19">
        <f t="shared" ref="AH19:AH46" si="21">AX19*BO19</f>
        <v>0</v>
      </c>
      <c r="AI19">
        <f t="shared" ref="AI19:AI46" si="22">AY19*BP19</f>
        <v>95900</v>
      </c>
      <c r="AJ19">
        <f t="shared" ref="AJ19:AJ46" si="23">AZ19*BQ19</f>
        <v>0</v>
      </c>
      <c r="AK19">
        <f t="shared" ref="AK19:AK46" si="24">BA19*BR19</f>
        <v>0</v>
      </c>
      <c r="AL19">
        <f t="shared" ref="AL19:AL46" si="25">BB19*BS19</f>
        <v>0</v>
      </c>
      <c r="AM19">
        <f t="shared" ref="AM19:AM46" si="26">BC19*BT19</f>
        <v>0</v>
      </c>
      <c r="AN19">
        <f t="shared" ref="AN19:AN46" si="27">BD19*BU19</f>
        <v>0</v>
      </c>
      <c r="AO19">
        <f t="shared" ref="AO19:AO46" si="28">BE19*BV19</f>
        <v>16000</v>
      </c>
      <c r="AP19">
        <f t="shared" ref="AP19:AP46" si="29">BF19*BW19</f>
        <v>0</v>
      </c>
      <c r="AS19" s="10">
        <v>45.96</v>
      </c>
      <c r="AT19" s="10">
        <v>0.25</v>
      </c>
      <c r="AU19" s="10">
        <v>0.89</v>
      </c>
      <c r="AV19" s="11">
        <v>18.68</v>
      </c>
      <c r="AW19" s="10">
        <v>23.04</v>
      </c>
      <c r="AX19" s="10">
        <v>0</v>
      </c>
      <c r="AY19" s="10">
        <v>9.59</v>
      </c>
      <c r="AZ19" s="12">
        <v>0</v>
      </c>
      <c r="BA19" s="10"/>
      <c r="BB19" s="10"/>
      <c r="BC19" s="10">
        <v>0</v>
      </c>
      <c r="BD19" s="10"/>
      <c r="BE19" s="10">
        <v>1.6</v>
      </c>
      <c r="BF19" s="10"/>
      <c r="BJ19">
        <v>10000</v>
      </c>
      <c r="BK19">
        <v>10000</v>
      </c>
      <c r="BL19">
        <v>10000</v>
      </c>
      <c r="BM19">
        <v>10000</v>
      </c>
      <c r="BN19">
        <v>10000</v>
      </c>
      <c r="BO19">
        <v>10000</v>
      </c>
      <c r="BP19">
        <v>10000</v>
      </c>
      <c r="BQ19">
        <v>10000</v>
      </c>
      <c r="BR19">
        <v>10000</v>
      </c>
      <c r="BS19">
        <v>10000</v>
      </c>
      <c r="BT19">
        <v>10000</v>
      </c>
      <c r="BU19">
        <v>10000</v>
      </c>
      <c r="BV19">
        <v>10000</v>
      </c>
      <c r="BW19">
        <v>10000</v>
      </c>
      <c r="BX19">
        <v>10000</v>
      </c>
      <c r="BY19">
        <v>10000</v>
      </c>
      <c r="BZ19">
        <v>10000</v>
      </c>
      <c r="CA19">
        <v>10000</v>
      </c>
    </row>
    <row r="20" spans="1:79">
      <c r="A20" t="s">
        <v>16</v>
      </c>
      <c r="C20">
        <v>46.470399999999998</v>
      </c>
      <c r="D20">
        <v>226390</v>
      </c>
      <c r="E20">
        <v>1566.33</v>
      </c>
      <c r="F20">
        <v>128.125</v>
      </c>
      <c r="G20">
        <v>50.125599999999999</v>
      </c>
      <c r="H20">
        <v>2390.5300000000002</v>
      </c>
      <c r="I20">
        <v>292.166</v>
      </c>
      <c r="J20">
        <v>132.173</v>
      </c>
      <c r="K20">
        <v>147.66399999999999</v>
      </c>
      <c r="L20">
        <v>2.5692200000000001</v>
      </c>
      <c r="M20">
        <v>36.242199999999997</v>
      </c>
      <c r="N20">
        <v>73.228099999999998</v>
      </c>
      <c r="O20">
        <v>67.496600000000001</v>
      </c>
      <c r="P20">
        <v>273.71600000000001</v>
      </c>
      <c r="Q20">
        <v>27.8123</v>
      </c>
      <c r="R20">
        <v>30.92</v>
      </c>
      <c r="S20">
        <v>4.3362999999999999E-2</v>
      </c>
      <c r="T20">
        <v>1.28111</v>
      </c>
      <c r="U20">
        <v>25.110600000000002</v>
      </c>
      <c r="V20">
        <v>3.52074</v>
      </c>
      <c r="W20">
        <v>2033.76</v>
      </c>
      <c r="X20">
        <v>2.15786E-2</v>
      </c>
      <c r="Y20">
        <v>-1.1873000000000001E-3</v>
      </c>
      <c r="Z20" s="1">
        <v>-1.70062E-5</v>
      </c>
      <c r="AA20">
        <v>-4.4605499999999998E-3</v>
      </c>
      <c r="AB20">
        <v>8.1026199999999999</v>
      </c>
      <c r="AC20">
        <f t="shared" si="16"/>
        <v>460000</v>
      </c>
      <c r="AD20">
        <f t="shared" si="17"/>
        <v>0</v>
      </c>
      <c r="AE20">
        <f t="shared" si="18"/>
        <v>7800</v>
      </c>
      <c r="AF20">
        <f t="shared" si="19"/>
        <v>189600</v>
      </c>
      <c r="AG20">
        <f t="shared" si="20"/>
        <v>229800</v>
      </c>
      <c r="AH20">
        <f t="shared" si="21"/>
        <v>0</v>
      </c>
      <c r="AI20">
        <f t="shared" si="22"/>
        <v>95900</v>
      </c>
      <c r="AJ20">
        <f t="shared" si="23"/>
        <v>0</v>
      </c>
      <c r="AK20">
        <f t="shared" si="24"/>
        <v>0</v>
      </c>
      <c r="AL20">
        <f t="shared" si="25"/>
        <v>0</v>
      </c>
      <c r="AM20">
        <f t="shared" si="26"/>
        <v>0</v>
      </c>
      <c r="AN20">
        <f t="shared" si="27"/>
        <v>0</v>
      </c>
      <c r="AO20">
        <f t="shared" si="28"/>
        <v>16900</v>
      </c>
      <c r="AP20">
        <f t="shared" si="29"/>
        <v>0</v>
      </c>
      <c r="AS20" s="10">
        <v>46</v>
      </c>
      <c r="AT20" s="10">
        <v>0</v>
      </c>
      <c r="AU20" s="10">
        <v>0.78</v>
      </c>
      <c r="AV20" s="11">
        <v>18.96</v>
      </c>
      <c r="AW20" s="10">
        <v>22.98</v>
      </c>
      <c r="AX20" s="10">
        <v>0</v>
      </c>
      <c r="AY20" s="10">
        <v>9.59</v>
      </c>
      <c r="AZ20" s="12">
        <v>0</v>
      </c>
      <c r="BA20" s="10"/>
      <c r="BB20" s="10"/>
      <c r="BC20" s="10">
        <v>0</v>
      </c>
      <c r="BD20" s="10"/>
      <c r="BE20" s="10">
        <v>1.69</v>
      </c>
      <c r="BF20" s="10"/>
      <c r="BJ20">
        <v>10000</v>
      </c>
      <c r="BK20">
        <v>10000</v>
      </c>
      <c r="BL20">
        <v>10000</v>
      </c>
      <c r="BM20">
        <v>10000</v>
      </c>
      <c r="BN20">
        <v>10000</v>
      </c>
      <c r="BO20">
        <v>10000</v>
      </c>
      <c r="BP20">
        <v>10000</v>
      </c>
      <c r="BQ20">
        <v>10000</v>
      </c>
      <c r="BR20">
        <v>10000</v>
      </c>
      <c r="BS20">
        <v>10000</v>
      </c>
      <c r="BT20">
        <v>10000</v>
      </c>
      <c r="BU20">
        <v>10000</v>
      </c>
      <c r="BV20">
        <v>10000</v>
      </c>
      <c r="BW20">
        <v>10000</v>
      </c>
      <c r="BX20">
        <v>10000</v>
      </c>
      <c r="BY20">
        <v>10000</v>
      </c>
      <c r="BZ20">
        <v>10000</v>
      </c>
      <c r="CA20">
        <v>10000</v>
      </c>
    </row>
    <row r="21" spans="1:79">
      <c r="A21" t="s">
        <v>17</v>
      </c>
      <c r="C21">
        <v>45.407200000000003</v>
      </c>
      <c r="D21">
        <v>202908</v>
      </c>
      <c r="E21">
        <v>2399.84</v>
      </c>
      <c r="F21">
        <v>192.34800000000001</v>
      </c>
      <c r="G21">
        <v>47.005600000000001</v>
      </c>
      <c r="H21">
        <v>2601.09</v>
      </c>
      <c r="I21">
        <v>262.25299999999999</v>
      </c>
      <c r="J21">
        <v>132.94999999999999</v>
      </c>
      <c r="K21">
        <v>127.48099999999999</v>
      </c>
      <c r="L21">
        <v>2.0070299999999999</v>
      </c>
      <c r="M21">
        <v>26.82</v>
      </c>
      <c r="N21">
        <v>73.076300000000003</v>
      </c>
      <c r="O21">
        <v>59.1447</v>
      </c>
      <c r="P21">
        <v>242.60599999999999</v>
      </c>
      <c r="Q21">
        <v>21.352699999999999</v>
      </c>
      <c r="R21">
        <v>20.601400000000002</v>
      </c>
      <c r="S21">
        <v>-2.9421099999999999E-2</v>
      </c>
      <c r="T21">
        <v>1.25424</v>
      </c>
      <c r="U21">
        <v>26.8657</v>
      </c>
      <c r="V21">
        <v>6.0541999999999998</v>
      </c>
      <c r="W21">
        <v>2309.13</v>
      </c>
      <c r="X21">
        <v>1.7635600000000001E-2</v>
      </c>
      <c r="Y21">
        <v>-8.2353500000000002E-4</v>
      </c>
      <c r="Z21" s="1">
        <v>7.7049499999999998E-6</v>
      </c>
      <c r="AA21">
        <v>8.1810300000000002E-2</v>
      </c>
      <c r="AB21">
        <v>7.3144999999999998</v>
      </c>
      <c r="AC21">
        <f t="shared" si="16"/>
        <v>459600</v>
      </c>
      <c r="AD21">
        <f t="shared" si="17"/>
        <v>0</v>
      </c>
      <c r="AE21">
        <f t="shared" si="18"/>
        <v>8300</v>
      </c>
      <c r="AF21">
        <f t="shared" si="19"/>
        <v>185400</v>
      </c>
      <c r="AG21">
        <f t="shared" si="20"/>
        <v>228200</v>
      </c>
      <c r="AH21">
        <f t="shared" si="21"/>
        <v>0</v>
      </c>
      <c r="AI21">
        <f t="shared" si="22"/>
        <v>95000</v>
      </c>
      <c r="AJ21">
        <f t="shared" si="23"/>
        <v>0</v>
      </c>
      <c r="AK21">
        <f t="shared" si="24"/>
        <v>8100.0000000000009</v>
      </c>
      <c r="AL21">
        <f t="shared" si="25"/>
        <v>0</v>
      </c>
      <c r="AM21">
        <f t="shared" si="26"/>
        <v>0</v>
      </c>
      <c r="AN21">
        <f t="shared" si="27"/>
        <v>0</v>
      </c>
      <c r="AO21">
        <f t="shared" si="28"/>
        <v>15400</v>
      </c>
      <c r="AP21">
        <f t="shared" si="29"/>
        <v>0</v>
      </c>
      <c r="AS21" s="10">
        <v>45.96</v>
      </c>
      <c r="AT21" s="10"/>
      <c r="AU21" s="10">
        <v>0.83</v>
      </c>
      <c r="AV21" s="11">
        <v>18.54</v>
      </c>
      <c r="AW21" s="10">
        <v>22.82</v>
      </c>
      <c r="AX21" s="10"/>
      <c r="AY21" s="10">
        <v>9.5</v>
      </c>
      <c r="AZ21" s="12"/>
      <c r="BA21" s="10">
        <v>0.81</v>
      </c>
      <c r="BB21" s="10"/>
      <c r="BC21" s="10"/>
      <c r="BD21" s="10"/>
      <c r="BE21" s="10">
        <v>1.54</v>
      </c>
      <c r="BF21" s="10"/>
      <c r="BJ21">
        <v>10000</v>
      </c>
      <c r="BK21">
        <v>10000</v>
      </c>
      <c r="BL21">
        <v>10000</v>
      </c>
      <c r="BM21">
        <v>10000</v>
      </c>
      <c r="BN21">
        <v>10000</v>
      </c>
      <c r="BO21">
        <v>10000</v>
      </c>
      <c r="BP21">
        <v>10000</v>
      </c>
      <c r="BQ21">
        <v>10000</v>
      </c>
      <c r="BR21">
        <v>10000</v>
      </c>
      <c r="BS21">
        <v>10000</v>
      </c>
      <c r="BT21">
        <v>10000</v>
      </c>
      <c r="BU21">
        <v>10000</v>
      </c>
      <c r="BV21">
        <v>10000</v>
      </c>
      <c r="BW21">
        <v>10000</v>
      </c>
      <c r="BX21">
        <v>10000</v>
      </c>
      <c r="BY21">
        <v>10000</v>
      </c>
      <c r="BZ21">
        <v>10000</v>
      </c>
      <c r="CA21">
        <v>10000</v>
      </c>
    </row>
    <row r="22" spans="1:79">
      <c r="A22" t="s">
        <v>18</v>
      </c>
      <c r="C22">
        <v>54.547199999999997</v>
      </c>
      <c r="D22">
        <v>213337</v>
      </c>
      <c r="E22">
        <v>-521.38</v>
      </c>
      <c r="F22">
        <v>297.16199999999998</v>
      </c>
      <c r="G22">
        <v>53.290799999999997</v>
      </c>
      <c r="H22">
        <v>2872.64</v>
      </c>
      <c r="I22">
        <v>278.00599999999997</v>
      </c>
      <c r="J22">
        <v>133.75200000000001</v>
      </c>
      <c r="K22">
        <v>129.81700000000001</v>
      </c>
      <c r="L22">
        <v>2.23123</v>
      </c>
      <c r="M22">
        <v>31.450099999999999</v>
      </c>
      <c r="N22">
        <v>80.467399999999998</v>
      </c>
      <c r="O22">
        <v>64.757800000000003</v>
      </c>
      <c r="P22">
        <v>249.35900000000001</v>
      </c>
      <c r="Q22">
        <v>19.3611</v>
      </c>
      <c r="R22">
        <v>29.1647</v>
      </c>
      <c r="S22">
        <v>7.8460299999999997E-2</v>
      </c>
      <c r="T22">
        <v>1.57294</v>
      </c>
      <c r="U22">
        <v>30.763300000000001</v>
      </c>
      <c r="V22">
        <v>2.2876099999999999</v>
      </c>
      <c r="W22">
        <v>2677.35</v>
      </c>
      <c r="X22">
        <v>3.48522E-2</v>
      </c>
      <c r="Y22">
        <v>2.0087600000000001E-4</v>
      </c>
      <c r="Z22" s="1">
        <v>-1.8751400000000001E-5</v>
      </c>
      <c r="AA22">
        <v>1.60807E-2</v>
      </c>
      <c r="AB22">
        <v>8.98963</v>
      </c>
      <c r="AC22">
        <f t="shared" si="16"/>
        <v>460200.00000000006</v>
      </c>
      <c r="AD22">
        <f t="shared" si="17"/>
        <v>0</v>
      </c>
      <c r="AE22">
        <f t="shared" si="18"/>
        <v>8300</v>
      </c>
      <c r="AF22">
        <f t="shared" si="19"/>
        <v>189200.00000000003</v>
      </c>
      <c r="AG22">
        <f t="shared" si="20"/>
        <v>230100.00000000003</v>
      </c>
      <c r="AH22">
        <f t="shared" si="21"/>
        <v>0</v>
      </c>
      <c r="AI22">
        <f t="shared" si="22"/>
        <v>95500</v>
      </c>
      <c r="AJ22">
        <f t="shared" si="23"/>
        <v>0</v>
      </c>
      <c r="AK22">
        <f t="shared" si="24"/>
        <v>0</v>
      </c>
      <c r="AL22">
        <f t="shared" si="25"/>
        <v>0</v>
      </c>
      <c r="AM22">
        <f t="shared" si="26"/>
        <v>0</v>
      </c>
      <c r="AN22">
        <f t="shared" si="27"/>
        <v>0</v>
      </c>
      <c r="AO22">
        <f t="shared" si="28"/>
        <v>16800</v>
      </c>
      <c r="AP22">
        <f t="shared" si="29"/>
        <v>0</v>
      </c>
      <c r="AS22" s="10">
        <v>46.02</v>
      </c>
      <c r="AT22" s="10"/>
      <c r="AU22" s="10">
        <v>0.83</v>
      </c>
      <c r="AV22" s="11">
        <v>18.920000000000002</v>
      </c>
      <c r="AW22" s="10">
        <v>23.01</v>
      </c>
      <c r="AX22" s="10"/>
      <c r="AY22" s="10">
        <v>9.5500000000000007</v>
      </c>
      <c r="AZ22" s="12"/>
      <c r="BA22" s="10"/>
      <c r="BB22" s="10"/>
      <c r="BC22" s="10"/>
      <c r="BD22" s="10"/>
      <c r="BE22" s="10">
        <v>1.68</v>
      </c>
      <c r="BF22" s="10"/>
      <c r="BJ22">
        <v>10000</v>
      </c>
      <c r="BK22">
        <v>10000</v>
      </c>
      <c r="BL22">
        <v>10000</v>
      </c>
      <c r="BM22">
        <v>10000</v>
      </c>
      <c r="BN22">
        <v>10000</v>
      </c>
      <c r="BO22">
        <v>10000</v>
      </c>
      <c r="BP22">
        <v>10000</v>
      </c>
      <c r="BQ22">
        <v>10000</v>
      </c>
      <c r="BR22">
        <v>10000</v>
      </c>
      <c r="BS22">
        <v>10000</v>
      </c>
      <c r="BT22">
        <v>10000</v>
      </c>
      <c r="BU22">
        <v>10000</v>
      </c>
      <c r="BV22">
        <v>10000</v>
      </c>
      <c r="BW22">
        <v>10000</v>
      </c>
      <c r="BX22">
        <v>10000</v>
      </c>
      <c r="BY22">
        <v>10000</v>
      </c>
      <c r="BZ22">
        <v>10000</v>
      </c>
      <c r="CA22">
        <v>10000</v>
      </c>
    </row>
    <row r="23" spans="1:79">
      <c r="A23" t="s">
        <v>19</v>
      </c>
      <c r="C23">
        <v>45.300400000000003</v>
      </c>
      <c r="D23">
        <v>193908</v>
      </c>
      <c r="E23">
        <v>471.62799999999999</v>
      </c>
      <c r="F23">
        <v>48.145899999999997</v>
      </c>
      <c r="G23">
        <v>46.215600000000002</v>
      </c>
      <c r="H23">
        <v>2705.83</v>
      </c>
      <c r="I23">
        <v>276.08</v>
      </c>
      <c r="J23">
        <v>137.58500000000001</v>
      </c>
      <c r="K23">
        <v>110.226</v>
      </c>
      <c r="L23">
        <v>1.67537</v>
      </c>
      <c r="M23">
        <v>24.442399999999999</v>
      </c>
      <c r="N23">
        <v>52.048699999999997</v>
      </c>
      <c r="O23">
        <v>60.183999999999997</v>
      </c>
      <c r="P23">
        <v>254.07900000000001</v>
      </c>
      <c r="Q23">
        <v>16.5715</v>
      </c>
      <c r="R23">
        <v>23.906600000000001</v>
      </c>
      <c r="S23">
        <v>-2.4465600000000001E-2</v>
      </c>
      <c r="T23">
        <v>1.16015</v>
      </c>
      <c r="U23">
        <v>28.196100000000001</v>
      </c>
      <c r="V23">
        <v>5.6083400000000001</v>
      </c>
      <c r="W23">
        <v>1949.92</v>
      </c>
      <c r="X23">
        <v>2.8494499999999999E-2</v>
      </c>
      <c r="Y23" s="1">
        <v>-4.4513900000000001E-5</v>
      </c>
      <c r="Z23" s="1">
        <v>5.4323899999999997E-5</v>
      </c>
      <c r="AA23">
        <v>1.7392299999999999E-2</v>
      </c>
      <c r="AB23">
        <v>7.5304599999999997</v>
      </c>
      <c r="AC23">
        <f t="shared" si="16"/>
        <v>461800</v>
      </c>
      <c r="AD23">
        <f t="shared" si="17"/>
        <v>0</v>
      </c>
      <c r="AE23">
        <f t="shared" si="18"/>
        <v>8300</v>
      </c>
      <c r="AF23">
        <f t="shared" si="19"/>
        <v>185900</v>
      </c>
      <c r="AG23">
        <f t="shared" si="20"/>
        <v>234600</v>
      </c>
      <c r="AH23">
        <f t="shared" si="21"/>
        <v>0</v>
      </c>
      <c r="AI23">
        <f t="shared" si="22"/>
        <v>93500</v>
      </c>
      <c r="AJ23">
        <f t="shared" si="23"/>
        <v>0</v>
      </c>
      <c r="AK23">
        <f t="shared" si="24"/>
        <v>0</v>
      </c>
      <c r="AL23">
        <f t="shared" si="25"/>
        <v>0</v>
      </c>
      <c r="AM23">
        <f t="shared" si="26"/>
        <v>0</v>
      </c>
      <c r="AN23">
        <f t="shared" si="27"/>
        <v>0</v>
      </c>
      <c r="AO23">
        <f t="shared" si="28"/>
        <v>15900</v>
      </c>
      <c r="AP23">
        <f t="shared" si="29"/>
        <v>0</v>
      </c>
      <c r="AS23" s="10">
        <v>46.18</v>
      </c>
      <c r="AT23" s="10"/>
      <c r="AU23" s="10">
        <v>0.83</v>
      </c>
      <c r="AV23" s="11">
        <v>18.59</v>
      </c>
      <c r="AW23" s="10">
        <v>23.46</v>
      </c>
      <c r="AX23" s="10"/>
      <c r="AY23" s="10">
        <v>9.35</v>
      </c>
      <c r="AZ23" s="12"/>
      <c r="BA23" s="10"/>
      <c r="BB23" s="10"/>
      <c r="BC23" s="10"/>
      <c r="BD23" s="10"/>
      <c r="BE23" s="10">
        <v>1.59</v>
      </c>
      <c r="BF23" s="10"/>
      <c r="BJ23">
        <v>10000</v>
      </c>
      <c r="BK23">
        <v>10000</v>
      </c>
      <c r="BL23">
        <v>10000</v>
      </c>
      <c r="BM23">
        <v>10000</v>
      </c>
      <c r="BN23">
        <v>10000</v>
      </c>
      <c r="BO23">
        <v>10000</v>
      </c>
      <c r="BP23">
        <v>10000</v>
      </c>
      <c r="BQ23">
        <v>10000</v>
      </c>
      <c r="BR23">
        <v>10000</v>
      </c>
      <c r="BS23">
        <v>10000</v>
      </c>
      <c r="BT23">
        <v>10000</v>
      </c>
      <c r="BU23">
        <v>10000</v>
      </c>
      <c r="BV23">
        <v>10000</v>
      </c>
      <c r="BW23">
        <v>10000</v>
      </c>
      <c r="BX23">
        <v>10000</v>
      </c>
      <c r="BY23">
        <v>10000</v>
      </c>
      <c r="BZ23">
        <v>10000</v>
      </c>
      <c r="CA23">
        <v>10000</v>
      </c>
    </row>
    <row r="24" spans="1:79">
      <c r="A24" t="s">
        <v>20</v>
      </c>
      <c r="C24">
        <v>40.886699999999998</v>
      </c>
      <c r="D24">
        <v>196670</v>
      </c>
      <c r="E24">
        <v>646.02</v>
      </c>
      <c r="F24">
        <v>624.94399999999996</v>
      </c>
      <c r="G24">
        <v>63.590600000000002</v>
      </c>
      <c r="H24">
        <v>3249.51</v>
      </c>
      <c r="I24">
        <v>318.27199999999999</v>
      </c>
      <c r="J24">
        <v>177.351</v>
      </c>
      <c r="K24">
        <v>101.529</v>
      </c>
      <c r="L24">
        <v>1.7486299999999999</v>
      </c>
      <c r="M24">
        <v>23.9694</v>
      </c>
      <c r="N24">
        <v>43.737099999999998</v>
      </c>
      <c r="O24">
        <v>57.875799999999998</v>
      </c>
      <c r="P24">
        <v>221.72</v>
      </c>
      <c r="Q24">
        <v>18.358499999999999</v>
      </c>
      <c r="R24">
        <v>19.707999999999998</v>
      </c>
      <c r="S24">
        <v>-3.6669500000000001E-2</v>
      </c>
      <c r="T24">
        <v>0.90546000000000004</v>
      </c>
      <c r="U24">
        <v>24.608499999999999</v>
      </c>
      <c r="V24">
        <v>2.3410700000000002</v>
      </c>
      <c r="W24">
        <v>1989.98</v>
      </c>
      <c r="X24">
        <v>2.5262400000000001E-2</v>
      </c>
      <c r="Y24" s="1">
        <v>1.2217200000000001E-5</v>
      </c>
      <c r="Z24">
        <v>-2.0464300000000001E-4</v>
      </c>
      <c r="AA24">
        <v>2.5926000000000001E-2</v>
      </c>
      <c r="AB24">
        <v>6.9271700000000003</v>
      </c>
      <c r="AC24">
        <f t="shared" si="16"/>
        <v>460100</v>
      </c>
      <c r="AD24">
        <f t="shared" si="17"/>
        <v>0</v>
      </c>
      <c r="AE24">
        <f t="shared" si="18"/>
        <v>7100</v>
      </c>
      <c r="AF24">
        <f t="shared" si="19"/>
        <v>180799.99999999997</v>
      </c>
      <c r="AG24">
        <f t="shared" si="20"/>
        <v>232200</v>
      </c>
      <c r="AH24">
        <f t="shared" si="21"/>
        <v>0</v>
      </c>
      <c r="AI24">
        <f t="shared" si="22"/>
        <v>91199.999999999985</v>
      </c>
      <c r="AJ24">
        <f t="shared" si="23"/>
        <v>0</v>
      </c>
      <c r="AK24">
        <f t="shared" si="24"/>
        <v>8400</v>
      </c>
      <c r="AL24">
        <f t="shared" si="25"/>
        <v>0</v>
      </c>
      <c r="AM24">
        <f t="shared" si="26"/>
        <v>0</v>
      </c>
      <c r="AN24">
        <f t="shared" si="27"/>
        <v>0</v>
      </c>
      <c r="AO24">
        <f t="shared" si="28"/>
        <v>20099.999999999996</v>
      </c>
      <c r="AP24">
        <f t="shared" si="29"/>
        <v>0</v>
      </c>
      <c r="AS24" s="10">
        <v>46.01</v>
      </c>
      <c r="AT24" s="10"/>
      <c r="AU24" s="10">
        <v>0.71</v>
      </c>
      <c r="AV24" s="11">
        <v>18.079999999999998</v>
      </c>
      <c r="AW24" s="10">
        <v>23.22</v>
      </c>
      <c r="AX24" s="10"/>
      <c r="AY24" s="10">
        <v>9.1199999999999992</v>
      </c>
      <c r="AZ24" s="12"/>
      <c r="BA24" s="10">
        <v>0.84</v>
      </c>
      <c r="BB24" s="10"/>
      <c r="BC24" s="10"/>
      <c r="BD24" s="10"/>
      <c r="BE24" s="10">
        <v>2.0099999999999998</v>
      </c>
      <c r="BF24" s="10"/>
      <c r="BJ24">
        <v>10000</v>
      </c>
      <c r="BK24">
        <v>10000</v>
      </c>
      <c r="BL24">
        <v>10000</v>
      </c>
      <c r="BM24">
        <v>10000</v>
      </c>
      <c r="BN24">
        <v>10000</v>
      </c>
      <c r="BO24">
        <v>10000</v>
      </c>
      <c r="BP24">
        <v>10000</v>
      </c>
      <c r="BQ24">
        <v>10000</v>
      </c>
      <c r="BR24">
        <v>10000</v>
      </c>
      <c r="BS24">
        <v>10000</v>
      </c>
      <c r="BT24">
        <v>10000</v>
      </c>
      <c r="BU24">
        <v>10000</v>
      </c>
      <c r="BV24">
        <v>10000</v>
      </c>
      <c r="BW24">
        <v>10000</v>
      </c>
      <c r="BX24">
        <v>10000</v>
      </c>
      <c r="BY24">
        <v>10000</v>
      </c>
      <c r="BZ24">
        <v>10000</v>
      </c>
      <c r="CA24">
        <v>10000</v>
      </c>
    </row>
    <row r="25" spans="1:79">
      <c r="A25" t="s">
        <v>21</v>
      </c>
      <c r="C25">
        <v>52.256999999999998</v>
      </c>
      <c r="D25">
        <v>222773</v>
      </c>
      <c r="E25">
        <v>-1060.6099999999999</v>
      </c>
      <c r="F25">
        <v>204.477</v>
      </c>
      <c r="G25">
        <v>69.702799999999996</v>
      </c>
      <c r="H25">
        <v>5901.17</v>
      </c>
      <c r="I25">
        <v>398.08300000000003</v>
      </c>
      <c r="J25">
        <v>247.68799999999999</v>
      </c>
      <c r="K25">
        <v>156.25</v>
      </c>
      <c r="L25">
        <v>2.9443800000000002</v>
      </c>
      <c r="M25">
        <v>34.1997</v>
      </c>
      <c r="N25">
        <v>82.558899999999994</v>
      </c>
      <c r="O25">
        <v>67.640600000000006</v>
      </c>
      <c r="P25">
        <v>277.36900000000003</v>
      </c>
      <c r="Q25">
        <v>28.932500000000001</v>
      </c>
      <c r="R25">
        <v>25.252800000000001</v>
      </c>
      <c r="S25">
        <v>0.13425999999999999</v>
      </c>
      <c r="T25">
        <v>0.61111599999999999</v>
      </c>
      <c r="U25">
        <v>35.1004</v>
      </c>
      <c r="V25">
        <v>3.22356</v>
      </c>
      <c r="W25">
        <v>2598.19</v>
      </c>
      <c r="X25">
        <v>2.5745400000000002E-2</v>
      </c>
      <c r="Y25">
        <v>4.2192200000000001E-3</v>
      </c>
      <c r="Z25">
        <v>8.6574199999999997E-4</v>
      </c>
      <c r="AA25">
        <v>9.1564899999999998E-3</v>
      </c>
      <c r="AB25">
        <v>7.7747099999999998</v>
      </c>
      <c r="AC25">
        <f t="shared" si="16"/>
        <v>460500</v>
      </c>
      <c r="AD25">
        <f t="shared" si="17"/>
        <v>0</v>
      </c>
      <c r="AE25">
        <f t="shared" si="18"/>
        <v>0</v>
      </c>
      <c r="AF25">
        <f t="shared" si="19"/>
        <v>188299.99999999997</v>
      </c>
      <c r="AG25">
        <f t="shared" si="20"/>
        <v>229500</v>
      </c>
      <c r="AH25">
        <f t="shared" si="21"/>
        <v>0</v>
      </c>
      <c r="AI25">
        <f t="shared" si="22"/>
        <v>94400</v>
      </c>
      <c r="AJ25">
        <f t="shared" si="23"/>
        <v>0</v>
      </c>
      <c r="AK25">
        <f t="shared" si="24"/>
        <v>11700</v>
      </c>
      <c r="AL25">
        <f t="shared" si="25"/>
        <v>0</v>
      </c>
      <c r="AM25">
        <f t="shared" si="26"/>
        <v>0</v>
      </c>
      <c r="AN25">
        <f t="shared" si="27"/>
        <v>0</v>
      </c>
      <c r="AO25">
        <f t="shared" si="28"/>
        <v>15600</v>
      </c>
      <c r="AP25">
        <f t="shared" si="29"/>
        <v>0</v>
      </c>
      <c r="AS25" s="10">
        <v>46.05</v>
      </c>
      <c r="AT25" s="10"/>
      <c r="AU25" s="10"/>
      <c r="AV25" s="11">
        <v>18.829999999999998</v>
      </c>
      <c r="AW25" s="10">
        <v>22.95</v>
      </c>
      <c r="AX25" s="10"/>
      <c r="AY25" s="10">
        <v>9.44</v>
      </c>
      <c r="AZ25" s="12"/>
      <c r="BA25" s="10">
        <v>1.17</v>
      </c>
      <c r="BB25" s="10"/>
      <c r="BC25" s="10"/>
      <c r="BD25" s="10"/>
      <c r="BE25" s="10">
        <v>1.56</v>
      </c>
      <c r="BF25" s="10"/>
      <c r="BJ25">
        <v>10000</v>
      </c>
      <c r="BK25">
        <v>10000</v>
      </c>
      <c r="BL25">
        <v>10000</v>
      </c>
      <c r="BM25">
        <v>10000</v>
      </c>
      <c r="BN25">
        <v>10000</v>
      </c>
      <c r="BO25">
        <v>10000</v>
      </c>
      <c r="BP25">
        <v>10000</v>
      </c>
      <c r="BQ25">
        <v>10000</v>
      </c>
      <c r="BR25">
        <v>10000</v>
      </c>
      <c r="BS25">
        <v>10000</v>
      </c>
      <c r="BT25">
        <v>10000</v>
      </c>
      <c r="BU25">
        <v>10000</v>
      </c>
      <c r="BV25">
        <v>10000</v>
      </c>
      <c r="BW25">
        <v>10000</v>
      </c>
      <c r="BX25">
        <v>10000</v>
      </c>
      <c r="BY25">
        <v>10000</v>
      </c>
      <c r="BZ25">
        <v>10000</v>
      </c>
      <c r="CA25">
        <v>10000</v>
      </c>
    </row>
    <row r="26" spans="1:79">
      <c r="A26" t="s">
        <v>22</v>
      </c>
      <c r="C26">
        <v>44.851399999999998</v>
      </c>
      <c r="D26">
        <v>199252</v>
      </c>
      <c r="E26">
        <v>383.24299999999999</v>
      </c>
      <c r="F26">
        <v>347.73099999999999</v>
      </c>
      <c r="G26">
        <v>53.691800000000001</v>
      </c>
      <c r="H26">
        <v>2671.39</v>
      </c>
      <c r="I26">
        <v>276.25700000000001</v>
      </c>
      <c r="J26">
        <v>161.33000000000001</v>
      </c>
      <c r="K26">
        <v>113.898</v>
      </c>
      <c r="L26">
        <v>1.7664500000000001</v>
      </c>
      <c r="M26">
        <v>32.582299999999996</v>
      </c>
      <c r="N26">
        <v>71.7166</v>
      </c>
      <c r="O26">
        <v>62.200200000000002</v>
      </c>
      <c r="P26">
        <v>225.38300000000001</v>
      </c>
      <c r="Q26">
        <v>28.174499999999998</v>
      </c>
      <c r="R26">
        <v>28.1355</v>
      </c>
      <c r="S26">
        <v>3.25393E-2</v>
      </c>
      <c r="T26">
        <v>1.4980199999999999</v>
      </c>
      <c r="U26">
        <v>27.270399999999999</v>
      </c>
      <c r="V26">
        <v>2.6304099999999999</v>
      </c>
      <c r="W26">
        <v>2397.0300000000002</v>
      </c>
      <c r="X26">
        <v>1.0840300000000001E-2</v>
      </c>
      <c r="Y26" s="1">
        <v>1.0061500000000001E-6</v>
      </c>
      <c r="Z26">
        <v>-4.5654800000000002E-3</v>
      </c>
      <c r="AA26">
        <v>5.3251100000000003E-2</v>
      </c>
      <c r="AB26">
        <v>8.5106099999999998</v>
      </c>
      <c r="AC26">
        <f t="shared" si="16"/>
        <v>461599.99999999994</v>
      </c>
      <c r="AD26">
        <f t="shared" si="17"/>
        <v>0</v>
      </c>
      <c r="AE26">
        <f t="shared" si="18"/>
        <v>7100</v>
      </c>
      <c r="AF26">
        <f t="shared" si="19"/>
        <v>185799.99999999997</v>
      </c>
      <c r="AG26">
        <f t="shared" si="20"/>
        <v>235300</v>
      </c>
      <c r="AH26">
        <f t="shared" si="21"/>
        <v>0</v>
      </c>
      <c r="AI26">
        <f t="shared" si="22"/>
        <v>98000</v>
      </c>
      <c r="AJ26">
        <f t="shared" si="23"/>
        <v>0</v>
      </c>
      <c r="AK26">
        <f t="shared" si="24"/>
        <v>0</v>
      </c>
      <c r="AL26">
        <f t="shared" si="25"/>
        <v>0</v>
      </c>
      <c r="AM26">
        <f t="shared" si="26"/>
        <v>0</v>
      </c>
      <c r="AN26">
        <f t="shared" si="27"/>
        <v>0</v>
      </c>
      <c r="AO26">
        <f t="shared" si="28"/>
        <v>12200</v>
      </c>
      <c r="AP26">
        <f t="shared" si="29"/>
        <v>0</v>
      </c>
      <c r="AS26" s="10">
        <v>46.16</v>
      </c>
      <c r="AT26" s="10"/>
      <c r="AU26" s="10">
        <v>0.71</v>
      </c>
      <c r="AV26" s="11">
        <v>18.579999999999998</v>
      </c>
      <c r="AW26" s="10">
        <v>23.53</v>
      </c>
      <c r="AX26" s="10"/>
      <c r="AY26" s="10">
        <v>9.8000000000000007</v>
      </c>
      <c r="AZ26" s="12"/>
      <c r="BA26" s="10"/>
      <c r="BB26" s="10"/>
      <c r="BC26" s="10"/>
      <c r="BD26" s="10"/>
      <c r="BE26" s="10">
        <v>1.22</v>
      </c>
      <c r="BF26" s="10"/>
      <c r="BJ26">
        <v>10000</v>
      </c>
      <c r="BK26">
        <v>10000</v>
      </c>
      <c r="BL26">
        <v>10000</v>
      </c>
      <c r="BM26">
        <v>10000</v>
      </c>
      <c r="BN26">
        <v>10000</v>
      </c>
      <c r="BO26">
        <v>10000</v>
      </c>
      <c r="BP26">
        <v>10000</v>
      </c>
      <c r="BQ26">
        <v>10000</v>
      </c>
      <c r="BR26">
        <v>10000</v>
      </c>
      <c r="BS26">
        <v>10000</v>
      </c>
      <c r="BT26">
        <v>10000</v>
      </c>
      <c r="BU26">
        <v>10000</v>
      </c>
      <c r="BV26">
        <v>10000</v>
      </c>
      <c r="BW26">
        <v>10000</v>
      </c>
      <c r="BX26">
        <v>10000</v>
      </c>
      <c r="BY26">
        <v>10000</v>
      </c>
      <c r="BZ26">
        <v>10000</v>
      </c>
      <c r="CA26">
        <v>10000</v>
      </c>
    </row>
    <row r="27" spans="1:79">
      <c r="A27" t="s">
        <v>23</v>
      </c>
      <c r="C27">
        <v>48.526699999999998</v>
      </c>
      <c r="D27">
        <v>225033</v>
      </c>
      <c r="E27">
        <v>-284.45299999999997</v>
      </c>
      <c r="F27">
        <v>-61.653399999999998</v>
      </c>
      <c r="G27">
        <v>57.220799999999997</v>
      </c>
      <c r="H27">
        <v>2903.12</v>
      </c>
      <c r="I27">
        <v>296.46100000000001</v>
      </c>
      <c r="J27">
        <v>139.636</v>
      </c>
      <c r="K27">
        <v>146.28200000000001</v>
      </c>
      <c r="L27">
        <v>2.7340900000000001</v>
      </c>
      <c r="M27">
        <v>30.093299999999999</v>
      </c>
      <c r="N27">
        <v>82.508700000000005</v>
      </c>
      <c r="O27">
        <v>69.497100000000003</v>
      </c>
      <c r="P27">
        <v>265.7</v>
      </c>
      <c r="Q27">
        <v>33.217500000000001</v>
      </c>
      <c r="R27">
        <v>26.0046</v>
      </c>
      <c r="S27">
        <v>-8.9680000000000001E-4</v>
      </c>
      <c r="T27">
        <v>0.71769799999999995</v>
      </c>
      <c r="U27">
        <v>32.731900000000003</v>
      </c>
      <c r="V27">
        <v>2.70181</v>
      </c>
      <c r="W27">
        <v>3007.46</v>
      </c>
      <c r="X27">
        <v>1.04936E-2</v>
      </c>
      <c r="Y27" s="1">
        <v>-3.0628499999999999E-7</v>
      </c>
      <c r="Z27">
        <v>-3.95795E-3</v>
      </c>
      <c r="AA27">
        <v>0.117677</v>
      </c>
      <c r="AB27">
        <v>6.8979799999999996</v>
      </c>
      <c r="AC27">
        <f t="shared" si="16"/>
        <v>461599.99999999994</v>
      </c>
      <c r="AD27">
        <f t="shared" si="17"/>
        <v>0</v>
      </c>
      <c r="AE27">
        <f t="shared" si="18"/>
        <v>7100</v>
      </c>
      <c r="AF27">
        <f t="shared" si="19"/>
        <v>185799.99999999997</v>
      </c>
      <c r="AG27">
        <f t="shared" si="20"/>
        <v>235300</v>
      </c>
      <c r="AH27">
        <f t="shared" si="21"/>
        <v>0</v>
      </c>
      <c r="AI27">
        <f t="shared" si="22"/>
        <v>98000</v>
      </c>
      <c r="AJ27">
        <f t="shared" si="23"/>
        <v>0</v>
      </c>
      <c r="AK27">
        <f t="shared" si="24"/>
        <v>0</v>
      </c>
      <c r="AL27">
        <f t="shared" si="25"/>
        <v>0</v>
      </c>
      <c r="AM27">
        <f t="shared" si="26"/>
        <v>0</v>
      </c>
      <c r="AN27">
        <f t="shared" si="27"/>
        <v>0</v>
      </c>
      <c r="AO27">
        <f t="shared" si="28"/>
        <v>12200</v>
      </c>
      <c r="AP27">
        <f t="shared" si="29"/>
        <v>0</v>
      </c>
      <c r="AS27" s="10">
        <v>46.16</v>
      </c>
      <c r="AT27" s="10"/>
      <c r="AU27" s="10">
        <v>0.71</v>
      </c>
      <c r="AV27" s="11">
        <v>18.579999999999998</v>
      </c>
      <c r="AW27" s="10">
        <v>23.53</v>
      </c>
      <c r="AX27" s="10"/>
      <c r="AY27" s="10">
        <v>9.8000000000000007</v>
      </c>
      <c r="AZ27" s="12"/>
      <c r="BA27" s="10"/>
      <c r="BB27" s="10"/>
      <c r="BC27" s="10"/>
      <c r="BD27" s="10"/>
      <c r="BE27" s="10">
        <v>1.22</v>
      </c>
      <c r="BF27" s="10"/>
      <c r="BJ27">
        <v>10000</v>
      </c>
      <c r="BK27">
        <v>10000</v>
      </c>
      <c r="BL27">
        <v>10000</v>
      </c>
      <c r="BM27">
        <v>10000</v>
      </c>
      <c r="BN27">
        <v>10000</v>
      </c>
      <c r="BO27">
        <v>10000</v>
      </c>
      <c r="BP27">
        <v>10000</v>
      </c>
      <c r="BQ27">
        <v>10000</v>
      </c>
      <c r="BR27">
        <v>10000</v>
      </c>
      <c r="BS27">
        <v>10000</v>
      </c>
      <c r="BT27">
        <v>10000</v>
      </c>
      <c r="BU27">
        <v>10000</v>
      </c>
      <c r="BV27">
        <v>10000</v>
      </c>
      <c r="BW27">
        <v>10000</v>
      </c>
      <c r="BX27">
        <v>10000</v>
      </c>
      <c r="BY27">
        <v>10000</v>
      </c>
      <c r="BZ27">
        <v>10000</v>
      </c>
      <c r="CA27">
        <v>10000</v>
      </c>
    </row>
    <row r="28" spans="1:79">
      <c r="A28" s="2"/>
      <c r="B28" s="2"/>
      <c r="C28" s="2" t="s">
        <v>25</v>
      </c>
      <c r="D28" s="2" t="s">
        <v>26</v>
      </c>
      <c r="E28" s="2" t="s">
        <v>27</v>
      </c>
      <c r="F28" s="2" t="s">
        <v>28</v>
      </c>
      <c r="G28" s="2" t="s">
        <v>29</v>
      </c>
      <c r="H28" s="2" t="s">
        <v>30</v>
      </c>
      <c r="I28" s="2" t="s">
        <v>31</v>
      </c>
      <c r="J28" s="2" t="s">
        <v>32</v>
      </c>
      <c r="K28" s="2" t="s">
        <v>33</v>
      </c>
      <c r="L28" s="2" t="s">
        <v>34</v>
      </c>
      <c r="M28" s="2" t="s">
        <v>35</v>
      </c>
      <c r="N28" s="2" t="s">
        <v>36</v>
      </c>
      <c r="O28" s="2" t="s">
        <v>37</v>
      </c>
      <c r="P28" s="2" t="s">
        <v>38</v>
      </c>
      <c r="Q28" s="2" t="s">
        <v>39</v>
      </c>
      <c r="R28" s="2" t="s">
        <v>40</v>
      </c>
      <c r="S28" s="2" t="s">
        <v>41</v>
      </c>
      <c r="T28" s="2" t="s">
        <v>42</v>
      </c>
      <c r="U28" s="2" t="s">
        <v>43</v>
      </c>
      <c r="V28" s="2" t="s">
        <v>44</v>
      </c>
      <c r="W28" s="2" t="s">
        <v>45</v>
      </c>
      <c r="X28" s="2" t="s">
        <v>46</v>
      </c>
      <c r="Y28" s="2" t="s">
        <v>47</v>
      </c>
      <c r="Z28" s="2" t="s">
        <v>48</v>
      </c>
      <c r="AA28" s="2" t="s">
        <v>49</v>
      </c>
      <c r="AB28" s="2" t="s">
        <v>50</v>
      </c>
      <c r="BJ28">
        <v>10000</v>
      </c>
      <c r="BK28">
        <v>10000</v>
      </c>
      <c r="BL28">
        <v>10000</v>
      </c>
      <c r="BM28">
        <v>10000</v>
      </c>
      <c r="BN28">
        <v>10000</v>
      </c>
      <c r="BO28">
        <v>10000</v>
      </c>
      <c r="BP28">
        <v>10000</v>
      </c>
      <c r="BQ28">
        <v>10000</v>
      </c>
      <c r="BR28">
        <v>10000</v>
      </c>
      <c r="BS28">
        <v>10000</v>
      </c>
      <c r="BT28">
        <v>10000</v>
      </c>
      <c r="BU28">
        <v>10000</v>
      </c>
      <c r="BV28">
        <v>10000</v>
      </c>
      <c r="BW28">
        <v>10000</v>
      </c>
      <c r="BX28">
        <v>10000</v>
      </c>
      <c r="BY28">
        <v>10000</v>
      </c>
      <c r="BZ28">
        <v>10000</v>
      </c>
      <c r="CA28">
        <v>10000</v>
      </c>
    </row>
    <row r="29" spans="1:79">
      <c r="A29" t="s">
        <v>51</v>
      </c>
      <c r="C29">
        <v>49.152500000000003</v>
      </c>
      <c r="D29">
        <v>216600</v>
      </c>
      <c r="E29">
        <v>1625</v>
      </c>
      <c r="F29">
        <v>585.21699999999998</v>
      </c>
      <c r="G29">
        <v>73.584500000000006</v>
      </c>
      <c r="H29">
        <v>4014.16</v>
      </c>
      <c r="I29">
        <v>338.505</v>
      </c>
      <c r="J29">
        <v>300.50900000000001</v>
      </c>
      <c r="K29">
        <v>149.30000000000001</v>
      </c>
      <c r="L29">
        <v>2.7479300000000002</v>
      </c>
      <c r="M29">
        <v>42.684199999999997</v>
      </c>
      <c r="N29">
        <v>109.851</v>
      </c>
      <c r="O29">
        <v>64.858400000000003</v>
      </c>
      <c r="P29">
        <v>300.74599999999998</v>
      </c>
      <c r="Q29">
        <v>18.753499999999999</v>
      </c>
      <c r="R29">
        <v>20.102399999999999</v>
      </c>
      <c r="S29">
        <v>-2.9965999999999999E-3</v>
      </c>
      <c r="T29">
        <v>2.8544800000000001</v>
      </c>
      <c r="U29">
        <v>20.675699999999999</v>
      </c>
      <c r="V29">
        <v>2.8197899999999998</v>
      </c>
      <c r="W29">
        <v>3743.77</v>
      </c>
      <c r="X29">
        <v>2.19244E-2</v>
      </c>
      <c r="Y29">
        <v>6.7349499999999997E-4</v>
      </c>
      <c r="Z29">
        <v>-2.4653300000000001E-4</v>
      </c>
      <c r="AA29">
        <v>4.4014600000000001E-2</v>
      </c>
      <c r="AB29">
        <v>5.0818500000000002</v>
      </c>
      <c r="AC29">
        <f t="shared" si="16"/>
        <v>460900.00000000006</v>
      </c>
      <c r="AD29">
        <f t="shared" si="17"/>
        <v>3700</v>
      </c>
      <c r="AE29">
        <f t="shared" si="18"/>
        <v>9000</v>
      </c>
      <c r="AF29">
        <f t="shared" si="19"/>
        <v>182300</v>
      </c>
      <c r="AG29">
        <f t="shared" si="20"/>
        <v>235300</v>
      </c>
      <c r="AH29">
        <f t="shared" si="21"/>
        <v>0</v>
      </c>
      <c r="AI29">
        <f t="shared" si="22"/>
        <v>93699.999999999985</v>
      </c>
      <c r="AJ29">
        <f t="shared" si="23"/>
        <v>0</v>
      </c>
      <c r="AK29">
        <f t="shared" si="24"/>
        <v>0</v>
      </c>
      <c r="AL29">
        <f t="shared" si="25"/>
        <v>0</v>
      </c>
      <c r="AM29">
        <f t="shared" si="26"/>
        <v>0</v>
      </c>
      <c r="AN29">
        <f t="shared" si="27"/>
        <v>0</v>
      </c>
      <c r="AO29">
        <f t="shared" si="28"/>
        <v>15100</v>
      </c>
      <c r="AP29">
        <f t="shared" si="29"/>
        <v>0</v>
      </c>
      <c r="AS29" s="10">
        <v>46.09</v>
      </c>
      <c r="AT29" s="10">
        <v>0.37</v>
      </c>
      <c r="AU29" s="10">
        <v>0.9</v>
      </c>
      <c r="AV29" s="11">
        <v>18.23</v>
      </c>
      <c r="AW29" s="10">
        <v>23.53</v>
      </c>
      <c r="AX29" s="10">
        <v>0</v>
      </c>
      <c r="AY29" s="10">
        <v>9.3699999999999992</v>
      </c>
      <c r="AZ29" s="12">
        <v>0</v>
      </c>
      <c r="BA29" s="10"/>
      <c r="BB29" s="10"/>
      <c r="BC29" s="10">
        <v>0</v>
      </c>
      <c r="BD29" s="10"/>
      <c r="BE29" s="10">
        <v>1.51</v>
      </c>
      <c r="BF29" s="10"/>
      <c r="BJ29">
        <v>10000</v>
      </c>
      <c r="BK29">
        <v>10000</v>
      </c>
      <c r="BL29">
        <v>10000</v>
      </c>
      <c r="BM29">
        <v>10000</v>
      </c>
      <c r="BN29">
        <v>10000</v>
      </c>
      <c r="BO29">
        <v>10000</v>
      </c>
      <c r="BP29">
        <v>10000</v>
      </c>
      <c r="BQ29">
        <v>10000</v>
      </c>
      <c r="BR29">
        <v>10000</v>
      </c>
      <c r="BS29">
        <v>10000</v>
      </c>
      <c r="BT29">
        <v>10000</v>
      </c>
      <c r="BU29">
        <v>10000</v>
      </c>
      <c r="BV29">
        <v>10000</v>
      </c>
      <c r="BW29">
        <v>10000</v>
      </c>
      <c r="BX29">
        <v>10000</v>
      </c>
      <c r="BY29">
        <v>10000</v>
      </c>
      <c r="BZ29">
        <v>10000</v>
      </c>
      <c r="CA29">
        <v>10000</v>
      </c>
    </row>
    <row r="30" spans="1:79">
      <c r="A30" t="s">
        <v>52</v>
      </c>
      <c r="C30">
        <v>44.0242</v>
      </c>
      <c r="D30">
        <v>191542</v>
      </c>
      <c r="E30">
        <v>1752.5</v>
      </c>
      <c r="F30">
        <v>-181.482</v>
      </c>
      <c r="G30">
        <v>63.865200000000002</v>
      </c>
      <c r="H30">
        <v>3201.59</v>
      </c>
      <c r="I30">
        <v>301.36799999999999</v>
      </c>
      <c r="J30">
        <v>173.99299999999999</v>
      </c>
      <c r="K30">
        <v>125.983</v>
      </c>
      <c r="L30">
        <v>2.30124</v>
      </c>
      <c r="M30">
        <v>26.737500000000001</v>
      </c>
      <c r="N30">
        <v>74.020899999999997</v>
      </c>
      <c r="O30">
        <v>60.362099999999998</v>
      </c>
      <c r="P30">
        <v>231.048</v>
      </c>
      <c r="Q30">
        <v>24.658300000000001</v>
      </c>
      <c r="R30">
        <v>29.348700000000001</v>
      </c>
      <c r="S30">
        <v>6.2604199999999999E-2</v>
      </c>
      <c r="T30">
        <v>1.5605500000000001</v>
      </c>
      <c r="U30">
        <v>28.418600000000001</v>
      </c>
      <c r="V30">
        <v>1.8132999999999999</v>
      </c>
      <c r="W30">
        <v>2181.6999999999998</v>
      </c>
      <c r="X30">
        <v>1.6662E-2</v>
      </c>
      <c r="Y30">
        <v>-1.11893E-3</v>
      </c>
      <c r="Z30">
        <v>6.4005400000000004E-4</v>
      </c>
      <c r="AA30">
        <v>3.0314299999999999E-2</v>
      </c>
      <c r="AB30">
        <v>8.46495</v>
      </c>
      <c r="AC30">
        <f t="shared" si="16"/>
        <v>458700</v>
      </c>
      <c r="AD30">
        <f t="shared" si="17"/>
        <v>3700</v>
      </c>
      <c r="AE30">
        <f t="shared" si="18"/>
        <v>7800</v>
      </c>
      <c r="AF30">
        <f t="shared" si="19"/>
        <v>186100</v>
      </c>
      <c r="AG30">
        <f t="shared" si="20"/>
        <v>230000</v>
      </c>
      <c r="AH30">
        <f t="shared" si="21"/>
        <v>0</v>
      </c>
      <c r="AI30">
        <f t="shared" si="22"/>
        <v>95000</v>
      </c>
      <c r="AJ30">
        <f t="shared" si="23"/>
        <v>0</v>
      </c>
      <c r="AK30">
        <f t="shared" si="24"/>
        <v>0</v>
      </c>
      <c r="AL30">
        <f t="shared" si="25"/>
        <v>0</v>
      </c>
      <c r="AM30">
        <f t="shared" si="26"/>
        <v>0</v>
      </c>
      <c r="AN30">
        <f t="shared" si="27"/>
        <v>0</v>
      </c>
      <c r="AO30">
        <f t="shared" si="28"/>
        <v>18700</v>
      </c>
      <c r="AP30">
        <f t="shared" si="29"/>
        <v>0</v>
      </c>
      <c r="AS30" s="10">
        <v>45.87</v>
      </c>
      <c r="AT30" s="10">
        <v>0.37</v>
      </c>
      <c r="AU30" s="10">
        <v>0.78</v>
      </c>
      <c r="AV30" s="11">
        <v>18.61</v>
      </c>
      <c r="AW30" s="10">
        <v>23</v>
      </c>
      <c r="AX30" s="10">
        <v>0</v>
      </c>
      <c r="AY30" s="10">
        <v>9.5</v>
      </c>
      <c r="AZ30" s="12">
        <v>0</v>
      </c>
      <c r="BA30" s="10"/>
      <c r="BB30" s="10"/>
      <c r="BC30" s="10">
        <v>0</v>
      </c>
      <c r="BD30" s="10"/>
      <c r="BE30" s="10">
        <v>1.87</v>
      </c>
      <c r="BF30" s="10"/>
      <c r="BJ30">
        <v>10000</v>
      </c>
      <c r="BK30">
        <v>10000</v>
      </c>
      <c r="BL30">
        <v>10000</v>
      </c>
      <c r="BM30">
        <v>10000</v>
      </c>
      <c r="BN30">
        <v>10000</v>
      </c>
      <c r="BO30">
        <v>10000</v>
      </c>
      <c r="BP30">
        <v>10000</v>
      </c>
      <c r="BQ30">
        <v>10000</v>
      </c>
      <c r="BR30">
        <v>10000</v>
      </c>
      <c r="BS30">
        <v>10000</v>
      </c>
      <c r="BT30">
        <v>10000</v>
      </c>
      <c r="BU30">
        <v>10000</v>
      </c>
      <c r="BV30">
        <v>10000</v>
      </c>
      <c r="BW30">
        <v>10000</v>
      </c>
      <c r="BX30">
        <v>10000</v>
      </c>
      <c r="BY30">
        <v>10000</v>
      </c>
      <c r="BZ30">
        <v>10000</v>
      </c>
      <c r="CA30">
        <v>10000</v>
      </c>
    </row>
    <row r="31" spans="1:79">
      <c r="A31" t="s">
        <v>53</v>
      </c>
      <c r="C31">
        <v>38.470700000000001</v>
      </c>
      <c r="D31">
        <v>185745</v>
      </c>
      <c r="E31">
        <v>2341.35</v>
      </c>
      <c r="F31">
        <v>-360.51</v>
      </c>
      <c r="G31">
        <v>89.702699999999993</v>
      </c>
      <c r="H31">
        <v>3381.74</v>
      </c>
      <c r="I31">
        <v>350.53500000000003</v>
      </c>
      <c r="J31">
        <v>183.452</v>
      </c>
      <c r="K31">
        <v>112.52800000000001</v>
      </c>
      <c r="L31">
        <v>1.6016900000000001</v>
      </c>
      <c r="M31">
        <v>27.7242</v>
      </c>
      <c r="N31">
        <v>70.570899999999995</v>
      </c>
      <c r="O31">
        <v>66.387799999999999</v>
      </c>
      <c r="P31">
        <v>253.161</v>
      </c>
      <c r="Q31">
        <v>35.167099999999998</v>
      </c>
      <c r="R31">
        <v>30.624500000000001</v>
      </c>
      <c r="S31">
        <v>3.02878E-2</v>
      </c>
      <c r="T31">
        <v>1.4257599999999999</v>
      </c>
      <c r="U31">
        <v>25.036999999999999</v>
      </c>
      <c r="V31">
        <v>2.5273300000000001</v>
      </c>
      <c r="W31">
        <v>2360.67</v>
      </c>
      <c r="X31">
        <v>1.4879E-2</v>
      </c>
      <c r="Y31">
        <v>-7.4881899999999996E-4</v>
      </c>
      <c r="Z31">
        <v>-4.11642E-3</v>
      </c>
      <c r="AA31">
        <v>5.3287599999999997E-2</v>
      </c>
      <c r="AB31">
        <v>9.0024899999999999</v>
      </c>
      <c r="AC31">
        <f t="shared" si="16"/>
        <v>460100</v>
      </c>
      <c r="AD31">
        <f t="shared" si="17"/>
        <v>2600</v>
      </c>
      <c r="AE31">
        <f t="shared" si="18"/>
        <v>8200</v>
      </c>
      <c r="AF31">
        <f t="shared" si="19"/>
        <v>185900</v>
      </c>
      <c r="AG31">
        <f t="shared" si="20"/>
        <v>231900</v>
      </c>
      <c r="AH31">
        <f t="shared" si="21"/>
        <v>0</v>
      </c>
      <c r="AI31">
        <f t="shared" si="22"/>
        <v>93300</v>
      </c>
      <c r="AJ31">
        <f t="shared" si="23"/>
        <v>0</v>
      </c>
      <c r="AK31">
        <f t="shared" si="24"/>
        <v>0</v>
      </c>
      <c r="AL31">
        <f t="shared" si="25"/>
        <v>0</v>
      </c>
      <c r="AM31">
        <f t="shared" si="26"/>
        <v>0</v>
      </c>
      <c r="AN31">
        <f t="shared" si="27"/>
        <v>0</v>
      </c>
      <c r="AO31">
        <f t="shared" si="28"/>
        <v>18000</v>
      </c>
      <c r="AP31">
        <f t="shared" si="29"/>
        <v>0</v>
      </c>
      <c r="AS31" s="10">
        <v>46.01</v>
      </c>
      <c r="AT31" s="10">
        <v>0.26</v>
      </c>
      <c r="AU31" s="10">
        <v>0.82</v>
      </c>
      <c r="AV31" s="11">
        <v>18.59</v>
      </c>
      <c r="AW31" s="10">
        <v>23.19</v>
      </c>
      <c r="AX31" s="10">
        <v>0</v>
      </c>
      <c r="AY31" s="10">
        <v>9.33</v>
      </c>
      <c r="AZ31" s="12">
        <v>0</v>
      </c>
      <c r="BA31" s="10"/>
      <c r="BB31" s="10"/>
      <c r="BC31" s="10">
        <v>0</v>
      </c>
      <c r="BD31" s="10"/>
      <c r="BE31" s="10">
        <v>1.8</v>
      </c>
      <c r="BF31" s="10"/>
      <c r="BJ31">
        <v>10000</v>
      </c>
      <c r="BK31">
        <v>10000</v>
      </c>
      <c r="BL31">
        <v>10000</v>
      </c>
      <c r="BM31">
        <v>10000</v>
      </c>
      <c r="BN31">
        <v>10000</v>
      </c>
      <c r="BO31">
        <v>10000</v>
      </c>
      <c r="BP31">
        <v>10000</v>
      </c>
      <c r="BQ31">
        <v>10000</v>
      </c>
      <c r="BR31">
        <v>10000</v>
      </c>
      <c r="BS31">
        <v>10000</v>
      </c>
      <c r="BT31">
        <v>10000</v>
      </c>
      <c r="BU31">
        <v>10000</v>
      </c>
      <c r="BV31">
        <v>10000</v>
      </c>
      <c r="BW31">
        <v>10000</v>
      </c>
      <c r="BX31">
        <v>10000</v>
      </c>
      <c r="BY31">
        <v>10000</v>
      </c>
      <c r="BZ31">
        <v>10000</v>
      </c>
      <c r="CA31">
        <v>10000</v>
      </c>
    </row>
    <row r="32" spans="1:79">
      <c r="A32" t="s">
        <v>54</v>
      </c>
      <c r="C32">
        <v>43.3157</v>
      </c>
      <c r="D32">
        <v>200593</v>
      </c>
      <c r="E32">
        <v>-181.93899999999999</v>
      </c>
      <c r="F32">
        <v>45.8964</v>
      </c>
      <c r="G32">
        <v>53.742600000000003</v>
      </c>
      <c r="H32">
        <v>3371.16</v>
      </c>
      <c r="I32">
        <v>300.90600000000001</v>
      </c>
      <c r="J32">
        <v>105.755</v>
      </c>
      <c r="K32">
        <v>135.28899999999999</v>
      </c>
      <c r="L32">
        <v>2.1426099999999999</v>
      </c>
      <c r="M32">
        <v>33.7928</v>
      </c>
      <c r="N32">
        <v>77.811300000000003</v>
      </c>
      <c r="O32">
        <v>65.647999999999996</v>
      </c>
      <c r="P32">
        <v>267.52800000000002</v>
      </c>
      <c r="Q32">
        <v>28.837399999999999</v>
      </c>
      <c r="R32">
        <v>31.739599999999999</v>
      </c>
      <c r="S32">
        <v>9.8065799999999995E-2</v>
      </c>
      <c r="T32">
        <v>1.68841</v>
      </c>
      <c r="U32">
        <v>35.169800000000002</v>
      </c>
      <c r="V32">
        <v>3.7111999999999998</v>
      </c>
      <c r="W32">
        <v>2361.7800000000002</v>
      </c>
      <c r="X32">
        <v>1.7127300000000002E-2</v>
      </c>
      <c r="Y32">
        <v>1.7542600000000001E-4</v>
      </c>
      <c r="Z32">
        <v>-9.1702599999999995E-3</v>
      </c>
      <c r="AA32">
        <v>8.1939899999999996E-2</v>
      </c>
      <c r="AB32">
        <v>8.1623900000000003</v>
      </c>
      <c r="AC32">
        <f t="shared" si="16"/>
        <v>460700</v>
      </c>
      <c r="AD32">
        <f t="shared" si="17"/>
        <v>2900</v>
      </c>
      <c r="AE32">
        <f t="shared" si="18"/>
        <v>7600</v>
      </c>
      <c r="AF32">
        <f t="shared" si="19"/>
        <v>187900</v>
      </c>
      <c r="AG32">
        <f t="shared" si="20"/>
        <v>231700.00000000003</v>
      </c>
      <c r="AH32">
        <f t="shared" si="21"/>
        <v>0</v>
      </c>
      <c r="AI32">
        <f t="shared" si="22"/>
        <v>94400</v>
      </c>
      <c r="AJ32">
        <f t="shared" si="23"/>
        <v>0</v>
      </c>
      <c r="AK32">
        <f t="shared" si="24"/>
        <v>0</v>
      </c>
      <c r="AL32">
        <f t="shared" si="25"/>
        <v>0</v>
      </c>
      <c r="AM32">
        <f t="shared" si="26"/>
        <v>0</v>
      </c>
      <c r="AN32">
        <f t="shared" si="27"/>
        <v>0</v>
      </c>
      <c r="AO32">
        <f t="shared" si="28"/>
        <v>14900</v>
      </c>
      <c r="AP32">
        <f t="shared" si="29"/>
        <v>0</v>
      </c>
      <c r="AS32" s="10">
        <v>46.07</v>
      </c>
      <c r="AT32" s="10">
        <v>0.28999999999999998</v>
      </c>
      <c r="AU32" s="10">
        <v>0.76</v>
      </c>
      <c r="AV32" s="11">
        <v>18.79</v>
      </c>
      <c r="AW32" s="10">
        <v>23.17</v>
      </c>
      <c r="AX32" s="10">
        <v>0</v>
      </c>
      <c r="AY32" s="10">
        <v>9.44</v>
      </c>
      <c r="AZ32" s="12">
        <v>0</v>
      </c>
      <c r="BA32" s="10"/>
      <c r="BB32" s="10"/>
      <c r="BC32" s="10">
        <v>0</v>
      </c>
      <c r="BD32" s="10"/>
      <c r="BE32" s="10">
        <v>1.49</v>
      </c>
      <c r="BF32" s="10"/>
      <c r="BJ32">
        <v>10000</v>
      </c>
      <c r="BK32">
        <v>10000</v>
      </c>
      <c r="BL32">
        <v>10000</v>
      </c>
      <c r="BM32">
        <v>10000</v>
      </c>
      <c r="BN32">
        <v>10000</v>
      </c>
      <c r="BO32">
        <v>10000</v>
      </c>
      <c r="BP32">
        <v>10000</v>
      </c>
      <c r="BQ32">
        <v>10000</v>
      </c>
      <c r="BR32">
        <v>10000</v>
      </c>
      <c r="BS32">
        <v>10000</v>
      </c>
      <c r="BT32">
        <v>10000</v>
      </c>
      <c r="BU32">
        <v>10000</v>
      </c>
      <c r="BV32">
        <v>10000</v>
      </c>
      <c r="BW32">
        <v>10000</v>
      </c>
      <c r="BX32">
        <v>10000</v>
      </c>
      <c r="BY32">
        <v>10000</v>
      </c>
      <c r="BZ32">
        <v>10000</v>
      </c>
      <c r="CA32">
        <v>10000</v>
      </c>
    </row>
    <row r="33" spans="1:79">
      <c r="A33" t="s">
        <v>55</v>
      </c>
      <c r="C33">
        <v>47.6813</v>
      </c>
      <c r="D33">
        <v>184785</v>
      </c>
      <c r="E33">
        <v>-44.690100000000001</v>
      </c>
      <c r="F33">
        <v>-359.48</v>
      </c>
      <c r="G33">
        <v>55.290999999999997</v>
      </c>
      <c r="H33">
        <v>2741.72</v>
      </c>
      <c r="I33">
        <v>284.137</v>
      </c>
      <c r="J33">
        <v>106.55200000000001</v>
      </c>
      <c r="K33">
        <v>138.87200000000001</v>
      </c>
      <c r="L33">
        <v>2.6713800000000001</v>
      </c>
      <c r="M33">
        <v>44.526699999999998</v>
      </c>
      <c r="N33">
        <v>78.640100000000004</v>
      </c>
      <c r="O33">
        <v>65.981800000000007</v>
      </c>
      <c r="P33">
        <v>233.09899999999999</v>
      </c>
      <c r="Q33">
        <v>33.380800000000001</v>
      </c>
      <c r="R33">
        <v>33.753500000000003</v>
      </c>
      <c r="S33">
        <v>4.3715299999999999E-2</v>
      </c>
      <c r="T33">
        <v>1.5188200000000001</v>
      </c>
      <c r="U33">
        <v>27.181899999999999</v>
      </c>
      <c r="V33">
        <v>2.5824799999999999</v>
      </c>
      <c r="W33">
        <v>2636.48</v>
      </c>
      <c r="X33">
        <v>2.0367099999999999E-2</v>
      </c>
      <c r="Y33" s="1">
        <v>-3.20839E-5</v>
      </c>
      <c r="Z33">
        <v>-2.88756E-3</v>
      </c>
      <c r="AA33" s="1">
        <v>-2.5377299999999998E-5</v>
      </c>
      <c r="AB33">
        <v>8.7941400000000005</v>
      </c>
      <c r="AC33">
        <f t="shared" si="16"/>
        <v>458600</v>
      </c>
      <c r="AD33">
        <f t="shared" si="17"/>
        <v>3200</v>
      </c>
      <c r="AE33">
        <f t="shared" si="18"/>
        <v>8000</v>
      </c>
      <c r="AF33">
        <f t="shared" si="19"/>
        <v>186900</v>
      </c>
      <c r="AG33">
        <f t="shared" si="20"/>
        <v>228700</v>
      </c>
      <c r="AH33">
        <f t="shared" si="21"/>
        <v>0</v>
      </c>
      <c r="AI33">
        <f t="shared" si="22"/>
        <v>94000</v>
      </c>
      <c r="AJ33">
        <f t="shared" si="23"/>
        <v>2700</v>
      </c>
      <c r="AK33">
        <f t="shared" si="24"/>
        <v>0</v>
      </c>
      <c r="AL33">
        <f t="shared" si="25"/>
        <v>0</v>
      </c>
      <c r="AM33">
        <f t="shared" si="26"/>
        <v>0</v>
      </c>
      <c r="AN33">
        <f t="shared" si="27"/>
        <v>0</v>
      </c>
      <c r="AO33">
        <f t="shared" si="28"/>
        <v>17800</v>
      </c>
      <c r="AP33">
        <f t="shared" si="29"/>
        <v>0</v>
      </c>
      <c r="AS33" s="10">
        <v>45.86</v>
      </c>
      <c r="AT33" s="10">
        <v>0.32</v>
      </c>
      <c r="AU33" s="10">
        <v>0.8</v>
      </c>
      <c r="AV33" s="11">
        <v>18.690000000000001</v>
      </c>
      <c r="AW33" s="10">
        <v>22.87</v>
      </c>
      <c r="AX33" s="10">
        <v>0</v>
      </c>
      <c r="AY33" s="10">
        <v>9.4</v>
      </c>
      <c r="AZ33" s="12">
        <v>0.27</v>
      </c>
      <c r="BA33" s="10"/>
      <c r="BB33" s="10"/>
      <c r="BC33" s="10">
        <v>0</v>
      </c>
      <c r="BD33" s="10"/>
      <c r="BE33" s="10">
        <v>1.78</v>
      </c>
      <c r="BF33" s="10"/>
      <c r="BJ33">
        <v>10000</v>
      </c>
      <c r="BK33">
        <v>10000</v>
      </c>
      <c r="BL33">
        <v>10000</v>
      </c>
      <c r="BM33">
        <v>10000</v>
      </c>
      <c r="BN33">
        <v>10000</v>
      </c>
      <c r="BO33">
        <v>10000</v>
      </c>
      <c r="BP33">
        <v>10000</v>
      </c>
      <c r="BQ33">
        <v>10000</v>
      </c>
      <c r="BR33">
        <v>10000</v>
      </c>
      <c r="BS33">
        <v>10000</v>
      </c>
      <c r="BT33">
        <v>10000</v>
      </c>
      <c r="BU33">
        <v>10000</v>
      </c>
      <c r="BV33">
        <v>10000</v>
      </c>
      <c r="BW33">
        <v>10000</v>
      </c>
      <c r="BX33">
        <v>10000</v>
      </c>
      <c r="BY33">
        <v>10000</v>
      </c>
      <c r="BZ33">
        <v>10000</v>
      </c>
      <c r="CA33">
        <v>10000</v>
      </c>
    </row>
    <row r="34" spans="1:79">
      <c r="A34" t="s">
        <v>56</v>
      </c>
      <c r="C34">
        <v>38.158499999999997</v>
      </c>
      <c r="D34">
        <v>209037</v>
      </c>
      <c r="E34">
        <v>2177.62</v>
      </c>
      <c r="F34">
        <v>159.30099999999999</v>
      </c>
      <c r="G34">
        <v>47.727400000000003</v>
      </c>
      <c r="H34">
        <v>2947.71</v>
      </c>
      <c r="I34">
        <v>290.28500000000003</v>
      </c>
      <c r="J34">
        <v>140.584</v>
      </c>
      <c r="K34">
        <v>111.95</v>
      </c>
      <c r="L34">
        <v>2.3771200000000001</v>
      </c>
      <c r="M34">
        <v>19.778099999999998</v>
      </c>
      <c r="N34">
        <v>65.8309</v>
      </c>
      <c r="O34">
        <v>63.535899999999998</v>
      </c>
      <c r="P34">
        <v>256.42200000000003</v>
      </c>
      <c r="Q34">
        <v>22.867599999999999</v>
      </c>
      <c r="R34">
        <v>29.200299999999999</v>
      </c>
      <c r="S34">
        <v>2.3373100000000001E-2</v>
      </c>
      <c r="T34">
        <v>2.6777899999999999</v>
      </c>
      <c r="U34">
        <v>37.1541</v>
      </c>
      <c r="V34">
        <v>3.4697100000000001</v>
      </c>
      <c r="W34">
        <v>2328.04</v>
      </c>
      <c r="X34">
        <v>1.54991E-2</v>
      </c>
      <c r="Y34" s="1">
        <v>-5.1332000000000003E-5</v>
      </c>
      <c r="Z34">
        <v>8.56276E-4</v>
      </c>
      <c r="AA34">
        <v>0.116672</v>
      </c>
      <c r="AB34">
        <v>6.7895500000000002</v>
      </c>
      <c r="AC34">
        <f t="shared" si="16"/>
        <v>460400</v>
      </c>
      <c r="AD34">
        <f t="shared" si="17"/>
        <v>3100</v>
      </c>
      <c r="AE34">
        <f t="shared" si="18"/>
        <v>7000</v>
      </c>
      <c r="AF34">
        <f t="shared" si="19"/>
        <v>188900</v>
      </c>
      <c r="AG34">
        <f t="shared" si="20"/>
        <v>230799.99999999997</v>
      </c>
      <c r="AH34">
        <f t="shared" si="21"/>
        <v>0</v>
      </c>
      <c r="AI34">
        <f t="shared" si="22"/>
        <v>94100</v>
      </c>
      <c r="AJ34">
        <f t="shared" si="23"/>
        <v>0</v>
      </c>
      <c r="AK34">
        <f t="shared" si="24"/>
        <v>0</v>
      </c>
      <c r="AL34">
        <f t="shared" si="25"/>
        <v>0</v>
      </c>
      <c r="AM34">
        <f t="shared" si="26"/>
        <v>0</v>
      </c>
      <c r="AN34">
        <f t="shared" si="27"/>
        <v>0</v>
      </c>
      <c r="AO34">
        <f t="shared" si="28"/>
        <v>15700</v>
      </c>
      <c r="AP34">
        <f t="shared" si="29"/>
        <v>0</v>
      </c>
      <c r="AS34" s="10">
        <v>46.04</v>
      </c>
      <c r="AT34" s="10">
        <v>0.31</v>
      </c>
      <c r="AU34" s="10">
        <v>0.7</v>
      </c>
      <c r="AV34" s="11">
        <v>18.89</v>
      </c>
      <c r="AW34" s="10">
        <v>23.08</v>
      </c>
      <c r="AX34" s="10">
        <v>0</v>
      </c>
      <c r="AY34" s="10">
        <v>9.41</v>
      </c>
      <c r="AZ34" s="12">
        <v>0</v>
      </c>
      <c r="BA34" s="10"/>
      <c r="BB34" s="10"/>
      <c r="BC34" s="10">
        <v>0</v>
      </c>
      <c r="BD34" s="10"/>
      <c r="BE34" s="10">
        <v>1.57</v>
      </c>
      <c r="BF34" s="10"/>
      <c r="BJ34">
        <v>10000</v>
      </c>
      <c r="BK34">
        <v>10000</v>
      </c>
      <c r="BL34">
        <v>10000</v>
      </c>
      <c r="BM34">
        <v>10000</v>
      </c>
      <c r="BN34">
        <v>10000</v>
      </c>
      <c r="BO34">
        <v>10000</v>
      </c>
      <c r="BP34">
        <v>10000</v>
      </c>
      <c r="BQ34">
        <v>10000</v>
      </c>
      <c r="BR34">
        <v>10000</v>
      </c>
      <c r="BS34">
        <v>10000</v>
      </c>
      <c r="BT34">
        <v>10000</v>
      </c>
      <c r="BU34">
        <v>10000</v>
      </c>
      <c r="BV34">
        <v>10000</v>
      </c>
      <c r="BW34">
        <v>10000</v>
      </c>
      <c r="BX34">
        <v>10000</v>
      </c>
      <c r="BY34">
        <v>10000</v>
      </c>
      <c r="BZ34">
        <v>10000</v>
      </c>
      <c r="CA34">
        <v>10000</v>
      </c>
    </row>
    <row r="35" spans="1:79">
      <c r="A35" t="s">
        <v>57</v>
      </c>
      <c r="C35">
        <v>37.473700000000001</v>
      </c>
      <c r="D35">
        <v>192186</v>
      </c>
      <c r="E35">
        <v>942.48199999999997</v>
      </c>
      <c r="F35">
        <v>231.54400000000001</v>
      </c>
      <c r="G35">
        <v>50.292700000000004</v>
      </c>
      <c r="H35">
        <v>2640.72</v>
      </c>
      <c r="I35">
        <v>275.94099999999997</v>
      </c>
      <c r="J35">
        <v>177.923</v>
      </c>
      <c r="K35">
        <v>125.357</v>
      </c>
      <c r="L35">
        <v>2.0107400000000002</v>
      </c>
      <c r="M35">
        <v>37.058900000000001</v>
      </c>
      <c r="N35">
        <v>80.9465</v>
      </c>
      <c r="O35">
        <v>59.429400000000001</v>
      </c>
      <c r="P35">
        <v>248.06899999999999</v>
      </c>
      <c r="Q35">
        <v>18.544</v>
      </c>
      <c r="R35">
        <v>25.691800000000001</v>
      </c>
      <c r="S35">
        <v>8.9969499999999994E-2</v>
      </c>
      <c r="T35">
        <v>1.0870200000000001</v>
      </c>
      <c r="U35">
        <v>28.364699999999999</v>
      </c>
      <c r="V35">
        <v>2.1489199999999999</v>
      </c>
      <c r="W35">
        <v>2395.3000000000002</v>
      </c>
      <c r="X35">
        <v>3.0072700000000001E-2</v>
      </c>
      <c r="Y35">
        <v>2.2757300000000001E-4</v>
      </c>
      <c r="Z35">
        <v>-5.9865600000000004E-4</v>
      </c>
      <c r="AA35">
        <v>1.4796500000000001E-2</v>
      </c>
      <c r="AB35">
        <v>7.0364399999999998</v>
      </c>
      <c r="AC35">
        <f t="shared" si="16"/>
        <v>460300</v>
      </c>
      <c r="AD35">
        <f t="shared" si="17"/>
        <v>2700</v>
      </c>
      <c r="AE35">
        <f t="shared" si="18"/>
        <v>8200</v>
      </c>
      <c r="AF35">
        <f t="shared" si="19"/>
        <v>186000</v>
      </c>
      <c r="AG35">
        <f t="shared" si="20"/>
        <v>232200</v>
      </c>
      <c r="AH35">
        <f t="shared" si="21"/>
        <v>0</v>
      </c>
      <c r="AI35">
        <f t="shared" si="22"/>
        <v>93900</v>
      </c>
      <c r="AJ35">
        <f t="shared" si="23"/>
        <v>0</v>
      </c>
      <c r="AK35">
        <f t="shared" si="24"/>
        <v>0</v>
      </c>
      <c r="AL35">
        <f t="shared" si="25"/>
        <v>0</v>
      </c>
      <c r="AM35">
        <f t="shared" si="26"/>
        <v>0</v>
      </c>
      <c r="AN35">
        <f t="shared" si="27"/>
        <v>0</v>
      </c>
      <c r="AO35">
        <f t="shared" si="28"/>
        <v>16700</v>
      </c>
      <c r="AP35">
        <f t="shared" si="29"/>
        <v>0</v>
      </c>
      <c r="AS35" s="10">
        <v>46.03</v>
      </c>
      <c r="AT35" s="10">
        <v>0.27</v>
      </c>
      <c r="AU35" s="10">
        <v>0.82</v>
      </c>
      <c r="AV35" s="11">
        <v>18.600000000000001</v>
      </c>
      <c r="AW35" s="10">
        <v>23.22</v>
      </c>
      <c r="AX35" s="10">
        <v>0</v>
      </c>
      <c r="AY35" s="10">
        <v>9.39</v>
      </c>
      <c r="AZ35" s="12">
        <v>0</v>
      </c>
      <c r="BA35" s="10"/>
      <c r="BB35" s="10"/>
      <c r="BC35" s="10">
        <v>0</v>
      </c>
      <c r="BD35" s="10"/>
      <c r="BE35" s="10">
        <v>1.67</v>
      </c>
      <c r="BF35" s="10"/>
      <c r="BJ35">
        <v>10000</v>
      </c>
      <c r="BK35">
        <v>10000</v>
      </c>
      <c r="BL35">
        <v>10000</v>
      </c>
      <c r="BM35">
        <v>10000</v>
      </c>
      <c r="BN35">
        <v>10000</v>
      </c>
      <c r="BO35">
        <v>10000</v>
      </c>
      <c r="BP35">
        <v>10000</v>
      </c>
      <c r="BQ35">
        <v>10000</v>
      </c>
      <c r="BR35">
        <v>10000</v>
      </c>
      <c r="BS35">
        <v>10000</v>
      </c>
      <c r="BT35">
        <v>10000</v>
      </c>
      <c r="BU35">
        <v>10000</v>
      </c>
      <c r="BV35">
        <v>10000</v>
      </c>
      <c r="BW35">
        <v>10000</v>
      </c>
      <c r="BX35">
        <v>10000</v>
      </c>
      <c r="BY35">
        <v>10000</v>
      </c>
      <c r="BZ35">
        <v>10000</v>
      </c>
      <c r="CA35">
        <v>10000</v>
      </c>
    </row>
    <row r="36" spans="1:79">
      <c r="A36" t="s">
        <v>58</v>
      </c>
      <c r="C36">
        <v>53.146500000000003</v>
      </c>
      <c r="D36">
        <v>217372</v>
      </c>
      <c r="E36">
        <v>-2168.41</v>
      </c>
      <c r="F36">
        <v>-68.610900000000001</v>
      </c>
      <c r="G36">
        <v>56.520800000000001</v>
      </c>
      <c r="H36">
        <v>3302.33</v>
      </c>
      <c r="I36">
        <v>302.721</v>
      </c>
      <c r="J36">
        <v>155.529</v>
      </c>
      <c r="K36">
        <v>150.25899999999999</v>
      </c>
      <c r="L36">
        <v>2.1333600000000001</v>
      </c>
      <c r="M36">
        <v>44.825699999999998</v>
      </c>
      <c r="N36">
        <v>48.204300000000003</v>
      </c>
      <c r="O36">
        <v>66.917900000000003</v>
      </c>
      <c r="P36">
        <v>287.50400000000002</v>
      </c>
      <c r="Q36">
        <v>17.093900000000001</v>
      </c>
      <c r="R36">
        <v>29.424800000000001</v>
      </c>
      <c r="S36">
        <v>0.10052</v>
      </c>
      <c r="T36">
        <v>2.73427</v>
      </c>
      <c r="U36">
        <v>36.089100000000002</v>
      </c>
      <c r="V36">
        <v>2.8308900000000001</v>
      </c>
      <c r="W36">
        <v>2528.13</v>
      </c>
      <c r="X36" s="1">
        <v>9.2565599999999993E-5</v>
      </c>
      <c r="Y36">
        <v>-1.5295E-3</v>
      </c>
      <c r="Z36">
        <v>1.99972E-3</v>
      </c>
      <c r="AA36">
        <v>5.1016300000000001E-2</v>
      </c>
      <c r="AB36">
        <v>8.3098799999999997</v>
      </c>
      <c r="AC36">
        <f t="shared" si="16"/>
        <v>459000</v>
      </c>
      <c r="AD36">
        <f t="shared" si="17"/>
        <v>3300</v>
      </c>
      <c r="AE36">
        <f t="shared" si="18"/>
        <v>8200</v>
      </c>
      <c r="AF36">
        <f t="shared" si="19"/>
        <v>185100.00000000003</v>
      </c>
      <c r="AG36">
        <f t="shared" si="20"/>
        <v>231200</v>
      </c>
      <c r="AH36">
        <f t="shared" si="21"/>
        <v>0</v>
      </c>
      <c r="AI36">
        <f t="shared" si="22"/>
        <v>98200</v>
      </c>
      <c r="AJ36">
        <f t="shared" si="23"/>
        <v>0</v>
      </c>
      <c r="AK36">
        <f t="shared" si="24"/>
        <v>0</v>
      </c>
      <c r="AL36">
        <f t="shared" si="25"/>
        <v>0</v>
      </c>
      <c r="AM36">
        <f t="shared" si="26"/>
        <v>0</v>
      </c>
      <c r="AN36">
        <f t="shared" si="27"/>
        <v>0</v>
      </c>
      <c r="AO36">
        <f t="shared" si="28"/>
        <v>14900</v>
      </c>
      <c r="AP36">
        <f t="shared" si="29"/>
        <v>0</v>
      </c>
      <c r="AS36" s="10">
        <v>45.9</v>
      </c>
      <c r="AT36" s="10">
        <v>0.33</v>
      </c>
      <c r="AU36" s="10">
        <v>0.82</v>
      </c>
      <c r="AV36" s="11">
        <v>18.510000000000002</v>
      </c>
      <c r="AW36" s="10">
        <v>23.12</v>
      </c>
      <c r="AX36" s="10">
        <v>0</v>
      </c>
      <c r="AY36" s="10">
        <v>9.82</v>
      </c>
      <c r="AZ36" s="12">
        <v>0</v>
      </c>
      <c r="BA36" s="10"/>
      <c r="BB36" s="10"/>
      <c r="BC36" s="10">
        <v>0</v>
      </c>
      <c r="BD36" s="10"/>
      <c r="BE36" s="10">
        <v>1.49</v>
      </c>
      <c r="BF36" s="10"/>
      <c r="BJ36">
        <v>10000</v>
      </c>
      <c r="BK36">
        <v>10000</v>
      </c>
      <c r="BL36">
        <v>10000</v>
      </c>
      <c r="BM36">
        <v>10000</v>
      </c>
      <c r="BN36">
        <v>10000</v>
      </c>
      <c r="BO36">
        <v>10000</v>
      </c>
      <c r="BP36">
        <v>10000</v>
      </c>
      <c r="BQ36">
        <v>10000</v>
      </c>
      <c r="BR36">
        <v>10000</v>
      </c>
      <c r="BS36">
        <v>10000</v>
      </c>
      <c r="BT36">
        <v>10000</v>
      </c>
      <c r="BU36">
        <v>10000</v>
      </c>
      <c r="BV36">
        <v>10000</v>
      </c>
      <c r="BW36">
        <v>10000</v>
      </c>
      <c r="BX36">
        <v>10000</v>
      </c>
      <c r="BY36">
        <v>10000</v>
      </c>
      <c r="BZ36">
        <v>10000</v>
      </c>
      <c r="CA36">
        <v>10000</v>
      </c>
    </row>
    <row r="37" spans="1:79">
      <c r="A37" t="s">
        <v>59</v>
      </c>
      <c r="C37">
        <v>50.301600000000001</v>
      </c>
      <c r="D37">
        <v>230766</v>
      </c>
      <c r="E37">
        <v>1537.2</v>
      </c>
      <c r="F37">
        <v>-195.25700000000001</v>
      </c>
      <c r="G37">
        <v>51.700200000000002</v>
      </c>
      <c r="H37">
        <v>3006.95</v>
      </c>
      <c r="I37">
        <v>288.827</v>
      </c>
      <c r="J37">
        <v>161.29900000000001</v>
      </c>
      <c r="K37">
        <v>129.91</v>
      </c>
      <c r="L37">
        <v>1.85541</v>
      </c>
      <c r="M37">
        <v>36.251800000000003</v>
      </c>
      <c r="N37">
        <v>66.531400000000005</v>
      </c>
      <c r="O37">
        <v>65.206599999999995</v>
      </c>
      <c r="P37">
        <v>285.39800000000002</v>
      </c>
      <c r="Q37">
        <v>29.4191</v>
      </c>
      <c r="R37">
        <v>33.2639</v>
      </c>
      <c r="S37">
        <v>-5.7101699999999997E-3</v>
      </c>
      <c r="T37">
        <v>1.3185199999999999</v>
      </c>
      <c r="U37">
        <v>27.071100000000001</v>
      </c>
      <c r="V37">
        <v>2.5255899999999998</v>
      </c>
      <c r="W37">
        <v>1908.58</v>
      </c>
      <c r="X37">
        <v>8.0834800000000005E-3</v>
      </c>
      <c r="Y37">
        <v>-8.3532300000000001E-4</v>
      </c>
      <c r="Z37">
        <v>-1.01241E-2</v>
      </c>
      <c r="AA37">
        <v>0.10047399999999999</v>
      </c>
      <c r="AB37">
        <v>8.8037600000000005</v>
      </c>
      <c r="AC37">
        <f t="shared" si="16"/>
        <v>460400</v>
      </c>
      <c r="AD37">
        <f t="shared" si="17"/>
        <v>2700</v>
      </c>
      <c r="AE37">
        <f t="shared" si="18"/>
        <v>7300</v>
      </c>
      <c r="AF37">
        <f t="shared" si="19"/>
        <v>186500</v>
      </c>
      <c r="AG37">
        <f t="shared" si="20"/>
        <v>232300</v>
      </c>
      <c r="AH37">
        <f t="shared" si="21"/>
        <v>0</v>
      </c>
      <c r="AI37">
        <f t="shared" si="22"/>
        <v>93100</v>
      </c>
      <c r="AJ37">
        <f t="shared" si="23"/>
        <v>0</v>
      </c>
      <c r="AK37">
        <f t="shared" si="24"/>
        <v>0</v>
      </c>
      <c r="AL37">
        <f t="shared" si="25"/>
        <v>0</v>
      </c>
      <c r="AM37">
        <f t="shared" si="26"/>
        <v>0</v>
      </c>
      <c r="AN37">
        <f t="shared" si="27"/>
        <v>0</v>
      </c>
      <c r="AO37">
        <f t="shared" si="28"/>
        <v>17700</v>
      </c>
      <c r="AP37">
        <f t="shared" si="29"/>
        <v>0</v>
      </c>
      <c r="AS37" s="10">
        <v>46.04</v>
      </c>
      <c r="AT37" s="10">
        <v>0.27</v>
      </c>
      <c r="AU37" s="10">
        <v>0.73</v>
      </c>
      <c r="AV37" s="11">
        <v>18.649999999999999</v>
      </c>
      <c r="AW37" s="10">
        <v>23.23</v>
      </c>
      <c r="AX37" s="10">
        <v>0</v>
      </c>
      <c r="AY37" s="10">
        <v>9.31</v>
      </c>
      <c r="AZ37" s="12">
        <v>0</v>
      </c>
      <c r="BA37" s="10"/>
      <c r="BB37" s="10"/>
      <c r="BC37" s="10">
        <v>0</v>
      </c>
      <c r="BD37" s="10"/>
      <c r="BE37" s="10">
        <v>1.77</v>
      </c>
      <c r="BF37" s="10"/>
      <c r="BJ37">
        <v>10000</v>
      </c>
      <c r="BK37">
        <v>10000</v>
      </c>
      <c r="BL37">
        <v>10000</v>
      </c>
      <c r="BM37">
        <v>10000</v>
      </c>
      <c r="BN37">
        <v>10000</v>
      </c>
      <c r="BO37">
        <v>10000</v>
      </c>
      <c r="BP37">
        <v>10000</v>
      </c>
      <c r="BQ37">
        <v>10000</v>
      </c>
      <c r="BR37">
        <v>10000</v>
      </c>
      <c r="BS37">
        <v>10000</v>
      </c>
      <c r="BT37">
        <v>10000</v>
      </c>
      <c r="BU37">
        <v>10000</v>
      </c>
      <c r="BV37">
        <v>10000</v>
      </c>
      <c r="BW37">
        <v>10000</v>
      </c>
      <c r="BX37">
        <v>10000</v>
      </c>
      <c r="BY37">
        <v>10000</v>
      </c>
      <c r="BZ37">
        <v>10000</v>
      </c>
      <c r="CA37">
        <v>10000</v>
      </c>
    </row>
    <row r="38" spans="1:79">
      <c r="A38" t="s">
        <v>60</v>
      </c>
      <c r="C38">
        <v>45.171700000000001</v>
      </c>
      <c r="D38">
        <v>188323</v>
      </c>
      <c r="E38">
        <v>852.09</v>
      </c>
      <c r="F38">
        <v>-43.079900000000002</v>
      </c>
      <c r="G38">
        <v>96.086399999999998</v>
      </c>
      <c r="H38">
        <v>5492.95</v>
      </c>
      <c r="I38">
        <v>519.88499999999999</v>
      </c>
      <c r="J38">
        <v>260.90600000000001</v>
      </c>
      <c r="K38">
        <v>144.774</v>
      </c>
      <c r="L38">
        <v>2.5145499999999998</v>
      </c>
      <c r="M38">
        <v>33.906100000000002</v>
      </c>
      <c r="N38">
        <v>103.65</v>
      </c>
      <c r="O38">
        <v>71.815899999999999</v>
      </c>
      <c r="P38">
        <v>262.24799999999999</v>
      </c>
      <c r="Q38">
        <v>17.141300000000001</v>
      </c>
      <c r="R38">
        <v>23.369499999999999</v>
      </c>
      <c r="S38">
        <v>4.8323199999999997E-2</v>
      </c>
      <c r="T38">
        <v>0.62378400000000001</v>
      </c>
      <c r="U38">
        <v>34.621000000000002</v>
      </c>
      <c r="V38">
        <v>2.1676600000000001</v>
      </c>
      <c r="W38">
        <v>2285.8200000000002</v>
      </c>
      <c r="X38">
        <v>1.16247E-2</v>
      </c>
      <c r="Y38" s="1">
        <v>4.3960800000000001E-5</v>
      </c>
      <c r="Z38">
        <v>-1.2631099999999999E-2</v>
      </c>
      <c r="AA38">
        <v>-6.0565000000000003E-3</v>
      </c>
      <c r="AB38">
        <v>5.0876799999999998</v>
      </c>
      <c r="AC38">
        <f t="shared" si="16"/>
        <v>460100</v>
      </c>
      <c r="AD38">
        <f t="shared" si="17"/>
        <v>2700</v>
      </c>
      <c r="AE38">
        <f t="shared" si="18"/>
        <v>10600</v>
      </c>
      <c r="AF38">
        <f t="shared" si="19"/>
        <v>177100</v>
      </c>
      <c r="AG38">
        <f t="shared" si="20"/>
        <v>237399.99999999997</v>
      </c>
      <c r="AH38">
        <f t="shared" si="21"/>
        <v>0</v>
      </c>
      <c r="AI38">
        <f t="shared" si="22"/>
        <v>96800</v>
      </c>
      <c r="AJ38">
        <f t="shared" si="23"/>
        <v>0</v>
      </c>
      <c r="AK38">
        <f t="shared" si="24"/>
        <v>0</v>
      </c>
      <c r="AL38">
        <f t="shared" si="25"/>
        <v>0</v>
      </c>
      <c r="AM38">
        <f t="shared" si="26"/>
        <v>0</v>
      </c>
      <c r="AN38">
        <f t="shared" si="27"/>
        <v>0</v>
      </c>
      <c r="AO38">
        <f t="shared" si="28"/>
        <v>15200</v>
      </c>
      <c r="AP38">
        <f t="shared" si="29"/>
        <v>0</v>
      </c>
      <c r="AS38" s="10">
        <v>46.01</v>
      </c>
      <c r="AT38" s="10">
        <v>0.27</v>
      </c>
      <c r="AU38" s="10">
        <v>1.06</v>
      </c>
      <c r="AV38" s="11">
        <v>17.71</v>
      </c>
      <c r="AW38" s="10">
        <v>23.74</v>
      </c>
      <c r="AX38" s="10">
        <v>0</v>
      </c>
      <c r="AY38" s="10">
        <v>9.68</v>
      </c>
      <c r="AZ38" s="12">
        <v>0</v>
      </c>
      <c r="BA38" s="10"/>
      <c r="BB38" s="10"/>
      <c r="BC38" s="10">
        <v>0</v>
      </c>
      <c r="BD38" s="10"/>
      <c r="BE38" s="10">
        <v>1.52</v>
      </c>
      <c r="BF38" s="10"/>
      <c r="BJ38">
        <v>10000</v>
      </c>
      <c r="BK38">
        <v>10000</v>
      </c>
      <c r="BL38">
        <v>10000</v>
      </c>
      <c r="BM38">
        <v>10000</v>
      </c>
      <c r="BN38">
        <v>10000</v>
      </c>
      <c r="BO38">
        <v>10000</v>
      </c>
      <c r="BP38">
        <v>10000</v>
      </c>
      <c r="BQ38">
        <v>10000</v>
      </c>
      <c r="BR38">
        <v>10000</v>
      </c>
      <c r="BS38">
        <v>10000</v>
      </c>
      <c r="BT38">
        <v>10000</v>
      </c>
      <c r="BU38">
        <v>10000</v>
      </c>
      <c r="BV38">
        <v>10000</v>
      </c>
      <c r="BW38">
        <v>10000</v>
      </c>
      <c r="BX38">
        <v>10000</v>
      </c>
      <c r="BY38">
        <v>10000</v>
      </c>
      <c r="BZ38">
        <v>10000</v>
      </c>
      <c r="CA38">
        <v>10000</v>
      </c>
    </row>
    <row r="39" spans="1:79">
      <c r="A39" t="s">
        <v>62</v>
      </c>
      <c r="C39">
        <v>50.4908</v>
      </c>
      <c r="D39">
        <v>197591</v>
      </c>
      <c r="E39">
        <v>1323.88</v>
      </c>
      <c r="F39">
        <v>196.244</v>
      </c>
      <c r="G39">
        <v>55.3964</v>
      </c>
      <c r="H39">
        <v>3240.69</v>
      </c>
      <c r="I39">
        <v>301.471</v>
      </c>
      <c r="J39">
        <v>145.80500000000001</v>
      </c>
      <c r="K39">
        <v>132.797</v>
      </c>
      <c r="L39">
        <v>2.4257499999999999</v>
      </c>
      <c r="M39">
        <v>36.942100000000003</v>
      </c>
      <c r="N39">
        <v>85.400700000000001</v>
      </c>
      <c r="O39">
        <v>62.0884</v>
      </c>
      <c r="P39">
        <v>253.62299999999999</v>
      </c>
      <c r="Q39">
        <v>23.351099999999999</v>
      </c>
      <c r="R39">
        <v>28.562999999999999</v>
      </c>
      <c r="S39">
        <v>7.2421299999999994E-2</v>
      </c>
      <c r="T39">
        <v>1.9399900000000001</v>
      </c>
      <c r="U39">
        <v>28.8841</v>
      </c>
      <c r="V39">
        <v>2.32735</v>
      </c>
      <c r="W39">
        <v>2334.4</v>
      </c>
      <c r="X39">
        <v>-1.4187900000000001E-3</v>
      </c>
      <c r="Y39">
        <v>2.6165500000000001E-4</v>
      </c>
      <c r="Z39">
        <v>2.1075E-3</v>
      </c>
      <c r="AA39">
        <v>1.67098E-2</v>
      </c>
      <c r="AB39">
        <v>8.3032199999999996</v>
      </c>
      <c r="AC39">
        <f t="shared" si="16"/>
        <v>459300</v>
      </c>
      <c r="AD39">
        <f t="shared" si="17"/>
        <v>3000</v>
      </c>
      <c r="AE39">
        <f t="shared" si="18"/>
        <v>7700</v>
      </c>
      <c r="AF39">
        <f t="shared" si="19"/>
        <v>186200</v>
      </c>
      <c r="AG39">
        <f t="shared" si="20"/>
        <v>230799.99999999997</v>
      </c>
      <c r="AH39">
        <f t="shared" si="21"/>
        <v>0</v>
      </c>
      <c r="AI39">
        <f t="shared" si="22"/>
        <v>94100</v>
      </c>
      <c r="AJ39">
        <f t="shared" si="23"/>
        <v>0</v>
      </c>
      <c r="AK39">
        <f t="shared" si="24"/>
        <v>0</v>
      </c>
      <c r="AL39">
        <f t="shared" si="25"/>
        <v>0</v>
      </c>
      <c r="AM39">
        <f t="shared" si="26"/>
        <v>0</v>
      </c>
      <c r="AN39">
        <f t="shared" si="27"/>
        <v>0</v>
      </c>
      <c r="AO39">
        <f t="shared" si="28"/>
        <v>19000</v>
      </c>
      <c r="AP39">
        <f t="shared" si="29"/>
        <v>0</v>
      </c>
      <c r="AS39" s="10">
        <v>45.93</v>
      </c>
      <c r="AT39" s="10">
        <v>0.3</v>
      </c>
      <c r="AU39" s="10">
        <v>0.77</v>
      </c>
      <c r="AV39" s="11">
        <v>18.62</v>
      </c>
      <c r="AW39" s="10">
        <v>23.08</v>
      </c>
      <c r="AX39" s="10">
        <v>0</v>
      </c>
      <c r="AY39" s="10">
        <v>9.41</v>
      </c>
      <c r="AZ39" s="12">
        <v>0</v>
      </c>
      <c r="BA39" s="10"/>
      <c r="BB39" s="10"/>
      <c r="BC39" s="10">
        <v>0</v>
      </c>
      <c r="BD39" s="10"/>
      <c r="BE39" s="10">
        <v>1.9</v>
      </c>
      <c r="BF39" s="10"/>
      <c r="BJ39">
        <v>10000</v>
      </c>
      <c r="BK39">
        <v>10000</v>
      </c>
      <c r="BL39">
        <v>10000</v>
      </c>
      <c r="BM39">
        <v>10000</v>
      </c>
      <c r="BN39">
        <v>10000</v>
      </c>
      <c r="BO39">
        <v>10000</v>
      </c>
      <c r="BP39">
        <v>10000</v>
      </c>
      <c r="BQ39">
        <v>10000</v>
      </c>
      <c r="BR39">
        <v>10000</v>
      </c>
      <c r="BS39">
        <v>10000</v>
      </c>
      <c r="BT39">
        <v>10000</v>
      </c>
      <c r="BU39">
        <v>10000</v>
      </c>
      <c r="BV39">
        <v>10000</v>
      </c>
      <c r="BW39">
        <v>10000</v>
      </c>
      <c r="BX39">
        <v>10000</v>
      </c>
      <c r="BY39">
        <v>10000</v>
      </c>
      <c r="BZ39">
        <v>10000</v>
      </c>
      <c r="CA39">
        <v>10000</v>
      </c>
    </row>
    <row r="40" spans="1:79">
      <c r="A40" t="s">
        <v>63</v>
      </c>
      <c r="C40">
        <v>51.421100000000003</v>
      </c>
      <c r="D40">
        <v>208029</v>
      </c>
      <c r="E40">
        <v>165.577</v>
      </c>
      <c r="F40">
        <v>38.8446</v>
      </c>
      <c r="G40">
        <v>58.417400000000001</v>
      </c>
      <c r="H40">
        <v>3436.59</v>
      </c>
      <c r="I40">
        <v>326.3</v>
      </c>
      <c r="J40">
        <v>190.77799999999999</v>
      </c>
      <c r="K40">
        <v>192.678</v>
      </c>
      <c r="L40">
        <v>4.0008299999999997</v>
      </c>
      <c r="M40">
        <v>57.969499999999996</v>
      </c>
      <c r="N40">
        <v>134.07900000000001</v>
      </c>
      <c r="O40">
        <v>64.012500000000003</v>
      </c>
      <c r="P40">
        <v>289.34399999999999</v>
      </c>
      <c r="Q40">
        <v>19.1601</v>
      </c>
      <c r="R40">
        <v>19.796900000000001</v>
      </c>
      <c r="S40">
        <v>-6.3369499999999998E-4</v>
      </c>
      <c r="T40">
        <v>0.68100099999999997</v>
      </c>
      <c r="U40">
        <v>40.308599999999998</v>
      </c>
      <c r="V40">
        <v>3.4162699999999999</v>
      </c>
      <c r="W40">
        <v>3340.54</v>
      </c>
      <c r="X40">
        <v>2.0212399999999998E-2</v>
      </c>
      <c r="Y40">
        <v>-1.45458E-3</v>
      </c>
      <c r="Z40">
        <v>-5.2612199999999996E-4</v>
      </c>
      <c r="AA40">
        <v>2.5558299999999999E-2</v>
      </c>
      <c r="AB40">
        <v>5.1706300000000001</v>
      </c>
      <c r="AC40">
        <f t="shared" si="16"/>
        <v>458700</v>
      </c>
      <c r="AD40">
        <f t="shared" si="17"/>
        <v>3700</v>
      </c>
      <c r="AE40">
        <f t="shared" si="18"/>
        <v>9800</v>
      </c>
      <c r="AF40">
        <f t="shared" si="19"/>
        <v>178600</v>
      </c>
      <c r="AG40">
        <f t="shared" si="20"/>
        <v>234400</v>
      </c>
      <c r="AH40">
        <f t="shared" si="21"/>
        <v>0</v>
      </c>
      <c r="AI40">
        <f t="shared" si="22"/>
        <v>95399.999999999985</v>
      </c>
      <c r="AJ40">
        <f t="shared" si="23"/>
        <v>0</v>
      </c>
      <c r="AK40">
        <f t="shared" si="24"/>
        <v>0</v>
      </c>
      <c r="AL40">
        <f t="shared" si="25"/>
        <v>0</v>
      </c>
      <c r="AM40">
        <f t="shared" si="26"/>
        <v>0</v>
      </c>
      <c r="AN40">
        <f t="shared" si="27"/>
        <v>0</v>
      </c>
      <c r="AO40">
        <f t="shared" si="28"/>
        <v>19500</v>
      </c>
      <c r="AP40">
        <f t="shared" si="29"/>
        <v>0</v>
      </c>
      <c r="AS40" s="10">
        <v>45.87</v>
      </c>
      <c r="AT40" s="10">
        <v>0.37</v>
      </c>
      <c r="AU40" s="10">
        <v>0.98</v>
      </c>
      <c r="AV40" s="11">
        <v>17.86</v>
      </c>
      <c r="AW40" s="10">
        <v>23.44</v>
      </c>
      <c r="AX40" s="10">
        <v>0</v>
      </c>
      <c r="AY40" s="10">
        <v>9.5399999999999991</v>
      </c>
      <c r="AZ40" s="12">
        <v>0</v>
      </c>
      <c r="BA40" s="10"/>
      <c r="BB40" s="10"/>
      <c r="BC40" s="10">
        <v>0</v>
      </c>
      <c r="BD40" s="10"/>
      <c r="BE40" s="10">
        <v>1.95</v>
      </c>
      <c r="BF40" s="10"/>
      <c r="BJ40">
        <v>10000</v>
      </c>
      <c r="BK40">
        <v>10000</v>
      </c>
      <c r="BL40">
        <v>10000</v>
      </c>
      <c r="BM40">
        <v>10000</v>
      </c>
      <c r="BN40">
        <v>10000</v>
      </c>
      <c r="BO40">
        <v>10000</v>
      </c>
      <c r="BP40">
        <v>10000</v>
      </c>
      <c r="BQ40">
        <v>10000</v>
      </c>
      <c r="BR40">
        <v>10000</v>
      </c>
      <c r="BS40">
        <v>10000</v>
      </c>
      <c r="BT40">
        <v>10000</v>
      </c>
      <c r="BU40">
        <v>10000</v>
      </c>
      <c r="BV40">
        <v>10000</v>
      </c>
      <c r="BW40">
        <v>10000</v>
      </c>
      <c r="BX40">
        <v>10000</v>
      </c>
      <c r="BY40">
        <v>10000</v>
      </c>
      <c r="BZ40">
        <v>10000</v>
      </c>
      <c r="CA40">
        <v>10000</v>
      </c>
    </row>
    <row r="41" spans="1:79">
      <c r="A41" t="s">
        <v>64</v>
      </c>
      <c r="C41">
        <v>45.295999999999999</v>
      </c>
      <c r="D41">
        <v>209579</v>
      </c>
      <c r="E41">
        <v>693.58600000000001</v>
      </c>
      <c r="F41">
        <v>169.429</v>
      </c>
      <c r="G41">
        <v>59.204999999999998</v>
      </c>
      <c r="H41">
        <v>2931.06</v>
      </c>
      <c r="I41">
        <v>293.57499999999999</v>
      </c>
      <c r="J41">
        <v>179.91900000000001</v>
      </c>
      <c r="K41">
        <v>134.053</v>
      </c>
      <c r="L41">
        <v>2.26416</v>
      </c>
      <c r="M41">
        <v>22.3294</v>
      </c>
      <c r="N41">
        <v>135.49799999999999</v>
      </c>
      <c r="O41">
        <v>61.784399999999998</v>
      </c>
      <c r="P41">
        <v>238.78399999999999</v>
      </c>
      <c r="Q41">
        <v>23.450800000000001</v>
      </c>
      <c r="R41">
        <v>23.8887</v>
      </c>
      <c r="S41">
        <v>5.6138399999999998E-2</v>
      </c>
      <c r="T41">
        <v>0.85827699999999996</v>
      </c>
      <c r="U41">
        <v>36.228000000000002</v>
      </c>
      <c r="V41">
        <v>2.1769699999999998</v>
      </c>
      <c r="W41">
        <v>2854.99</v>
      </c>
      <c r="X41">
        <v>8.1305000000000006E-3</v>
      </c>
      <c r="Y41">
        <v>-7.5633600000000003E-4</v>
      </c>
      <c r="Z41" s="1">
        <v>-5.4551800000000002E-5</v>
      </c>
      <c r="AA41">
        <v>-3.9358099999999997E-3</v>
      </c>
      <c r="AB41">
        <v>7.7695299999999996</v>
      </c>
      <c r="AC41">
        <f t="shared" si="16"/>
        <v>459400</v>
      </c>
      <c r="AD41">
        <f t="shared" si="17"/>
        <v>2500</v>
      </c>
      <c r="AE41">
        <f t="shared" si="18"/>
        <v>9500</v>
      </c>
      <c r="AF41">
        <f t="shared" si="19"/>
        <v>184800</v>
      </c>
      <c r="AG41">
        <f t="shared" si="20"/>
        <v>231100</v>
      </c>
      <c r="AH41">
        <f t="shared" si="21"/>
        <v>0</v>
      </c>
      <c r="AI41">
        <f t="shared" si="22"/>
        <v>93200</v>
      </c>
      <c r="AJ41">
        <f t="shared" si="23"/>
        <v>0</v>
      </c>
      <c r="AK41">
        <f t="shared" si="24"/>
        <v>0</v>
      </c>
      <c r="AL41">
        <f t="shared" si="25"/>
        <v>0</v>
      </c>
      <c r="AM41">
        <f t="shared" si="26"/>
        <v>0</v>
      </c>
      <c r="AN41">
        <f t="shared" si="27"/>
        <v>0</v>
      </c>
      <c r="AO41">
        <f t="shared" si="28"/>
        <v>19600</v>
      </c>
      <c r="AP41">
        <f t="shared" si="29"/>
        <v>0</v>
      </c>
      <c r="AS41" s="10">
        <v>45.94</v>
      </c>
      <c r="AT41" s="10">
        <v>0.25</v>
      </c>
      <c r="AU41" s="10">
        <v>0.95</v>
      </c>
      <c r="AV41" s="11">
        <v>18.48</v>
      </c>
      <c r="AW41" s="10">
        <v>23.11</v>
      </c>
      <c r="AX41" s="10">
        <v>0</v>
      </c>
      <c r="AY41" s="10">
        <v>9.32</v>
      </c>
      <c r="AZ41" s="12">
        <v>0</v>
      </c>
      <c r="BA41" s="10"/>
      <c r="BB41" s="10"/>
      <c r="BC41" s="10">
        <v>0</v>
      </c>
      <c r="BD41" s="10"/>
      <c r="BE41" s="10">
        <v>1.96</v>
      </c>
      <c r="BJ41">
        <v>10000</v>
      </c>
      <c r="BK41">
        <v>10000</v>
      </c>
      <c r="BL41">
        <v>10000</v>
      </c>
      <c r="BM41">
        <v>10000</v>
      </c>
      <c r="BN41">
        <v>10000</v>
      </c>
      <c r="BO41">
        <v>10000</v>
      </c>
      <c r="BP41">
        <v>10000</v>
      </c>
      <c r="BQ41">
        <v>10000</v>
      </c>
      <c r="BR41">
        <v>10000</v>
      </c>
      <c r="BS41">
        <v>10000</v>
      </c>
      <c r="BT41">
        <v>10000</v>
      </c>
      <c r="BU41">
        <v>10000</v>
      </c>
      <c r="BV41">
        <v>10000</v>
      </c>
      <c r="BW41">
        <v>10000</v>
      </c>
      <c r="BX41">
        <v>10000</v>
      </c>
      <c r="BY41">
        <v>10000</v>
      </c>
      <c r="BZ41">
        <v>10000</v>
      </c>
      <c r="CA41">
        <v>10000</v>
      </c>
    </row>
    <row r="42" spans="1:79">
      <c r="A42" t="s">
        <v>65</v>
      </c>
      <c r="C42">
        <v>42.192599999999999</v>
      </c>
      <c r="D42">
        <v>209616</v>
      </c>
      <c r="E42">
        <v>1029.8399999999999</v>
      </c>
      <c r="F42">
        <v>354.55399999999997</v>
      </c>
      <c r="G42">
        <v>51.197800000000001</v>
      </c>
      <c r="H42">
        <v>3756.93</v>
      </c>
      <c r="I42">
        <v>270.78899999999999</v>
      </c>
      <c r="J42">
        <v>167.608</v>
      </c>
      <c r="K42">
        <v>113.524</v>
      </c>
      <c r="L42">
        <v>2.0190199999999998</v>
      </c>
      <c r="M42">
        <v>20.227</v>
      </c>
      <c r="N42">
        <v>91.692300000000003</v>
      </c>
      <c r="O42">
        <v>60.747599999999998</v>
      </c>
      <c r="P42">
        <v>250.709</v>
      </c>
      <c r="Q42">
        <v>20.2517</v>
      </c>
      <c r="R42">
        <v>30.183499999999999</v>
      </c>
      <c r="S42">
        <v>0.10536</v>
      </c>
      <c r="T42">
        <v>1.5548599999999999</v>
      </c>
      <c r="U42">
        <v>49.919600000000003</v>
      </c>
      <c r="V42">
        <v>3.0425800000000001</v>
      </c>
      <c r="W42">
        <v>2681.85</v>
      </c>
      <c r="X42">
        <v>1.3811E-2</v>
      </c>
      <c r="Y42">
        <v>4.9047700000000001E-3</v>
      </c>
      <c r="Z42">
        <v>7.7597799999999998E-4</v>
      </c>
      <c r="AA42">
        <v>6.3856999999999997E-2</v>
      </c>
      <c r="AB42">
        <v>7.2824200000000001</v>
      </c>
      <c r="AC42">
        <f t="shared" si="16"/>
        <v>458900</v>
      </c>
      <c r="AD42">
        <f t="shared" si="17"/>
        <v>2700</v>
      </c>
      <c r="AE42">
        <f t="shared" si="18"/>
        <v>7100</v>
      </c>
      <c r="AF42">
        <f t="shared" si="19"/>
        <v>187300</v>
      </c>
      <c r="AG42">
        <f t="shared" si="20"/>
        <v>229800</v>
      </c>
      <c r="AH42">
        <f t="shared" si="21"/>
        <v>0</v>
      </c>
      <c r="AI42">
        <f t="shared" si="22"/>
        <v>94700</v>
      </c>
      <c r="AJ42">
        <f t="shared" si="23"/>
        <v>0</v>
      </c>
      <c r="AK42">
        <f t="shared" si="24"/>
        <v>0</v>
      </c>
      <c r="AL42">
        <f t="shared" si="25"/>
        <v>0</v>
      </c>
      <c r="AM42">
        <f t="shared" si="26"/>
        <v>0</v>
      </c>
      <c r="AN42">
        <f t="shared" si="27"/>
        <v>0</v>
      </c>
      <c r="AO42">
        <f t="shared" si="28"/>
        <v>19600</v>
      </c>
      <c r="AP42">
        <f t="shared" si="29"/>
        <v>0</v>
      </c>
      <c r="AS42" s="10">
        <v>45.89</v>
      </c>
      <c r="AT42" s="10">
        <v>0.27</v>
      </c>
      <c r="AU42" s="10">
        <v>0.71</v>
      </c>
      <c r="AV42" s="11">
        <v>18.73</v>
      </c>
      <c r="AW42" s="10">
        <v>22.98</v>
      </c>
      <c r="AX42" s="10">
        <v>0</v>
      </c>
      <c r="AY42" s="10">
        <v>9.4700000000000006</v>
      </c>
      <c r="AZ42" s="12">
        <v>0</v>
      </c>
      <c r="BA42" s="10"/>
      <c r="BB42" s="10"/>
      <c r="BC42" s="10">
        <v>0</v>
      </c>
      <c r="BD42" s="10"/>
      <c r="BE42" s="10">
        <v>1.96</v>
      </c>
      <c r="BJ42">
        <v>10000</v>
      </c>
      <c r="BK42">
        <v>10000</v>
      </c>
      <c r="BL42">
        <v>10000</v>
      </c>
      <c r="BM42">
        <v>10000</v>
      </c>
      <c r="BN42">
        <v>10000</v>
      </c>
      <c r="BO42">
        <v>10000</v>
      </c>
      <c r="BP42">
        <v>10000</v>
      </c>
      <c r="BQ42">
        <v>10000</v>
      </c>
      <c r="BR42">
        <v>10000</v>
      </c>
      <c r="BS42">
        <v>10000</v>
      </c>
      <c r="BT42">
        <v>10000</v>
      </c>
      <c r="BU42">
        <v>10000</v>
      </c>
      <c r="BV42">
        <v>10000</v>
      </c>
      <c r="BW42">
        <v>10000</v>
      </c>
      <c r="BX42">
        <v>10000</v>
      </c>
      <c r="BY42">
        <v>10000</v>
      </c>
      <c r="BZ42">
        <v>10000</v>
      </c>
      <c r="CA42">
        <v>10000</v>
      </c>
    </row>
    <row r="43" spans="1:79">
      <c r="A43" t="s">
        <v>66</v>
      </c>
      <c r="C43">
        <v>45.502499999999998</v>
      </c>
      <c r="D43">
        <v>245154</v>
      </c>
      <c r="E43">
        <v>-356.82499999999999</v>
      </c>
      <c r="F43">
        <v>99.075199999999995</v>
      </c>
      <c r="G43">
        <v>51.850700000000003</v>
      </c>
      <c r="H43">
        <v>4922.3</v>
      </c>
      <c r="I43">
        <v>315.74900000000002</v>
      </c>
      <c r="J43">
        <v>188.92099999999999</v>
      </c>
      <c r="K43">
        <v>134.828</v>
      </c>
      <c r="L43">
        <v>2.9890300000000001</v>
      </c>
      <c r="M43">
        <v>42.487000000000002</v>
      </c>
      <c r="N43">
        <v>78.072100000000006</v>
      </c>
      <c r="O43">
        <v>69.398499999999999</v>
      </c>
      <c r="P43">
        <v>288.30599999999998</v>
      </c>
      <c r="Q43">
        <v>31.963100000000001</v>
      </c>
      <c r="R43">
        <v>27.672699999999999</v>
      </c>
      <c r="S43">
        <v>0.26895400000000003</v>
      </c>
      <c r="T43">
        <v>2.1284200000000002</v>
      </c>
      <c r="U43">
        <v>61.331400000000002</v>
      </c>
      <c r="V43">
        <v>3.4960800000000001</v>
      </c>
      <c r="W43">
        <v>2859.62</v>
      </c>
      <c r="X43">
        <v>2.67219E-2</v>
      </c>
      <c r="Y43">
        <v>-2.99271E-3</v>
      </c>
      <c r="Z43">
        <v>-5.5054199999999996E-3</v>
      </c>
      <c r="AA43">
        <v>6.50038E-2</v>
      </c>
      <c r="AB43">
        <v>7.0906399999999996</v>
      </c>
      <c r="AC43">
        <f t="shared" si="16"/>
        <v>458500</v>
      </c>
      <c r="AD43">
        <f t="shared" si="17"/>
        <v>0</v>
      </c>
      <c r="AE43">
        <f t="shared" si="18"/>
        <v>8900</v>
      </c>
      <c r="AF43">
        <f t="shared" si="19"/>
        <v>184899.99999999997</v>
      </c>
      <c r="AG43">
        <f t="shared" si="20"/>
        <v>230500</v>
      </c>
      <c r="AH43">
        <f t="shared" si="21"/>
        <v>0</v>
      </c>
      <c r="AI43">
        <f t="shared" si="22"/>
        <v>97800</v>
      </c>
      <c r="AJ43">
        <f t="shared" si="23"/>
        <v>0</v>
      </c>
      <c r="AK43">
        <f t="shared" si="24"/>
        <v>0</v>
      </c>
      <c r="AL43">
        <f t="shared" si="25"/>
        <v>0</v>
      </c>
      <c r="AM43">
        <f t="shared" si="26"/>
        <v>0</v>
      </c>
      <c r="AN43">
        <f t="shared" si="27"/>
        <v>0</v>
      </c>
      <c r="AO43">
        <f t="shared" si="28"/>
        <v>19400</v>
      </c>
      <c r="AP43">
        <f t="shared" si="29"/>
        <v>0</v>
      </c>
      <c r="AS43" s="10">
        <v>45.85</v>
      </c>
      <c r="AT43" s="10">
        <v>0</v>
      </c>
      <c r="AU43" s="10">
        <v>0.89</v>
      </c>
      <c r="AV43" s="11">
        <v>18.489999999999998</v>
      </c>
      <c r="AW43" s="10">
        <v>23.05</v>
      </c>
      <c r="AX43" s="10">
        <v>0</v>
      </c>
      <c r="AY43" s="10">
        <v>9.7799999999999994</v>
      </c>
      <c r="AZ43" s="12">
        <v>0</v>
      </c>
      <c r="BA43" s="10"/>
      <c r="BB43" s="10"/>
      <c r="BC43" s="10">
        <v>0</v>
      </c>
      <c r="BD43" s="10"/>
      <c r="BE43" s="10">
        <v>1.94</v>
      </c>
      <c r="BF43" s="10"/>
      <c r="BJ43">
        <v>10000</v>
      </c>
      <c r="BK43">
        <v>10000</v>
      </c>
      <c r="BL43">
        <v>10000</v>
      </c>
      <c r="BM43">
        <v>10000</v>
      </c>
      <c r="BN43">
        <v>10000</v>
      </c>
      <c r="BO43">
        <v>10000</v>
      </c>
      <c r="BP43">
        <v>10000</v>
      </c>
      <c r="BQ43">
        <v>10000</v>
      </c>
      <c r="BR43">
        <v>10000</v>
      </c>
      <c r="BS43">
        <v>10000</v>
      </c>
      <c r="BT43">
        <v>10000</v>
      </c>
      <c r="BU43">
        <v>10000</v>
      </c>
      <c r="BV43">
        <v>10000</v>
      </c>
      <c r="BW43">
        <v>10000</v>
      </c>
      <c r="BX43">
        <v>10000</v>
      </c>
      <c r="BY43">
        <v>10000</v>
      </c>
      <c r="BZ43">
        <v>10000</v>
      </c>
      <c r="CA43">
        <v>10000</v>
      </c>
    </row>
    <row r="44" spans="1:79">
      <c r="A44" t="s">
        <v>67</v>
      </c>
      <c r="C44">
        <v>57.115099999999998</v>
      </c>
      <c r="D44">
        <v>211689</v>
      </c>
      <c r="E44">
        <v>1880.38</v>
      </c>
      <c r="F44">
        <v>68.012799999999999</v>
      </c>
      <c r="G44">
        <v>54.166499999999999</v>
      </c>
      <c r="H44">
        <v>2908.59</v>
      </c>
      <c r="I44">
        <v>299.83</v>
      </c>
      <c r="J44">
        <v>158.80000000000001</v>
      </c>
      <c r="K44">
        <v>147.351</v>
      </c>
      <c r="L44">
        <v>2.9101599999999999</v>
      </c>
      <c r="M44">
        <v>50.588200000000001</v>
      </c>
      <c r="N44">
        <v>68.113600000000005</v>
      </c>
      <c r="O44">
        <v>66.997900000000001</v>
      </c>
      <c r="P44">
        <v>249.791</v>
      </c>
      <c r="Q44">
        <v>22.069400000000002</v>
      </c>
      <c r="R44">
        <v>27.7758</v>
      </c>
      <c r="S44">
        <v>3.3782800000000002E-2</v>
      </c>
      <c r="T44">
        <v>0.85289499999999996</v>
      </c>
      <c r="U44">
        <v>37.681899999999999</v>
      </c>
      <c r="V44">
        <v>3.0587200000000001</v>
      </c>
      <c r="W44">
        <v>3083.33</v>
      </c>
      <c r="X44">
        <v>1.9958500000000001E-2</v>
      </c>
      <c r="Y44">
        <v>-8.3582800000000005E-4</v>
      </c>
      <c r="Z44">
        <v>-1.1382400000000001E-2</v>
      </c>
      <c r="AA44">
        <v>4.1006899999999999E-2</v>
      </c>
      <c r="AB44">
        <v>8.0094700000000003</v>
      </c>
      <c r="AC44">
        <f t="shared" si="16"/>
        <v>459799.99999999994</v>
      </c>
      <c r="AD44">
        <f t="shared" si="17"/>
        <v>2600</v>
      </c>
      <c r="AE44">
        <f t="shared" si="18"/>
        <v>9000</v>
      </c>
      <c r="AF44">
        <f t="shared" si="19"/>
        <v>184899.99999999997</v>
      </c>
      <c r="AG44">
        <f t="shared" si="20"/>
        <v>231900</v>
      </c>
      <c r="AH44">
        <f t="shared" si="21"/>
        <v>0</v>
      </c>
      <c r="AI44">
        <f t="shared" si="22"/>
        <v>94100</v>
      </c>
      <c r="AJ44">
        <f t="shared" si="23"/>
        <v>0</v>
      </c>
      <c r="AK44">
        <f t="shared" si="24"/>
        <v>0</v>
      </c>
      <c r="AL44">
        <f t="shared" si="25"/>
        <v>0</v>
      </c>
      <c r="AM44">
        <f t="shared" si="26"/>
        <v>0</v>
      </c>
      <c r="AN44">
        <f t="shared" si="27"/>
        <v>0</v>
      </c>
      <c r="AO44">
        <f t="shared" si="28"/>
        <v>17700</v>
      </c>
      <c r="AP44">
        <f t="shared" si="29"/>
        <v>0</v>
      </c>
      <c r="AS44" s="10">
        <v>45.98</v>
      </c>
      <c r="AT44" s="10">
        <v>0.26</v>
      </c>
      <c r="AU44" s="10">
        <v>0.9</v>
      </c>
      <c r="AV44" s="11">
        <v>18.489999999999998</v>
      </c>
      <c r="AW44" s="10">
        <v>23.19</v>
      </c>
      <c r="AX44" s="10">
        <v>0</v>
      </c>
      <c r="AY44" s="10">
        <v>9.41</v>
      </c>
      <c r="AZ44" s="12">
        <v>0</v>
      </c>
      <c r="BA44" s="10"/>
      <c r="BB44" s="10"/>
      <c r="BC44" s="10">
        <v>0</v>
      </c>
      <c r="BD44" s="10"/>
      <c r="BE44" s="10">
        <v>1.77</v>
      </c>
      <c r="BF44" s="10"/>
      <c r="BJ44">
        <v>10000</v>
      </c>
      <c r="BK44">
        <v>10000</v>
      </c>
      <c r="BL44">
        <v>10000</v>
      </c>
      <c r="BM44">
        <v>10000</v>
      </c>
      <c r="BN44">
        <v>10000</v>
      </c>
      <c r="BO44">
        <v>10000</v>
      </c>
      <c r="BP44">
        <v>10000</v>
      </c>
      <c r="BQ44">
        <v>10000</v>
      </c>
      <c r="BR44">
        <v>10000</v>
      </c>
      <c r="BS44">
        <v>10000</v>
      </c>
      <c r="BT44">
        <v>10000</v>
      </c>
      <c r="BU44">
        <v>10000</v>
      </c>
      <c r="BV44">
        <v>10000</v>
      </c>
      <c r="BW44">
        <v>10000</v>
      </c>
      <c r="BX44">
        <v>10000</v>
      </c>
      <c r="BY44">
        <v>10000</v>
      </c>
      <c r="BZ44">
        <v>10000</v>
      </c>
      <c r="CA44">
        <v>10000</v>
      </c>
    </row>
    <row r="45" spans="1:79">
      <c r="A45" t="s">
        <v>68</v>
      </c>
      <c r="C45">
        <v>52.729500000000002</v>
      </c>
      <c r="D45">
        <v>222597</v>
      </c>
      <c r="E45">
        <v>2141.3000000000002</v>
      </c>
      <c r="F45">
        <v>264.87400000000002</v>
      </c>
      <c r="G45">
        <v>56.565399999999997</v>
      </c>
      <c r="H45">
        <v>3629.28</v>
      </c>
      <c r="I45">
        <v>285.23099999999999</v>
      </c>
      <c r="J45">
        <v>135.62</v>
      </c>
      <c r="K45">
        <v>130.04300000000001</v>
      </c>
      <c r="L45">
        <v>2.7851300000000001</v>
      </c>
      <c r="M45">
        <v>39.645000000000003</v>
      </c>
      <c r="N45">
        <v>63.829000000000001</v>
      </c>
      <c r="O45">
        <v>65.606300000000005</v>
      </c>
      <c r="P45">
        <v>251.333</v>
      </c>
      <c r="Q45">
        <v>19.220199999999998</v>
      </c>
      <c r="R45">
        <v>30.838799999999999</v>
      </c>
      <c r="S45">
        <v>4.0851600000000002E-2</v>
      </c>
      <c r="T45">
        <v>2.82822</v>
      </c>
      <c r="U45">
        <v>50.9574</v>
      </c>
      <c r="V45">
        <v>2.7154500000000001</v>
      </c>
      <c r="W45">
        <v>2748.19</v>
      </c>
      <c r="X45">
        <v>2.2327900000000001E-2</v>
      </c>
      <c r="Y45">
        <v>4.3198599999999998E-4</v>
      </c>
      <c r="Z45">
        <v>-3.7656999999999999E-3</v>
      </c>
      <c r="AA45">
        <v>4.1017999999999999E-2</v>
      </c>
      <c r="AB45">
        <v>7.75488</v>
      </c>
      <c r="AC45">
        <f t="shared" si="16"/>
        <v>459000</v>
      </c>
      <c r="AD45">
        <f t="shared" si="17"/>
        <v>0</v>
      </c>
      <c r="AE45">
        <f t="shared" si="18"/>
        <v>8000</v>
      </c>
      <c r="AF45">
        <f t="shared" si="19"/>
        <v>188800</v>
      </c>
      <c r="AG45">
        <f t="shared" si="20"/>
        <v>228800</v>
      </c>
      <c r="AH45">
        <f t="shared" si="21"/>
        <v>0</v>
      </c>
      <c r="AI45">
        <f t="shared" si="22"/>
        <v>95500</v>
      </c>
      <c r="AJ45">
        <f t="shared" si="23"/>
        <v>0</v>
      </c>
      <c r="AK45">
        <f t="shared" si="24"/>
        <v>0</v>
      </c>
      <c r="AL45">
        <f t="shared" si="25"/>
        <v>0</v>
      </c>
      <c r="AM45">
        <f t="shared" si="26"/>
        <v>0</v>
      </c>
      <c r="AN45">
        <f t="shared" si="27"/>
        <v>0</v>
      </c>
      <c r="AO45">
        <f t="shared" si="28"/>
        <v>20000</v>
      </c>
      <c r="AP45">
        <f t="shared" si="29"/>
        <v>0</v>
      </c>
      <c r="AS45" s="10">
        <v>45.9</v>
      </c>
      <c r="AT45" s="10">
        <v>0</v>
      </c>
      <c r="AU45" s="10">
        <v>0.8</v>
      </c>
      <c r="AV45" s="11">
        <v>18.88</v>
      </c>
      <c r="AW45" s="10">
        <v>22.88</v>
      </c>
      <c r="AX45" s="10">
        <v>0</v>
      </c>
      <c r="AY45" s="10">
        <v>9.5500000000000007</v>
      </c>
      <c r="AZ45" s="12">
        <v>0</v>
      </c>
      <c r="BA45" s="10"/>
      <c r="BB45" s="10"/>
      <c r="BC45" s="10">
        <v>0</v>
      </c>
      <c r="BD45" s="10"/>
      <c r="BE45" s="10">
        <v>2</v>
      </c>
      <c r="BF45" s="10"/>
      <c r="BJ45">
        <v>10000</v>
      </c>
      <c r="BK45">
        <v>10000</v>
      </c>
      <c r="BL45">
        <v>10000</v>
      </c>
      <c r="BM45">
        <v>10000</v>
      </c>
      <c r="BN45">
        <v>10000</v>
      </c>
      <c r="BO45">
        <v>10000</v>
      </c>
      <c r="BP45">
        <v>10000</v>
      </c>
      <c r="BQ45">
        <v>10000</v>
      </c>
      <c r="BR45">
        <v>10000</v>
      </c>
      <c r="BS45">
        <v>10000</v>
      </c>
      <c r="BT45">
        <v>10000</v>
      </c>
      <c r="BU45">
        <v>10000</v>
      </c>
      <c r="BV45">
        <v>10000</v>
      </c>
      <c r="BW45">
        <v>10000</v>
      </c>
      <c r="BX45">
        <v>10000</v>
      </c>
      <c r="BY45">
        <v>10000</v>
      </c>
      <c r="BZ45">
        <v>10000</v>
      </c>
      <c r="CA45">
        <v>10000</v>
      </c>
    </row>
    <row r="46" spans="1:79">
      <c r="A46" t="s">
        <v>69</v>
      </c>
      <c r="C46">
        <v>45.497399999999999</v>
      </c>
      <c r="D46">
        <v>219180</v>
      </c>
      <c r="E46">
        <v>1300.78</v>
      </c>
      <c r="F46">
        <v>81.493700000000004</v>
      </c>
      <c r="G46">
        <v>52.920499999999997</v>
      </c>
      <c r="H46">
        <v>2844.5</v>
      </c>
      <c r="I46">
        <v>281.59300000000002</v>
      </c>
      <c r="J46">
        <v>170.85400000000001</v>
      </c>
      <c r="K46">
        <v>123.79600000000001</v>
      </c>
      <c r="L46">
        <v>2.3093300000000001</v>
      </c>
      <c r="M46">
        <v>21.4268</v>
      </c>
      <c r="N46">
        <v>76.189400000000006</v>
      </c>
      <c r="O46">
        <v>63.862499999999997</v>
      </c>
      <c r="P46">
        <v>276.738</v>
      </c>
      <c r="Q46">
        <v>29.6508</v>
      </c>
      <c r="R46">
        <v>30.444700000000001</v>
      </c>
      <c r="S46">
        <v>5.7056999999999997E-2</v>
      </c>
      <c r="T46">
        <v>2.1233300000000002</v>
      </c>
      <c r="U46">
        <v>29.569600000000001</v>
      </c>
      <c r="V46">
        <v>3.3026800000000001</v>
      </c>
      <c r="W46">
        <v>2074.04</v>
      </c>
      <c r="X46">
        <v>2.1695699999999998E-2</v>
      </c>
      <c r="Y46">
        <v>-1.4487199999999999E-3</v>
      </c>
      <c r="Z46">
        <v>8.5201500000000002E-4</v>
      </c>
      <c r="AA46">
        <v>0.102899</v>
      </c>
      <c r="AB46">
        <v>6.0835100000000004</v>
      </c>
      <c r="AC46">
        <f t="shared" si="16"/>
        <v>458800</v>
      </c>
      <c r="AD46">
        <f t="shared" si="17"/>
        <v>3500</v>
      </c>
      <c r="AE46">
        <f t="shared" si="18"/>
        <v>7600</v>
      </c>
      <c r="AF46">
        <f t="shared" si="19"/>
        <v>186500</v>
      </c>
      <c r="AG46">
        <f t="shared" si="20"/>
        <v>229700</v>
      </c>
      <c r="AH46">
        <f t="shared" si="21"/>
        <v>0</v>
      </c>
      <c r="AI46">
        <f t="shared" si="22"/>
        <v>96000</v>
      </c>
      <c r="AJ46">
        <f t="shared" si="23"/>
        <v>2700</v>
      </c>
      <c r="AK46">
        <f t="shared" si="24"/>
        <v>0</v>
      </c>
      <c r="AL46">
        <f t="shared" si="25"/>
        <v>0</v>
      </c>
      <c r="AM46">
        <f t="shared" si="26"/>
        <v>0</v>
      </c>
      <c r="AN46">
        <f t="shared" si="27"/>
        <v>0</v>
      </c>
      <c r="AO46">
        <f t="shared" si="28"/>
        <v>15200</v>
      </c>
      <c r="AP46">
        <f t="shared" si="29"/>
        <v>0</v>
      </c>
      <c r="AS46" s="10">
        <v>45.88</v>
      </c>
      <c r="AT46" s="10">
        <v>0.35</v>
      </c>
      <c r="AU46" s="10">
        <v>0.76</v>
      </c>
      <c r="AV46" s="11">
        <v>18.649999999999999</v>
      </c>
      <c r="AW46" s="10">
        <v>22.97</v>
      </c>
      <c r="AX46" s="10">
        <v>0</v>
      </c>
      <c r="AY46" s="10">
        <v>9.6</v>
      </c>
      <c r="AZ46" s="12">
        <v>0.27</v>
      </c>
      <c r="BA46" s="10"/>
      <c r="BB46" s="10"/>
      <c r="BC46" s="10">
        <v>0</v>
      </c>
      <c r="BD46" s="10"/>
      <c r="BE46" s="10">
        <v>1.52</v>
      </c>
      <c r="BF46" s="10"/>
      <c r="BJ46">
        <v>10000</v>
      </c>
      <c r="BK46">
        <v>10000</v>
      </c>
      <c r="BL46">
        <v>10000</v>
      </c>
      <c r="BM46">
        <v>10000</v>
      </c>
      <c r="BN46">
        <v>10000</v>
      </c>
      <c r="BO46">
        <v>10000</v>
      </c>
      <c r="BP46">
        <v>10000</v>
      </c>
      <c r="BQ46">
        <v>10000</v>
      </c>
      <c r="BR46">
        <v>10000</v>
      </c>
      <c r="BS46">
        <v>10000</v>
      </c>
      <c r="BT46">
        <v>10000</v>
      </c>
      <c r="BU46">
        <v>10000</v>
      </c>
      <c r="BV46">
        <v>10000</v>
      </c>
      <c r="BW46">
        <v>10000</v>
      </c>
      <c r="BX46">
        <v>10000</v>
      </c>
      <c r="BY46">
        <v>10000</v>
      </c>
      <c r="BZ46">
        <v>10000</v>
      </c>
      <c r="CA46">
        <v>10000</v>
      </c>
    </row>
    <row r="47" spans="1:79">
      <c r="AC47" s="19" t="s">
        <v>229</v>
      </c>
      <c r="AD47" s="19" t="s">
        <v>231</v>
      </c>
      <c r="AE47" s="19" t="s">
        <v>232</v>
      </c>
      <c r="AF47" s="19" t="s">
        <v>233</v>
      </c>
      <c r="AG47" s="19" t="s">
        <v>234</v>
      </c>
      <c r="AH47" s="19" t="s">
        <v>235</v>
      </c>
      <c r="AI47" s="19" t="s">
        <v>238</v>
      </c>
      <c r="AJ47" s="19" t="s">
        <v>239</v>
      </c>
      <c r="AK47" s="19" t="s">
        <v>241</v>
      </c>
      <c r="AL47" s="19" t="s">
        <v>243</v>
      </c>
      <c r="AM47" s="19" t="s">
        <v>244</v>
      </c>
      <c r="AS47" t="s">
        <v>229</v>
      </c>
      <c r="AT47" t="s">
        <v>231</v>
      </c>
      <c r="AU47" t="s">
        <v>232</v>
      </c>
      <c r="AV47" t="s">
        <v>233</v>
      </c>
      <c r="AW47" t="s">
        <v>234</v>
      </c>
      <c r="AX47" t="s">
        <v>235</v>
      </c>
      <c r="AY47" t="s">
        <v>238</v>
      </c>
      <c r="AZ47" t="s">
        <v>239</v>
      </c>
      <c r="BA47" t="s">
        <v>241</v>
      </c>
      <c r="BB47" t="s">
        <v>243</v>
      </c>
      <c r="BC47" t="s">
        <v>244</v>
      </c>
      <c r="BJ47">
        <v>10000</v>
      </c>
      <c r="BK47">
        <v>10000</v>
      </c>
      <c r="BL47">
        <v>10000</v>
      </c>
      <c r="BM47">
        <v>10000</v>
      </c>
      <c r="BN47">
        <v>10000</v>
      </c>
      <c r="BO47">
        <v>10000</v>
      </c>
      <c r="BP47">
        <v>10000</v>
      </c>
      <c r="BQ47">
        <v>10000</v>
      </c>
      <c r="BR47">
        <v>10000</v>
      </c>
      <c r="BS47">
        <v>10000</v>
      </c>
      <c r="BT47">
        <v>10000</v>
      </c>
      <c r="BU47">
        <v>10000</v>
      </c>
      <c r="BV47">
        <v>10000</v>
      </c>
      <c r="BW47">
        <v>10000</v>
      </c>
      <c r="BX47">
        <v>10000</v>
      </c>
      <c r="BY47">
        <v>10000</v>
      </c>
      <c r="BZ47">
        <v>10000</v>
      </c>
      <c r="CA47">
        <v>10000</v>
      </c>
    </row>
    <row r="48" spans="1:79">
      <c r="A48" s="18" t="s">
        <v>61</v>
      </c>
      <c r="C48">
        <v>50.363599999999998</v>
      </c>
      <c r="D48">
        <v>238781</v>
      </c>
      <c r="E48">
        <v>1840.21</v>
      </c>
      <c r="F48">
        <v>433.94499999999999</v>
      </c>
      <c r="G48">
        <v>87.808300000000003</v>
      </c>
      <c r="H48">
        <v>2905.37</v>
      </c>
      <c r="I48">
        <v>394.62400000000002</v>
      </c>
      <c r="J48">
        <v>137.773</v>
      </c>
      <c r="K48">
        <v>135.91800000000001</v>
      </c>
      <c r="L48">
        <v>2.5918299999999999</v>
      </c>
      <c r="M48">
        <v>46.739600000000003</v>
      </c>
      <c r="N48">
        <v>87.066000000000003</v>
      </c>
      <c r="O48">
        <v>66.085499999999996</v>
      </c>
      <c r="P48">
        <v>255.517</v>
      </c>
      <c r="Q48">
        <v>43.722900000000003</v>
      </c>
      <c r="R48">
        <v>48.262</v>
      </c>
      <c r="S48">
        <v>4.3321400000000003E-2</v>
      </c>
      <c r="T48">
        <v>1.60483</v>
      </c>
      <c r="U48">
        <v>23.259799999999998</v>
      </c>
      <c r="V48">
        <v>3.16995</v>
      </c>
      <c r="W48">
        <v>2857.37</v>
      </c>
      <c r="X48">
        <v>1.26366E-2</v>
      </c>
      <c r="Y48" s="1">
        <v>-1.16428E-5</v>
      </c>
      <c r="Z48">
        <v>-2.7218899999999998E-3</v>
      </c>
      <c r="AA48">
        <v>3.8648000000000002E-2</v>
      </c>
      <c r="AB48">
        <v>7.1120400000000004</v>
      </c>
      <c r="AC48">
        <f>AS48*BJ48</f>
        <v>458400.00000000006</v>
      </c>
      <c r="AD48">
        <f>AT48*BK48</f>
        <v>0</v>
      </c>
      <c r="AE48">
        <f t="shared" ref="AE48:AM48" si="30">AU48*BL48</f>
        <v>10000</v>
      </c>
      <c r="AF48">
        <f t="shared" si="30"/>
        <v>182600.00000000003</v>
      </c>
      <c r="AG48">
        <f t="shared" si="30"/>
        <v>231600</v>
      </c>
      <c r="AH48">
        <f t="shared" si="30"/>
        <v>0</v>
      </c>
      <c r="AI48">
        <f t="shared" si="30"/>
        <v>98200</v>
      </c>
      <c r="AJ48">
        <f t="shared" si="30"/>
        <v>0</v>
      </c>
      <c r="AK48">
        <f t="shared" si="30"/>
        <v>0</v>
      </c>
      <c r="AL48">
        <f t="shared" si="30"/>
        <v>0</v>
      </c>
      <c r="AM48">
        <f t="shared" si="30"/>
        <v>19100</v>
      </c>
      <c r="AS48" s="10">
        <v>45.84</v>
      </c>
      <c r="AT48" s="10"/>
      <c r="AU48" s="10">
        <v>1</v>
      </c>
      <c r="AV48" s="10">
        <v>18.260000000000002</v>
      </c>
      <c r="AW48" s="10">
        <v>23.16</v>
      </c>
      <c r="AX48" s="10"/>
      <c r="AY48" s="10">
        <v>9.82</v>
      </c>
      <c r="AZ48" s="10"/>
      <c r="BA48" s="10"/>
      <c r="BB48" s="10"/>
      <c r="BC48" s="10">
        <v>1.91</v>
      </c>
      <c r="BJ48">
        <v>10000</v>
      </c>
      <c r="BK48">
        <v>10000</v>
      </c>
      <c r="BL48">
        <v>10000</v>
      </c>
      <c r="BM48">
        <v>10000</v>
      </c>
      <c r="BN48">
        <v>10000</v>
      </c>
      <c r="BO48">
        <v>10000</v>
      </c>
      <c r="BP48">
        <v>10000</v>
      </c>
      <c r="BQ48">
        <v>10000</v>
      </c>
      <c r="BR48">
        <v>10000</v>
      </c>
      <c r="BS48">
        <v>10000</v>
      </c>
      <c r="BT48">
        <v>10000</v>
      </c>
      <c r="BU48">
        <v>10000</v>
      </c>
      <c r="BV48">
        <v>10000</v>
      </c>
      <c r="BW48">
        <v>10000</v>
      </c>
      <c r="BX48">
        <v>10000</v>
      </c>
      <c r="BY48">
        <v>10000</v>
      </c>
      <c r="BZ48">
        <v>10000</v>
      </c>
      <c r="CA48">
        <v>10000</v>
      </c>
    </row>
    <row r="49" spans="1:79">
      <c r="A49" s="18" t="s">
        <v>70</v>
      </c>
      <c r="C49">
        <v>45.9803</v>
      </c>
      <c r="D49">
        <v>220470</v>
      </c>
      <c r="E49">
        <v>-243.46600000000001</v>
      </c>
      <c r="F49">
        <v>-121.95699999999999</v>
      </c>
      <c r="G49">
        <v>48.767699999999998</v>
      </c>
      <c r="H49">
        <v>2917.12</v>
      </c>
      <c r="I49">
        <v>293.935</v>
      </c>
      <c r="J49">
        <v>123.21899999999999</v>
      </c>
      <c r="K49">
        <v>89.810100000000006</v>
      </c>
      <c r="L49">
        <v>1.7456700000000001</v>
      </c>
      <c r="M49">
        <v>40.193899999999999</v>
      </c>
      <c r="N49">
        <v>99.465599999999995</v>
      </c>
      <c r="O49">
        <v>66.929500000000004</v>
      </c>
      <c r="P49">
        <v>240.34299999999999</v>
      </c>
      <c r="Q49">
        <v>26.3811</v>
      </c>
      <c r="R49">
        <v>35.700699999999998</v>
      </c>
      <c r="S49">
        <v>4.0517499999999998E-2</v>
      </c>
      <c r="T49">
        <v>1.8429500000000001</v>
      </c>
      <c r="U49">
        <v>26.779699999999998</v>
      </c>
      <c r="V49">
        <v>2.6040899999999998</v>
      </c>
      <c r="W49">
        <v>2327.46</v>
      </c>
      <c r="X49">
        <v>1.3894500000000001E-2</v>
      </c>
      <c r="Y49">
        <v>4.04736E-4</v>
      </c>
      <c r="Z49">
        <v>1.26099E-3</v>
      </c>
      <c r="AA49">
        <v>6.6857200000000006E-2</v>
      </c>
      <c r="AB49">
        <v>7.2088599999999996</v>
      </c>
      <c r="AC49">
        <f>AS49*BJ49</f>
        <v>462600</v>
      </c>
      <c r="AD49">
        <f>AT49*BK49</f>
        <v>3600</v>
      </c>
      <c r="AE49">
        <f t="shared" ref="AE49:AM49" si="31">AU49*BL49</f>
        <v>7300</v>
      </c>
      <c r="AF49">
        <f t="shared" si="31"/>
        <v>189100</v>
      </c>
      <c r="AG49">
        <f t="shared" si="31"/>
        <v>231400</v>
      </c>
      <c r="AH49">
        <f t="shared" si="31"/>
        <v>0</v>
      </c>
      <c r="AI49">
        <f t="shared" si="31"/>
        <v>99600.000000000015</v>
      </c>
      <c r="AJ49">
        <f t="shared" si="31"/>
        <v>0</v>
      </c>
      <c r="AK49">
        <f t="shared" si="31"/>
        <v>6400</v>
      </c>
      <c r="AL49">
        <f t="shared" si="31"/>
        <v>0</v>
      </c>
      <c r="AM49">
        <f t="shared" si="31"/>
        <v>0</v>
      </c>
      <c r="AS49" s="10">
        <v>46.26</v>
      </c>
      <c r="AT49" s="10">
        <v>0.36</v>
      </c>
      <c r="AU49" s="10">
        <v>0.73</v>
      </c>
      <c r="AV49" s="10">
        <v>18.91</v>
      </c>
      <c r="AW49" s="10">
        <v>23.14</v>
      </c>
      <c r="AX49" s="10"/>
      <c r="AY49" s="10">
        <v>9.9600000000000009</v>
      </c>
      <c r="AZ49" s="10"/>
      <c r="BA49" s="10">
        <v>0.64</v>
      </c>
      <c r="BB49" s="10"/>
      <c r="BC49" s="10"/>
      <c r="BJ49">
        <v>10000</v>
      </c>
      <c r="BK49">
        <v>10000</v>
      </c>
      <c r="BL49">
        <v>10000</v>
      </c>
      <c r="BM49">
        <v>10000</v>
      </c>
      <c r="BN49">
        <v>10000</v>
      </c>
      <c r="BO49">
        <v>10000</v>
      </c>
      <c r="BP49">
        <v>10000</v>
      </c>
      <c r="BQ49">
        <v>10000</v>
      </c>
      <c r="BR49">
        <v>10000</v>
      </c>
      <c r="BS49">
        <v>10000</v>
      </c>
      <c r="BT49">
        <v>10000</v>
      </c>
      <c r="BU49">
        <v>10000</v>
      </c>
      <c r="BV49">
        <v>10000</v>
      </c>
      <c r="BW49">
        <v>10000</v>
      </c>
      <c r="BX49">
        <v>10000</v>
      </c>
      <c r="BY49">
        <v>10000</v>
      </c>
      <c r="BZ49">
        <v>10000</v>
      </c>
      <c r="CA49">
        <v>10000</v>
      </c>
    </row>
    <row r="50" spans="1:79">
      <c r="A50" s="2"/>
      <c r="B50" s="2"/>
      <c r="C50" s="2" t="s">
        <v>25</v>
      </c>
      <c r="D50" s="2" t="s">
        <v>26</v>
      </c>
      <c r="E50" s="2" t="s">
        <v>27</v>
      </c>
      <c r="F50" s="2" t="s">
        <v>28</v>
      </c>
      <c r="G50" s="2" t="s">
        <v>29</v>
      </c>
      <c r="H50" s="2" t="s">
        <v>30</v>
      </c>
      <c r="I50" s="2" t="s">
        <v>31</v>
      </c>
      <c r="J50" s="2" t="s">
        <v>32</v>
      </c>
      <c r="K50" s="2" t="s">
        <v>33</v>
      </c>
      <c r="L50" s="2" t="s">
        <v>34</v>
      </c>
      <c r="M50" s="2" t="s">
        <v>35</v>
      </c>
      <c r="N50" s="2" t="s">
        <v>36</v>
      </c>
      <c r="O50" s="2" t="s">
        <v>37</v>
      </c>
      <c r="P50" s="2" t="s">
        <v>38</v>
      </c>
      <c r="Q50" s="2" t="s">
        <v>39</v>
      </c>
      <c r="R50" s="2" t="s">
        <v>40</v>
      </c>
      <c r="S50" s="2" t="s">
        <v>41</v>
      </c>
      <c r="T50" s="2" t="s">
        <v>42</v>
      </c>
      <c r="U50" s="2" t="s">
        <v>43</v>
      </c>
      <c r="V50" s="2" t="s">
        <v>44</v>
      </c>
      <c r="W50" s="2" t="s">
        <v>45</v>
      </c>
      <c r="X50" s="2" t="s">
        <v>46</v>
      </c>
      <c r="Y50" s="2" t="s">
        <v>47</v>
      </c>
      <c r="Z50" s="2" t="s">
        <v>48</v>
      </c>
      <c r="AA50" s="2" t="s">
        <v>49</v>
      </c>
      <c r="AB50" s="2" t="s">
        <v>50</v>
      </c>
      <c r="AC50" s="19" t="s">
        <v>229</v>
      </c>
      <c r="AD50" s="19" t="s">
        <v>231</v>
      </c>
      <c r="AE50" s="19" t="s">
        <v>232</v>
      </c>
      <c r="AF50" s="19" t="s">
        <v>233</v>
      </c>
      <c r="AG50" s="19" t="s">
        <v>234</v>
      </c>
      <c r="AH50" s="19" t="s">
        <v>238</v>
      </c>
      <c r="AI50" s="19" t="s">
        <v>239</v>
      </c>
      <c r="AJ50" s="19" t="s">
        <v>241</v>
      </c>
      <c r="AK50" s="19" t="s">
        <v>244</v>
      </c>
      <c r="AL50" s="19" t="s">
        <v>249</v>
      </c>
      <c r="AM50" s="19" t="s">
        <v>246</v>
      </c>
      <c r="AS50" t="s">
        <v>229</v>
      </c>
      <c r="AT50" t="s">
        <v>231</v>
      </c>
      <c r="AU50" t="s">
        <v>232</v>
      </c>
      <c r="AV50" s="14" t="s">
        <v>233</v>
      </c>
      <c r="AW50" t="s">
        <v>234</v>
      </c>
      <c r="AX50" t="s">
        <v>238</v>
      </c>
      <c r="AY50" s="15" t="s">
        <v>239</v>
      </c>
      <c r="AZ50" t="s">
        <v>241</v>
      </c>
      <c r="BA50" t="s">
        <v>244</v>
      </c>
      <c r="BB50" t="s">
        <v>249</v>
      </c>
      <c r="BC50" t="s">
        <v>246</v>
      </c>
      <c r="BJ50">
        <v>10000</v>
      </c>
      <c r="BK50">
        <v>10000</v>
      </c>
      <c r="BL50">
        <v>10000</v>
      </c>
      <c r="BM50">
        <v>10000</v>
      </c>
      <c r="BN50">
        <v>10000</v>
      </c>
      <c r="BO50">
        <v>10000</v>
      </c>
      <c r="BP50">
        <v>10000</v>
      </c>
      <c r="BQ50">
        <v>10000</v>
      </c>
      <c r="BR50">
        <v>10000</v>
      </c>
      <c r="BS50">
        <v>10000</v>
      </c>
      <c r="BT50">
        <v>10000</v>
      </c>
      <c r="BU50">
        <v>10000</v>
      </c>
      <c r="BV50">
        <v>10000</v>
      </c>
      <c r="BW50">
        <v>10000</v>
      </c>
      <c r="BX50">
        <v>10000</v>
      </c>
      <c r="BY50">
        <v>10000</v>
      </c>
      <c r="BZ50">
        <v>10000</v>
      </c>
      <c r="CA50">
        <v>10000</v>
      </c>
    </row>
    <row r="51" spans="1:79">
      <c r="A51" t="s">
        <v>71</v>
      </c>
      <c r="C51">
        <v>34.088999999999999</v>
      </c>
      <c r="D51">
        <v>213542</v>
      </c>
      <c r="E51">
        <v>1205.32</v>
      </c>
      <c r="F51">
        <v>437.67500000000001</v>
      </c>
      <c r="G51">
        <v>49.944600000000001</v>
      </c>
      <c r="H51">
        <v>1211.92</v>
      </c>
      <c r="I51">
        <v>0.64314099999999996</v>
      </c>
      <c r="J51">
        <v>0.156331</v>
      </c>
      <c r="K51">
        <v>105.732</v>
      </c>
      <c r="L51">
        <v>0.83107799999999998</v>
      </c>
      <c r="M51">
        <v>38.328099999999999</v>
      </c>
      <c r="N51">
        <v>82.421300000000002</v>
      </c>
      <c r="O51">
        <v>74.239500000000007</v>
      </c>
      <c r="P51">
        <v>246.88900000000001</v>
      </c>
      <c r="Q51">
        <v>23.223099999999999</v>
      </c>
      <c r="R51">
        <v>26.452000000000002</v>
      </c>
      <c r="S51">
        <v>0.11290799999999999</v>
      </c>
      <c r="T51">
        <v>1.8968100000000001</v>
      </c>
      <c r="U51">
        <v>28.7409</v>
      </c>
      <c r="V51">
        <v>0.84642499999999998</v>
      </c>
      <c r="W51">
        <v>2691.7</v>
      </c>
      <c r="X51">
        <v>3.66132E-3</v>
      </c>
      <c r="Y51">
        <v>-4.2540399999999999E-4</v>
      </c>
      <c r="Z51" s="1">
        <v>-1.75966E-5</v>
      </c>
      <c r="AA51">
        <v>4.0512199999999998E-2</v>
      </c>
      <c r="AB51">
        <v>3.44415</v>
      </c>
      <c r="AC51">
        <f t="shared" ref="AC51:AC97" si="32">AS51*BJ51</f>
        <v>464700</v>
      </c>
      <c r="AD51">
        <f t="shared" ref="AD51:AD97" si="33">AT51*BK51</f>
        <v>4300</v>
      </c>
      <c r="AE51">
        <f t="shared" ref="AE51:AE97" si="34">AU51*BL51</f>
        <v>6899.9999999999991</v>
      </c>
      <c r="AF51">
        <f t="shared" ref="AF51:AF97" si="35">AV51*BM51</f>
        <v>194800</v>
      </c>
      <c r="AG51">
        <f t="shared" ref="AG51:AG97" si="36">AW51*BN51</f>
        <v>232200</v>
      </c>
      <c r="AH51">
        <f t="shared" ref="AH51:AH97" si="37">AX51*BO51</f>
        <v>84800</v>
      </c>
      <c r="AI51">
        <f t="shared" ref="AI51:AI97" si="38">AY51*BP51</f>
        <v>0</v>
      </c>
      <c r="AJ51">
        <f t="shared" ref="AJ51:AJ97" si="39">AZ51*BQ51</f>
        <v>0</v>
      </c>
      <c r="AK51">
        <f t="shared" ref="AK51:AK97" si="40">BA51*BR51</f>
        <v>12300</v>
      </c>
      <c r="AL51">
        <f t="shared" ref="AL51:AL97" si="41">BB51*BS51</f>
        <v>0</v>
      </c>
      <c r="AM51">
        <f t="shared" ref="AM51:AM97" si="42">BC51*BT51</f>
        <v>0</v>
      </c>
      <c r="AS51" s="10">
        <v>46.47</v>
      </c>
      <c r="AT51" s="10">
        <v>0.43</v>
      </c>
      <c r="AU51" s="10">
        <v>0.69</v>
      </c>
      <c r="AV51" s="11">
        <v>19.48</v>
      </c>
      <c r="AW51" s="10">
        <v>23.22</v>
      </c>
      <c r="AX51" s="10">
        <v>8.48</v>
      </c>
      <c r="AY51" s="12"/>
      <c r="AZ51" s="10"/>
      <c r="BA51" s="10">
        <v>1.23</v>
      </c>
      <c r="BB51" s="10"/>
      <c r="BC51" s="10"/>
      <c r="BJ51">
        <v>10000</v>
      </c>
      <c r="BK51">
        <v>10000</v>
      </c>
      <c r="BL51">
        <v>10000</v>
      </c>
      <c r="BM51">
        <v>10000</v>
      </c>
      <c r="BN51">
        <v>10000</v>
      </c>
      <c r="BO51">
        <v>10000</v>
      </c>
      <c r="BP51">
        <v>10000</v>
      </c>
      <c r="BQ51">
        <v>10000</v>
      </c>
      <c r="BR51">
        <v>10000</v>
      </c>
      <c r="BS51">
        <v>10000</v>
      </c>
      <c r="BT51">
        <v>10000</v>
      </c>
      <c r="BU51">
        <v>10000</v>
      </c>
      <c r="BV51">
        <v>10000</v>
      </c>
      <c r="BW51">
        <v>10000</v>
      </c>
      <c r="BX51">
        <v>10000</v>
      </c>
      <c r="BY51">
        <v>10000</v>
      </c>
      <c r="BZ51">
        <v>10000</v>
      </c>
      <c r="CA51">
        <v>10000</v>
      </c>
    </row>
    <row r="52" spans="1:79">
      <c r="A52" t="s">
        <v>72</v>
      </c>
      <c r="C52">
        <v>35.832000000000001</v>
      </c>
      <c r="D52">
        <v>225199</v>
      </c>
      <c r="E52">
        <v>2347.1</v>
      </c>
      <c r="F52">
        <v>-185.15600000000001</v>
      </c>
      <c r="G52">
        <v>48.827199999999998</v>
      </c>
      <c r="H52">
        <v>1000.61</v>
      </c>
      <c r="I52">
        <v>0.58243500000000004</v>
      </c>
      <c r="J52">
        <v>1.57064</v>
      </c>
      <c r="K52">
        <v>100.43</v>
      </c>
      <c r="L52">
        <v>1.4075500000000001</v>
      </c>
      <c r="M52">
        <v>38.134999999999998</v>
      </c>
      <c r="N52">
        <v>77.236999999999995</v>
      </c>
      <c r="O52">
        <v>69.947900000000004</v>
      </c>
      <c r="P52">
        <v>234.81200000000001</v>
      </c>
      <c r="Q52">
        <v>28.107399999999998</v>
      </c>
      <c r="R52">
        <v>29.242599999999999</v>
      </c>
      <c r="S52">
        <v>6.6684599999999997E-2</v>
      </c>
      <c r="T52">
        <v>1.10005</v>
      </c>
      <c r="U52">
        <v>24.696300000000001</v>
      </c>
      <c r="V52">
        <v>0.89473800000000003</v>
      </c>
      <c r="W52">
        <v>2612.58</v>
      </c>
      <c r="X52">
        <v>1.6872999999999999E-2</v>
      </c>
      <c r="Y52">
        <v>-1.00029E-3</v>
      </c>
      <c r="Z52" s="1">
        <v>6.6654400000000003E-5</v>
      </c>
      <c r="AA52">
        <v>3.4691300000000001E-2</v>
      </c>
      <c r="AB52">
        <v>3.7402600000000001</v>
      </c>
      <c r="AC52">
        <f t="shared" si="32"/>
        <v>463900</v>
      </c>
      <c r="AD52">
        <f t="shared" si="33"/>
        <v>4200</v>
      </c>
      <c r="AE52">
        <f t="shared" si="34"/>
        <v>6100</v>
      </c>
      <c r="AF52">
        <f t="shared" si="35"/>
        <v>198500</v>
      </c>
      <c r="AG52">
        <f t="shared" si="36"/>
        <v>228800</v>
      </c>
      <c r="AH52">
        <f t="shared" si="37"/>
        <v>84900</v>
      </c>
      <c r="AI52">
        <f t="shared" si="38"/>
        <v>0</v>
      </c>
      <c r="AJ52">
        <f t="shared" si="39"/>
        <v>0</v>
      </c>
      <c r="AK52">
        <f t="shared" si="40"/>
        <v>13700.000000000002</v>
      </c>
      <c r="AL52">
        <f t="shared" si="41"/>
        <v>0</v>
      </c>
      <c r="AM52">
        <f t="shared" si="42"/>
        <v>0</v>
      </c>
      <c r="AS52" s="10">
        <v>46.39</v>
      </c>
      <c r="AT52" s="10">
        <v>0.42</v>
      </c>
      <c r="AU52" s="10">
        <v>0.61</v>
      </c>
      <c r="AV52" s="11">
        <v>19.850000000000001</v>
      </c>
      <c r="AW52" s="10">
        <v>22.88</v>
      </c>
      <c r="AX52" s="10">
        <v>8.49</v>
      </c>
      <c r="AY52" s="12"/>
      <c r="AZ52" s="10"/>
      <c r="BA52" s="10">
        <v>1.37</v>
      </c>
      <c r="BB52" s="10"/>
      <c r="BC52" s="10"/>
      <c r="BJ52">
        <v>10000</v>
      </c>
      <c r="BK52">
        <v>10000</v>
      </c>
      <c r="BL52">
        <v>10000</v>
      </c>
      <c r="BM52">
        <v>10000</v>
      </c>
      <c r="BN52">
        <v>10000</v>
      </c>
      <c r="BO52">
        <v>10000</v>
      </c>
      <c r="BP52">
        <v>10000</v>
      </c>
      <c r="BQ52">
        <v>10000</v>
      </c>
      <c r="BR52">
        <v>10000</v>
      </c>
      <c r="BS52">
        <v>10000</v>
      </c>
      <c r="BT52">
        <v>10000</v>
      </c>
      <c r="BU52">
        <v>10000</v>
      </c>
      <c r="BV52">
        <v>10000</v>
      </c>
      <c r="BW52">
        <v>10000</v>
      </c>
      <c r="BX52">
        <v>10000</v>
      </c>
      <c r="BY52">
        <v>10000</v>
      </c>
      <c r="BZ52">
        <v>10000</v>
      </c>
      <c r="CA52">
        <v>10000</v>
      </c>
    </row>
    <row r="53" spans="1:79">
      <c r="A53" t="s">
        <v>73</v>
      </c>
      <c r="C53">
        <v>41.066800000000001</v>
      </c>
      <c r="D53">
        <v>205874</v>
      </c>
      <c r="E53">
        <v>2949.18</v>
      </c>
      <c r="F53">
        <v>262.42599999999999</v>
      </c>
      <c r="G53">
        <v>36.429400000000001</v>
      </c>
      <c r="H53">
        <v>567.529</v>
      </c>
      <c r="I53">
        <v>0.17027400000000001</v>
      </c>
      <c r="J53">
        <v>0.67018500000000003</v>
      </c>
      <c r="K53">
        <v>88.142200000000003</v>
      </c>
      <c r="L53">
        <v>0.90302099999999996</v>
      </c>
      <c r="M53">
        <v>27.485800000000001</v>
      </c>
      <c r="N53">
        <v>64.239000000000004</v>
      </c>
      <c r="O53">
        <v>71.660799999999995</v>
      </c>
      <c r="P53">
        <v>249.61799999999999</v>
      </c>
      <c r="Q53">
        <v>27.683800000000002</v>
      </c>
      <c r="R53">
        <v>25.605799999999999</v>
      </c>
      <c r="S53">
        <v>-5.45309E-2</v>
      </c>
      <c r="T53">
        <v>3.01152</v>
      </c>
      <c r="U53">
        <v>37.781700000000001</v>
      </c>
      <c r="V53">
        <v>0.63961000000000001</v>
      </c>
      <c r="W53">
        <v>1803.16</v>
      </c>
      <c r="X53" s="1">
        <v>9.9954500000000007E-5</v>
      </c>
      <c r="Y53">
        <v>4.9282500000000001E-4</v>
      </c>
      <c r="Z53">
        <v>-2.4510500000000002E-4</v>
      </c>
      <c r="AA53">
        <v>-2.2316100000000002E-3</v>
      </c>
      <c r="AB53">
        <v>4.4102199999999998</v>
      </c>
      <c r="AC53">
        <f t="shared" si="32"/>
        <v>464200</v>
      </c>
      <c r="AD53">
        <f t="shared" si="33"/>
        <v>0</v>
      </c>
      <c r="AE53">
        <f t="shared" si="34"/>
        <v>7100</v>
      </c>
      <c r="AF53">
        <f t="shared" si="35"/>
        <v>192399.99999999997</v>
      </c>
      <c r="AG53">
        <f t="shared" si="36"/>
        <v>235000</v>
      </c>
      <c r="AH53">
        <f t="shared" si="37"/>
        <v>83699.999999999985</v>
      </c>
      <c r="AI53">
        <f t="shared" si="38"/>
        <v>0</v>
      </c>
      <c r="AJ53">
        <f t="shared" si="39"/>
        <v>0</v>
      </c>
      <c r="AK53">
        <f t="shared" si="40"/>
        <v>9300</v>
      </c>
      <c r="AL53">
        <f t="shared" si="41"/>
        <v>0</v>
      </c>
      <c r="AM53">
        <f t="shared" si="42"/>
        <v>8300</v>
      </c>
      <c r="AS53" s="10">
        <v>46.42</v>
      </c>
      <c r="AT53" s="10"/>
      <c r="AU53" s="10">
        <v>0.71</v>
      </c>
      <c r="AV53" s="11">
        <v>19.239999999999998</v>
      </c>
      <c r="AW53" s="10">
        <v>23.5</v>
      </c>
      <c r="AX53" s="10">
        <v>8.3699999999999992</v>
      </c>
      <c r="AY53" s="12"/>
      <c r="AZ53" s="10"/>
      <c r="BA53" s="10">
        <v>0.93</v>
      </c>
      <c r="BB53" s="10"/>
      <c r="BC53" s="10">
        <v>0.83</v>
      </c>
      <c r="BJ53">
        <v>10000</v>
      </c>
      <c r="BK53">
        <v>10000</v>
      </c>
      <c r="BL53">
        <v>10000</v>
      </c>
      <c r="BM53">
        <v>10000</v>
      </c>
      <c r="BN53">
        <v>10000</v>
      </c>
      <c r="BO53">
        <v>10000</v>
      </c>
      <c r="BP53">
        <v>10000</v>
      </c>
      <c r="BQ53">
        <v>10000</v>
      </c>
      <c r="BR53">
        <v>10000</v>
      </c>
      <c r="BS53">
        <v>10000</v>
      </c>
      <c r="BT53">
        <v>10000</v>
      </c>
      <c r="BU53">
        <v>10000</v>
      </c>
      <c r="BV53">
        <v>10000</v>
      </c>
      <c r="BW53">
        <v>10000</v>
      </c>
      <c r="BX53">
        <v>10000</v>
      </c>
      <c r="BY53">
        <v>10000</v>
      </c>
      <c r="BZ53">
        <v>10000</v>
      </c>
      <c r="CA53">
        <v>10000</v>
      </c>
    </row>
    <row r="54" spans="1:79">
      <c r="A54" t="s">
        <v>74</v>
      </c>
      <c r="C54">
        <v>42.691299999999998</v>
      </c>
      <c r="D54">
        <v>217392</v>
      </c>
      <c r="E54">
        <v>881.43700000000001</v>
      </c>
      <c r="F54">
        <v>-69.506100000000004</v>
      </c>
      <c r="G54">
        <v>56.448599999999999</v>
      </c>
      <c r="H54">
        <v>1179.33</v>
      </c>
      <c r="I54">
        <v>1.55227</v>
      </c>
      <c r="J54">
        <v>1.72007</v>
      </c>
      <c r="K54">
        <v>140.107</v>
      </c>
      <c r="L54">
        <v>1.1291500000000001</v>
      </c>
      <c r="M54">
        <v>51.460900000000002</v>
      </c>
      <c r="N54">
        <v>94.321299999999994</v>
      </c>
      <c r="O54">
        <v>72.257199999999997</v>
      </c>
      <c r="P54">
        <v>243.93700000000001</v>
      </c>
      <c r="Q54">
        <v>34.822400000000002</v>
      </c>
      <c r="R54">
        <v>27.142299999999999</v>
      </c>
      <c r="S54">
        <v>0.117882</v>
      </c>
      <c r="T54">
        <v>0.60138599999999998</v>
      </c>
      <c r="U54">
        <v>29.600100000000001</v>
      </c>
      <c r="V54">
        <v>1.9680500000000001</v>
      </c>
      <c r="W54">
        <v>2901.26</v>
      </c>
      <c r="X54">
        <v>1.3413100000000001E-2</v>
      </c>
      <c r="Y54">
        <v>-1.39488E-3</v>
      </c>
      <c r="Z54">
        <v>9.1570300000000002E-4</v>
      </c>
      <c r="AA54">
        <v>1.4713199999999999E-2</v>
      </c>
      <c r="AB54">
        <v>3.73061</v>
      </c>
      <c r="AC54">
        <f t="shared" si="32"/>
        <v>465900.00000000006</v>
      </c>
      <c r="AD54">
        <f t="shared" si="33"/>
        <v>0</v>
      </c>
      <c r="AE54">
        <f t="shared" si="34"/>
        <v>6100</v>
      </c>
      <c r="AF54">
        <f t="shared" si="35"/>
        <v>197700</v>
      </c>
      <c r="AG54">
        <f t="shared" si="36"/>
        <v>232600.00000000003</v>
      </c>
      <c r="AH54">
        <f t="shared" si="37"/>
        <v>84400</v>
      </c>
      <c r="AI54">
        <f t="shared" si="38"/>
        <v>0</v>
      </c>
      <c r="AJ54">
        <f t="shared" si="39"/>
        <v>0</v>
      </c>
      <c r="AK54">
        <f t="shared" si="40"/>
        <v>13200</v>
      </c>
      <c r="AL54">
        <f t="shared" si="41"/>
        <v>0</v>
      </c>
      <c r="AM54">
        <f t="shared" si="42"/>
        <v>0</v>
      </c>
      <c r="AS54" s="10">
        <v>46.59</v>
      </c>
      <c r="AT54" s="10"/>
      <c r="AU54" s="10">
        <v>0.61</v>
      </c>
      <c r="AV54" s="11">
        <v>19.77</v>
      </c>
      <c r="AW54" s="10">
        <v>23.26</v>
      </c>
      <c r="AX54" s="10">
        <v>8.44</v>
      </c>
      <c r="AY54" s="12"/>
      <c r="AZ54" s="10"/>
      <c r="BA54" s="10">
        <v>1.32</v>
      </c>
      <c r="BB54" s="10"/>
      <c r="BC54" s="10"/>
      <c r="BJ54">
        <v>10000</v>
      </c>
      <c r="BK54">
        <v>10000</v>
      </c>
      <c r="BL54">
        <v>10000</v>
      </c>
      <c r="BM54">
        <v>10000</v>
      </c>
      <c r="BN54">
        <v>10000</v>
      </c>
      <c r="BO54">
        <v>10000</v>
      </c>
      <c r="BP54">
        <v>10000</v>
      </c>
      <c r="BQ54">
        <v>10000</v>
      </c>
      <c r="BR54">
        <v>10000</v>
      </c>
      <c r="BS54">
        <v>10000</v>
      </c>
      <c r="BT54">
        <v>10000</v>
      </c>
      <c r="BU54">
        <v>10000</v>
      </c>
      <c r="BV54">
        <v>10000</v>
      </c>
      <c r="BW54">
        <v>10000</v>
      </c>
      <c r="BX54">
        <v>10000</v>
      </c>
      <c r="BY54">
        <v>10000</v>
      </c>
      <c r="BZ54">
        <v>10000</v>
      </c>
      <c r="CA54">
        <v>10000</v>
      </c>
    </row>
    <row r="55" spans="1:79">
      <c r="A55" t="s">
        <v>75</v>
      </c>
      <c r="C55">
        <v>35.543399999999998</v>
      </c>
      <c r="D55">
        <v>212363</v>
      </c>
      <c r="E55">
        <v>2330.0100000000002</v>
      </c>
      <c r="F55">
        <v>5.5682700000000001</v>
      </c>
      <c r="G55">
        <v>49.1511</v>
      </c>
      <c r="H55">
        <v>1031.99</v>
      </c>
      <c r="I55">
        <v>0.45790900000000001</v>
      </c>
      <c r="J55">
        <v>0.42552000000000001</v>
      </c>
      <c r="K55">
        <v>113.381</v>
      </c>
      <c r="L55">
        <v>0.85931400000000002</v>
      </c>
      <c r="M55">
        <v>45.645600000000002</v>
      </c>
      <c r="N55">
        <v>51.2712</v>
      </c>
      <c r="O55">
        <v>71.980699999999999</v>
      </c>
      <c r="P55">
        <v>272.29899999999998</v>
      </c>
      <c r="Q55">
        <v>24.594999999999999</v>
      </c>
      <c r="R55">
        <v>26.6374</v>
      </c>
      <c r="S55">
        <v>6.8299899999999997E-2</v>
      </c>
      <c r="T55">
        <v>1.3000499999999999</v>
      </c>
      <c r="U55">
        <v>32.3919</v>
      </c>
      <c r="V55">
        <v>1.1655199999999999</v>
      </c>
      <c r="W55">
        <v>2363.3200000000002</v>
      </c>
      <c r="X55">
        <v>6.3435499999999999E-3</v>
      </c>
      <c r="Y55">
        <v>-3.5989600000000001E-4</v>
      </c>
      <c r="Z55">
        <v>-5.0347200000000003E-3</v>
      </c>
      <c r="AA55">
        <v>1.22749E-2</v>
      </c>
      <c r="AB55">
        <v>3.2177500000000001</v>
      </c>
      <c r="AC55">
        <f t="shared" si="32"/>
        <v>464799.99999999994</v>
      </c>
      <c r="AD55">
        <f t="shared" si="33"/>
        <v>4300</v>
      </c>
      <c r="AE55">
        <f t="shared" si="34"/>
        <v>5900</v>
      </c>
      <c r="AF55">
        <f t="shared" si="35"/>
        <v>195300</v>
      </c>
      <c r="AG55">
        <f t="shared" si="36"/>
        <v>232500</v>
      </c>
      <c r="AH55">
        <f t="shared" si="37"/>
        <v>85000</v>
      </c>
      <c r="AI55">
        <f t="shared" si="38"/>
        <v>0</v>
      </c>
      <c r="AJ55">
        <f t="shared" si="39"/>
        <v>0</v>
      </c>
      <c r="AK55">
        <f t="shared" si="40"/>
        <v>12100</v>
      </c>
      <c r="AL55">
        <f t="shared" si="41"/>
        <v>0</v>
      </c>
      <c r="AM55">
        <f t="shared" si="42"/>
        <v>0</v>
      </c>
      <c r="AS55" s="10">
        <v>46.48</v>
      </c>
      <c r="AT55" s="10">
        <v>0.43</v>
      </c>
      <c r="AU55" s="10">
        <v>0.59</v>
      </c>
      <c r="AV55" s="11">
        <v>19.53</v>
      </c>
      <c r="AW55" s="10">
        <v>23.25</v>
      </c>
      <c r="AX55" s="10">
        <v>8.5</v>
      </c>
      <c r="AY55" s="12"/>
      <c r="AZ55" s="10"/>
      <c r="BA55" s="10">
        <v>1.21</v>
      </c>
      <c r="BB55" s="10"/>
      <c r="BC55" s="10"/>
      <c r="BJ55">
        <v>10000</v>
      </c>
      <c r="BK55">
        <v>10000</v>
      </c>
      <c r="BL55">
        <v>10000</v>
      </c>
      <c r="BM55">
        <v>10000</v>
      </c>
      <c r="BN55">
        <v>10000</v>
      </c>
      <c r="BO55">
        <v>10000</v>
      </c>
      <c r="BP55">
        <v>10000</v>
      </c>
      <c r="BQ55">
        <v>10000</v>
      </c>
      <c r="BR55">
        <v>10000</v>
      </c>
      <c r="BS55">
        <v>10000</v>
      </c>
      <c r="BT55">
        <v>10000</v>
      </c>
      <c r="BU55">
        <v>10000</v>
      </c>
      <c r="BV55">
        <v>10000</v>
      </c>
      <c r="BW55">
        <v>10000</v>
      </c>
      <c r="BX55">
        <v>10000</v>
      </c>
      <c r="BY55">
        <v>10000</v>
      </c>
      <c r="BZ55">
        <v>10000</v>
      </c>
      <c r="CA55">
        <v>10000</v>
      </c>
    </row>
    <row r="56" spans="1:79">
      <c r="A56" t="s">
        <v>76</v>
      </c>
      <c r="C56">
        <v>31.5305</v>
      </c>
      <c r="D56">
        <v>208177</v>
      </c>
      <c r="E56">
        <v>1015.59</v>
      </c>
      <c r="F56">
        <v>-129.38499999999999</v>
      </c>
      <c r="G56">
        <v>43.918100000000003</v>
      </c>
      <c r="H56">
        <v>1008.51</v>
      </c>
      <c r="I56">
        <v>0.29829800000000001</v>
      </c>
      <c r="J56">
        <v>-0.16298399999999999</v>
      </c>
      <c r="K56">
        <v>101.75</v>
      </c>
      <c r="L56">
        <v>0.79207799999999995</v>
      </c>
      <c r="M56">
        <v>33.1051</v>
      </c>
      <c r="N56">
        <v>82.062600000000003</v>
      </c>
      <c r="O56">
        <v>66.310500000000005</v>
      </c>
      <c r="P56">
        <v>214.44</v>
      </c>
      <c r="Q56">
        <v>22.102</v>
      </c>
      <c r="R56">
        <v>28.348800000000001</v>
      </c>
      <c r="S56">
        <v>-1.1727E-2</v>
      </c>
      <c r="T56">
        <v>0.492425</v>
      </c>
      <c r="U56">
        <v>27.855499999999999</v>
      </c>
      <c r="V56">
        <v>0.67861199999999999</v>
      </c>
      <c r="W56">
        <v>3056.94</v>
      </c>
      <c r="X56">
        <v>5.3209399999999997E-3</v>
      </c>
      <c r="Y56">
        <v>-2.27517E-3</v>
      </c>
      <c r="Z56">
        <v>-3.1085399999999999E-3</v>
      </c>
      <c r="AA56">
        <v>-2.92808E-3</v>
      </c>
      <c r="AB56">
        <v>3.5422500000000001</v>
      </c>
      <c r="AC56">
        <f t="shared" si="32"/>
        <v>465500</v>
      </c>
      <c r="AD56">
        <f t="shared" si="33"/>
        <v>0</v>
      </c>
      <c r="AE56">
        <f t="shared" si="34"/>
        <v>6300</v>
      </c>
      <c r="AF56">
        <f t="shared" si="35"/>
        <v>191700.00000000003</v>
      </c>
      <c r="AG56">
        <f t="shared" si="36"/>
        <v>236300</v>
      </c>
      <c r="AH56">
        <f t="shared" si="37"/>
        <v>87100.000000000015</v>
      </c>
      <c r="AI56">
        <f t="shared" si="38"/>
        <v>0</v>
      </c>
      <c r="AJ56">
        <f t="shared" si="39"/>
        <v>0</v>
      </c>
      <c r="AK56">
        <f t="shared" si="40"/>
        <v>13000</v>
      </c>
      <c r="AL56">
        <f t="shared" si="41"/>
        <v>0</v>
      </c>
      <c r="AM56">
        <f t="shared" si="42"/>
        <v>0</v>
      </c>
      <c r="AS56" s="10">
        <v>46.55</v>
      </c>
      <c r="AT56" s="10"/>
      <c r="AU56" s="10">
        <v>0.63</v>
      </c>
      <c r="AV56" s="11">
        <v>19.170000000000002</v>
      </c>
      <c r="AW56" s="10">
        <v>23.63</v>
      </c>
      <c r="AX56" s="10">
        <v>8.7100000000000009</v>
      </c>
      <c r="AY56" s="12"/>
      <c r="AZ56" s="10"/>
      <c r="BA56" s="10">
        <v>1.3</v>
      </c>
      <c r="BB56" s="10"/>
      <c r="BC56" s="10"/>
      <c r="BJ56">
        <v>10000</v>
      </c>
      <c r="BK56">
        <v>10000</v>
      </c>
      <c r="BL56">
        <v>10000</v>
      </c>
      <c r="BM56">
        <v>10000</v>
      </c>
      <c r="BN56">
        <v>10000</v>
      </c>
      <c r="BO56">
        <v>10000</v>
      </c>
      <c r="BP56">
        <v>10000</v>
      </c>
      <c r="BQ56">
        <v>10000</v>
      </c>
      <c r="BR56">
        <v>10000</v>
      </c>
      <c r="BS56">
        <v>10000</v>
      </c>
      <c r="BT56">
        <v>10000</v>
      </c>
      <c r="BU56">
        <v>10000</v>
      </c>
      <c r="BV56">
        <v>10000</v>
      </c>
      <c r="BW56">
        <v>10000</v>
      </c>
      <c r="BX56">
        <v>10000</v>
      </c>
      <c r="BY56">
        <v>10000</v>
      </c>
      <c r="BZ56">
        <v>10000</v>
      </c>
      <c r="CA56">
        <v>10000</v>
      </c>
    </row>
    <row r="57" spans="1:79">
      <c r="AC57" s="19" t="s">
        <v>229</v>
      </c>
      <c r="AD57" s="19" t="s">
        <v>230</v>
      </c>
      <c r="AE57" s="19" t="s">
        <v>231</v>
      </c>
      <c r="AF57" s="19" t="s">
        <v>232</v>
      </c>
      <c r="AG57" s="19" t="s">
        <v>233</v>
      </c>
      <c r="AH57" s="19" t="s">
        <v>234</v>
      </c>
      <c r="AI57" s="19" t="s">
        <v>235</v>
      </c>
      <c r="AJ57" s="19" t="s">
        <v>236</v>
      </c>
      <c r="AK57" s="19" t="s">
        <v>237</v>
      </c>
      <c r="AL57" s="19" t="s">
        <v>238</v>
      </c>
      <c r="AM57" s="19" t="s">
        <v>239</v>
      </c>
      <c r="AN57" s="19" t="s">
        <v>241</v>
      </c>
      <c r="AO57" s="19" t="s">
        <v>243</v>
      </c>
      <c r="AP57" s="19" t="s">
        <v>244</v>
      </c>
      <c r="AS57" t="s">
        <v>229</v>
      </c>
      <c r="AT57" t="s">
        <v>230</v>
      </c>
      <c r="AU57" t="s">
        <v>231</v>
      </c>
      <c r="AV57" t="s">
        <v>232</v>
      </c>
      <c r="AW57" s="14" t="s">
        <v>233</v>
      </c>
      <c r="AX57" t="s">
        <v>234</v>
      </c>
      <c r="AY57" t="s">
        <v>235</v>
      </c>
      <c r="AZ57" t="s">
        <v>236</v>
      </c>
      <c r="BA57" t="s">
        <v>237</v>
      </c>
      <c r="BB57" t="s">
        <v>238</v>
      </c>
      <c r="BC57" s="15" t="s">
        <v>239</v>
      </c>
      <c r="BD57" t="s">
        <v>241</v>
      </c>
      <c r="BE57" t="s">
        <v>243</v>
      </c>
      <c r="BF57" t="s">
        <v>244</v>
      </c>
      <c r="BJ57">
        <v>10000</v>
      </c>
      <c r="BK57">
        <v>10000</v>
      </c>
      <c r="BL57">
        <v>10000</v>
      </c>
      <c r="BM57">
        <v>10000</v>
      </c>
      <c r="BN57">
        <v>10000</v>
      </c>
      <c r="BO57">
        <v>10000</v>
      </c>
      <c r="BP57">
        <v>10000</v>
      </c>
      <c r="BQ57">
        <v>10000</v>
      </c>
      <c r="BR57">
        <v>10000</v>
      </c>
      <c r="BS57">
        <v>10000</v>
      </c>
      <c r="BT57">
        <v>10000</v>
      </c>
      <c r="BU57">
        <v>10000</v>
      </c>
      <c r="BV57">
        <v>10000</v>
      </c>
      <c r="BW57">
        <v>10000</v>
      </c>
      <c r="BX57">
        <v>10000</v>
      </c>
      <c r="BY57">
        <v>10000</v>
      </c>
      <c r="BZ57">
        <v>10000</v>
      </c>
      <c r="CA57">
        <v>10000</v>
      </c>
    </row>
    <row r="58" spans="1:79">
      <c r="A58" t="s">
        <v>77</v>
      </c>
      <c r="C58">
        <v>30.461500000000001</v>
      </c>
      <c r="D58">
        <v>221200</v>
      </c>
      <c r="E58">
        <v>609</v>
      </c>
      <c r="F58">
        <v>164.441</v>
      </c>
      <c r="G58">
        <v>50.218899999999998</v>
      </c>
      <c r="H58">
        <v>1391.89</v>
      </c>
      <c r="I58">
        <v>0.40922399999999998</v>
      </c>
      <c r="J58">
        <v>1.3426499999999999</v>
      </c>
      <c r="K58">
        <v>114.767</v>
      </c>
      <c r="L58">
        <v>0.49928299999999998</v>
      </c>
      <c r="M58">
        <v>32.5946</v>
      </c>
      <c r="N58">
        <v>60.857500000000002</v>
      </c>
      <c r="O58">
        <v>73.714600000000004</v>
      </c>
      <c r="P58">
        <v>242.322</v>
      </c>
      <c r="Q58">
        <v>32.438200000000002</v>
      </c>
      <c r="R58">
        <v>29.374400000000001</v>
      </c>
      <c r="S58">
        <v>0.13331000000000001</v>
      </c>
      <c r="T58">
        <v>0.67019499999999999</v>
      </c>
      <c r="U58">
        <v>32.328499999999998</v>
      </c>
      <c r="V58">
        <v>1.4597500000000001</v>
      </c>
      <c r="W58">
        <v>2713.72</v>
      </c>
      <c r="X58">
        <v>1.1402000000000001E-2</v>
      </c>
      <c r="Y58">
        <v>-1.83351E-3</v>
      </c>
      <c r="Z58">
        <v>8.0444299999999995E-4</v>
      </c>
      <c r="AA58">
        <v>-8.0918699999999993E-3</v>
      </c>
      <c r="AB58">
        <v>4.5894700000000004</v>
      </c>
      <c r="AC58">
        <f t="shared" si="32"/>
        <v>464200</v>
      </c>
      <c r="AD58">
        <f t="shared" si="33"/>
        <v>0</v>
      </c>
      <c r="AE58">
        <f t="shared" si="34"/>
        <v>4400</v>
      </c>
      <c r="AF58">
        <f t="shared" si="35"/>
        <v>6200</v>
      </c>
      <c r="AG58">
        <f t="shared" si="36"/>
        <v>195000</v>
      </c>
      <c r="AH58">
        <f t="shared" si="37"/>
        <v>231600</v>
      </c>
      <c r="AI58">
        <f t="shared" si="38"/>
        <v>0</v>
      </c>
      <c r="AJ58">
        <f t="shared" si="39"/>
        <v>0</v>
      </c>
      <c r="AK58">
        <f t="shared" si="40"/>
        <v>0</v>
      </c>
      <c r="AL58">
        <f t="shared" si="41"/>
        <v>85300</v>
      </c>
      <c r="AM58">
        <f t="shared" si="42"/>
        <v>0</v>
      </c>
      <c r="AN58">
        <f t="shared" ref="AN58:AN97" si="43">BD58*BU58</f>
        <v>0</v>
      </c>
      <c r="AO58">
        <f t="shared" ref="AO58:AO97" si="44">BE58*BV58</f>
        <v>0</v>
      </c>
      <c r="AP58">
        <f t="shared" ref="AP58:AP97" si="45">BF58*BW58</f>
        <v>13300</v>
      </c>
      <c r="AS58" s="10">
        <v>46.42</v>
      </c>
      <c r="AT58" s="10"/>
      <c r="AU58" s="10">
        <v>0.44</v>
      </c>
      <c r="AV58" s="10">
        <v>0.62</v>
      </c>
      <c r="AW58" s="11">
        <v>19.5</v>
      </c>
      <c r="AX58" s="10">
        <v>23.16</v>
      </c>
      <c r="AY58" s="10"/>
      <c r="AZ58" s="10"/>
      <c r="BA58" s="10"/>
      <c r="BB58" s="10">
        <v>8.5299999999999994</v>
      </c>
      <c r="BC58" s="12"/>
      <c r="BD58" s="10"/>
      <c r="BE58" s="10"/>
      <c r="BF58" s="10">
        <v>1.33</v>
      </c>
      <c r="BJ58">
        <v>10000</v>
      </c>
      <c r="BK58">
        <v>10000</v>
      </c>
      <c r="BL58">
        <v>10000</v>
      </c>
      <c r="BM58">
        <v>10000</v>
      </c>
      <c r="BN58">
        <v>10000</v>
      </c>
      <c r="BO58">
        <v>10000</v>
      </c>
      <c r="BP58">
        <v>10000</v>
      </c>
      <c r="BQ58">
        <v>10000</v>
      </c>
      <c r="BR58">
        <v>10000</v>
      </c>
      <c r="BS58">
        <v>10000</v>
      </c>
      <c r="BT58">
        <v>10000</v>
      </c>
      <c r="BU58">
        <v>10000</v>
      </c>
      <c r="BV58">
        <v>10000</v>
      </c>
      <c r="BW58">
        <v>10000</v>
      </c>
      <c r="BX58">
        <v>10000</v>
      </c>
      <c r="BY58">
        <v>10000</v>
      </c>
      <c r="BZ58">
        <v>10000</v>
      </c>
      <c r="CA58">
        <v>10000</v>
      </c>
    </row>
    <row r="59" spans="1:79">
      <c r="A59" t="s">
        <v>78</v>
      </c>
      <c r="C59">
        <v>39.433700000000002</v>
      </c>
      <c r="D59">
        <v>226831</v>
      </c>
      <c r="E59">
        <v>800.14599999999996</v>
      </c>
      <c r="F59">
        <v>-514.46100000000001</v>
      </c>
      <c r="G59">
        <v>51.987000000000002</v>
      </c>
      <c r="H59">
        <v>1246.95</v>
      </c>
      <c r="I59">
        <v>0.63022500000000004</v>
      </c>
      <c r="J59">
        <v>0.79063799999999995</v>
      </c>
      <c r="K59">
        <v>111.032</v>
      </c>
      <c r="L59">
        <v>0.963669</v>
      </c>
      <c r="M59">
        <v>43.855499999999999</v>
      </c>
      <c r="N59">
        <v>64.716700000000003</v>
      </c>
      <c r="O59">
        <v>77.750100000000003</v>
      </c>
      <c r="P59">
        <v>261.60000000000002</v>
      </c>
      <c r="Q59">
        <v>18.715199999999999</v>
      </c>
      <c r="R59">
        <v>30.348700000000001</v>
      </c>
      <c r="S59">
        <v>-1.3635400000000001E-2</v>
      </c>
      <c r="T59">
        <v>1.11622</v>
      </c>
      <c r="U59">
        <v>29.031300000000002</v>
      </c>
      <c r="V59">
        <v>1.1554899999999999</v>
      </c>
      <c r="W59">
        <v>2177.8000000000002</v>
      </c>
      <c r="X59">
        <v>1.1660200000000001E-2</v>
      </c>
      <c r="Y59">
        <v>4.00777E-4</v>
      </c>
      <c r="Z59">
        <v>-1.9993499999999999E-4</v>
      </c>
      <c r="AA59">
        <v>-2.0943400000000001E-3</v>
      </c>
      <c r="AB59">
        <v>4.2357699999999996</v>
      </c>
      <c r="AC59">
        <f t="shared" si="32"/>
        <v>466300</v>
      </c>
      <c r="AD59">
        <f t="shared" si="33"/>
        <v>0</v>
      </c>
      <c r="AE59">
        <f t="shared" si="34"/>
        <v>0</v>
      </c>
      <c r="AF59">
        <f t="shared" si="35"/>
        <v>6700</v>
      </c>
      <c r="AG59">
        <f t="shared" si="36"/>
        <v>195600</v>
      </c>
      <c r="AH59">
        <f t="shared" si="37"/>
        <v>234500</v>
      </c>
      <c r="AI59">
        <f t="shared" si="38"/>
        <v>0</v>
      </c>
      <c r="AJ59">
        <f t="shared" si="39"/>
        <v>0</v>
      </c>
      <c r="AK59">
        <f t="shared" si="40"/>
        <v>0</v>
      </c>
      <c r="AL59">
        <f t="shared" si="41"/>
        <v>85200</v>
      </c>
      <c r="AM59">
        <f t="shared" si="42"/>
        <v>0</v>
      </c>
      <c r="AN59">
        <f t="shared" si="43"/>
        <v>0</v>
      </c>
      <c r="AO59">
        <f t="shared" si="44"/>
        <v>0</v>
      </c>
      <c r="AP59">
        <f t="shared" si="45"/>
        <v>11600</v>
      </c>
      <c r="AS59" s="10">
        <v>46.63</v>
      </c>
      <c r="AT59" s="10"/>
      <c r="AU59" s="10"/>
      <c r="AV59" s="10">
        <v>0.67</v>
      </c>
      <c r="AW59" s="11">
        <v>19.559999999999999</v>
      </c>
      <c r="AX59" s="10">
        <v>23.45</v>
      </c>
      <c r="AY59" s="10"/>
      <c r="AZ59" s="10"/>
      <c r="BA59" s="10"/>
      <c r="BB59" s="10">
        <v>8.52</v>
      </c>
      <c r="BC59" s="12"/>
      <c r="BD59" s="10"/>
      <c r="BE59" s="10"/>
      <c r="BF59" s="10">
        <v>1.1599999999999999</v>
      </c>
      <c r="BJ59">
        <v>10000</v>
      </c>
      <c r="BK59">
        <v>10000</v>
      </c>
      <c r="BL59">
        <v>10000</v>
      </c>
      <c r="BM59">
        <v>10000</v>
      </c>
      <c r="BN59">
        <v>10000</v>
      </c>
      <c r="BO59">
        <v>10000</v>
      </c>
      <c r="BP59">
        <v>10000</v>
      </c>
      <c r="BQ59">
        <v>10000</v>
      </c>
      <c r="BR59">
        <v>10000</v>
      </c>
      <c r="BS59">
        <v>10000</v>
      </c>
      <c r="BT59">
        <v>10000</v>
      </c>
      <c r="BU59">
        <v>10000</v>
      </c>
      <c r="BV59">
        <v>10000</v>
      </c>
      <c r="BW59">
        <v>10000</v>
      </c>
      <c r="BX59">
        <v>10000</v>
      </c>
      <c r="BY59">
        <v>10000</v>
      </c>
      <c r="BZ59">
        <v>10000</v>
      </c>
      <c r="CA59">
        <v>10000</v>
      </c>
    </row>
    <row r="60" spans="1:79">
      <c r="A60" t="s">
        <v>79</v>
      </c>
      <c r="C60">
        <v>42.585599999999999</v>
      </c>
      <c r="D60">
        <v>227519</v>
      </c>
      <c r="E60">
        <v>798.14200000000005</v>
      </c>
      <c r="F60">
        <v>396.33</v>
      </c>
      <c r="G60">
        <v>55.405099999999997</v>
      </c>
      <c r="H60">
        <v>1750.77</v>
      </c>
      <c r="I60">
        <v>1.0928100000000001</v>
      </c>
      <c r="J60">
        <v>-0.241428</v>
      </c>
      <c r="K60">
        <v>156.726</v>
      </c>
      <c r="L60">
        <v>1.70434</v>
      </c>
      <c r="M60">
        <v>58.879300000000001</v>
      </c>
      <c r="N60">
        <v>86.524600000000007</v>
      </c>
      <c r="O60">
        <v>75.034499999999994</v>
      </c>
      <c r="P60">
        <v>246.88300000000001</v>
      </c>
      <c r="Q60">
        <v>15.273099999999999</v>
      </c>
      <c r="R60">
        <v>21.877099999999999</v>
      </c>
      <c r="S60">
        <v>9.5471500000000001E-2</v>
      </c>
      <c r="T60">
        <v>1.0757399999999999</v>
      </c>
      <c r="U60">
        <v>42.453099999999999</v>
      </c>
      <c r="V60">
        <v>1.09799</v>
      </c>
      <c r="W60">
        <v>2698.44</v>
      </c>
      <c r="X60">
        <v>1.5725699999999999E-2</v>
      </c>
      <c r="Y60">
        <v>-1.6642600000000001E-4</v>
      </c>
      <c r="Z60" s="1">
        <v>5.3644099999999997E-5</v>
      </c>
      <c r="AA60" s="1">
        <v>2.1466400000000002E-5</v>
      </c>
      <c r="AB60">
        <v>2.24329</v>
      </c>
      <c r="AC60">
        <f t="shared" si="32"/>
        <v>466599.99999999994</v>
      </c>
      <c r="AD60">
        <f t="shared" si="33"/>
        <v>0</v>
      </c>
      <c r="AE60">
        <f t="shared" si="34"/>
        <v>0</v>
      </c>
      <c r="AF60">
        <f t="shared" si="35"/>
        <v>9200</v>
      </c>
      <c r="AG60">
        <f t="shared" si="36"/>
        <v>191100</v>
      </c>
      <c r="AH60">
        <f t="shared" si="37"/>
        <v>236800</v>
      </c>
      <c r="AI60">
        <f t="shared" si="38"/>
        <v>0</v>
      </c>
      <c r="AJ60">
        <f t="shared" si="39"/>
        <v>0</v>
      </c>
      <c r="AK60">
        <f t="shared" si="40"/>
        <v>0</v>
      </c>
      <c r="AL60">
        <f t="shared" si="41"/>
        <v>83200</v>
      </c>
      <c r="AM60">
        <f t="shared" si="42"/>
        <v>0</v>
      </c>
      <c r="AN60">
        <f t="shared" si="43"/>
        <v>0</v>
      </c>
      <c r="AO60">
        <f t="shared" si="44"/>
        <v>0</v>
      </c>
      <c r="AP60">
        <f t="shared" si="45"/>
        <v>13200</v>
      </c>
      <c r="AS60" s="10">
        <v>46.66</v>
      </c>
      <c r="AT60" s="10"/>
      <c r="AU60" s="10"/>
      <c r="AV60" s="10">
        <v>0.92</v>
      </c>
      <c r="AW60" s="11">
        <v>19.11</v>
      </c>
      <c r="AX60" s="10">
        <v>23.68</v>
      </c>
      <c r="AY60" s="10"/>
      <c r="AZ60" s="10"/>
      <c r="BA60" s="10"/>
      <c r="BB60" s="10">
        <v>8.32</v>
      </c>
      <c r="BC60" s="12"/>
      <c r="BD60" s="10"/>
      <c r="BE60" s="10"/>
      <c r="BF60" s="10">
        <v>1.32</v>
      </c>
      <c r="BJ60">
        <v>10000</v>
      </c>
      <c r="BK60">
        <v>10000</v>
      </c>
      <c r="BL60">
        <v>10000</v>
      </c>
      <c r="BM60">
        <v>10000</v>
      </c>
      <c r="BN60">
        <v>10000</v>
      </c>
      <c r="BO60">
        <v>10000</v>
      </c>
      <c r="BP60">
        <v>10000</v>
      </c>
      <c r="BQ60">
        <v>10000</v>
      </c>
      <c r="BR60">
        <v>10000</v>
      </c>
      <c r="BS60">
        <v>10000</v>
      </c>
      <c r="BT60">
        <v>10000</v>
      </c>
      <c r="BU60">
        <v>10000</v>
      </c>
      <c r="BV60">
        <v>10000</v>
      </c>
      <c r="BW60">
        <v>10000</v>
      </c>
      <c r="BX60">
        <v>10000</v>
      </c>
      <c r="BY60">
        <v>10000</v>
      </c>
      <c r="BZ60">
        <v>10000</v>
      </c>
      <c r="CA60">
        <v>10000</v>
      </c>
    </row>
    <row r="61" spans="1:79">
      <c r="A61" t="s">
        <v>80</v>
      </c>
      <c r="C61">
        <v>42.493200000000002</v>
      </c>
      <c r="D61">
        <v>212237</v>
      </c>
      <c r="E61">
        <v>1097.6600000000001</v>
      </c>
      <c r="F61">
        <v>82.418499999999995</v>
      </c>
      <c r="G61">
        <v>33.861800000000002</v>
      </c>
      <c r="H61">
        <v>762.57500000000005</v>
      </c>
      <c r="I61">
        <v>0.37246299999999999</v>
      </c>
      <c r="J61">
        <v>-0.76455499999999998</v>
      </c>
      <c r="K61">
        <v>126.075</v>
      </c>
      <c r="L61">
        <v>1.72624</v>
      </c>
      <c r="M61">
        <v>51.662300000000002</v>
      </c>
      <c r="N61">
        <v>85.102900000000005</v>
      </c>
      <c r="O61">
        <v>71.298299999999998</v>
      </c>
      <c r="P61">
        <v>212.42</v>
      </c>
      <c r="Q61">
        <v>18.566800000000001</v>
      </c>
      <c r="R61">
        <v>30.616</v>
      </c>
      <c r="S61">
        <v>0.11385099999999999</v>
      </c>
      <c r="T61">
        <v>-4.3112699999999997E-2</v>
      </c>
      <c r="U61">
        <v>20.594899999999999</v>
      </c>
      <c r="V61">
        <v>1.5187299999999999</v>
      </c>
      <c r="W61">
        <v>4389.04</v>
      </c>
      <c r="X61">
        <v>7.3312400000000002E-3</v>
      </c>
      <c r="Y61">
        <v>3.1320099999999999E-4</v>
      </c>
      <c r="Z61" s="1">
        <v>-1.8859300000000001E-5</v>
      </c>
      <c r="AA61">
        <v>1.87576E-3</v>
      </c>
      <c r="AB61">
        <v>5.8992199999999997</v>
      </c>
      <c r="AC61">
        <f t="shared" si="32"/>
        <v>465700</v>
      </c>
      <c r="AD61">
        <f t="shared" si="33"/>
        <v>0</v>
      </c>
      <c r="AE61">
        <f t="shared" si="34"/>
        <v>0</v>
      </c>
      <c r="AF61">
        <f t="shared" si="35"/>
        <v>8600</v>
      </c>
      <c r="AG61">
        <f t="shared" si="36"/>
        <v>190100.00000000003</v>
      </c>
      <c r="AH61">
        <f t="shared" si="37"/>
        <v>235200</v>
      </c>
      <c r="AI61">
        <f t="shared" si="38"/>
        <v>0</v>
      </c>
      <c r="AJ61">
        <f t="shared" si="39"/>
        <v>0</v>
      </c>
      <c r="AK61">
        <f t="shared" si="40"/>
        <v>0</v>
      </c>
      <c r="AL61">
        <f t="shared" si="41"/>
        <v>84000</v>
      </c>
      <c r="AM61">
        <f t="shared" si="42"/>
        <v>0</v>
      </c>
      <c r="AN61">
        <f t="shared" si="43"/>
        <v>3000</v>
      </c>
      <c r="AO61">
        <f t="shared" si="44"/>
        <v>0</v>
      </c>
      <c r="AP61">
        <f t="shared" si="45"/>
        <v>13500</v>
      </c>
      <c r="AS61" s="10">
        <v>46.57</v>
      </c>
      <c r="AT61" s="10"/>
      <c r="AU61" s="10"/>
      <c r="AV61" s="10">
        <v>0.86</v>
      </c>
      <c r="AW61" s="11">
        <v>19.010000000000002</v>
      </c>
      <c r="AX61" s="10">
        <v>23.52</v>
      </c>
      <c r="AY61" s="10"/>
      <c r="AZ61" s="10"/>
      <c r="BA61" s="10"/>
      <c r="BB61" s="10">
        <v>8.4</v>
      </c>
      <c r="BC61" s="12"/>
      <c r="BD61" s="10">
        <v>0.3</v>
      </c>
      <c r="BE61" s="10"/>
      <c r="BF61" s="10">
        <v>1.35</v>
      </c>
      <c r="BJ61">
        <v>10000</v>
      </c>
      <c r="BK61">
        <v>10000</v>
      </c>
      <c r="BL61">
        <v>10000</v>
      </c>
      <c r="BM61">
        <v>10000</v>
      </c>
      <c r="BN61">
        <v>10000</v>
      </c>
      <c r="BO61">
        <v>10000</v>
      </c>
      <c r="BP61">
        <v>10000</v>
      </c>
      <c r="BQ61">
        <v>10000</v>
      </c>
      <c r="BR61">
        <v>10000</v>
      </c>
      <c r="BS61">
        <v>10000</v>
      </c>
      <c r="BT61">
        <v>10000</v>
      </c>
      <c r="BU61">
        <v>10000</v>
      </c>
      <c r="BV61">
        <v>10000</v>
      </c>
      <c r="BW61">
        <v>10000</v>
      </c>
      <c r="BX61">
        <v>10000</v>
      </c>
      <c r="BY61">
        <v>10000</v>
      </c>
      <c r="BZ61">
        <v>10000</v>
      </c>
      <c r="CA61">
        <v>10000</v>
      </c>
    </row>
    <row r="62" spans="1:79">
      <c r="A62" t="s">
        <v>81</v>
      </c>
      <c r="C62">
        <v>37.845700000000001</v>
      </c>
      <c r="D62">
        <v>208585</v>
      </c>
      <c r="E62">
        <v>-143.18299999999999</v>
      </c>
      <c r="F62">
        <v>666.40099999999995</v>
      </c>
      <c r="G62">
        <v>41.0182</v>
      </c>
      <c r="H62">
        <v>900.524</v>
      </c>
      <c r="I62">
        <v>0.27137099999999997</v>
      </c>
      <c r="J62">
        <v>-0.289827</v>
      </c>
      <c r="K62">
        <v>96.868099999999998</v>
      </c>
      <c r="L62">
        <v>0.96605799999999997</v>
      </c>
      <c r="M62">
        <v>25.134899999999998</v>
      </c>
      <c r="N62">
        <v>71.134399999999999</v>
      </c>
      <c r="O62">
        <v>71.843199999999996</v>
      </c>
      <c r="P62">
        <v>218.23099999999999</v>
      </c>
      <c r="Q62">
        <v>30.614699999999999</v>
      </c>
      <c r="R62">
        <v>29.1724</v>
      </c>
      <c r="S62">
        <v>-2.7046899999999999E-2</v>
      </c>
      <c r="T62">
        <v>0.95673900000000001</v>
      </c>
      <c r="U62">
        <v>32.602899999999998</v>
      </c>
      <c r="V62">
        <v>0.68195899999999998</v>
      </c>
      <c r="W62">
        <v>2041.37</v>
      </c>
      <c r="X62">
        <v>1.0823899999999999E-2</v>
      </c>
      <c r="Y62" s="1">
        <v>-5.77836E-5</v>
      </c>
      <c r="Z62" s="1">
        <v>-2.47215E-5</v>
      </c>
      <c r="AA62">
        <v>-2.5364900000000002E-3</v>
      </c>
      <c r="AB62">
        <v>3.5108799999999998</v>
      </c>
      <c r="AC62">
        <f t="shared" si="32"/>
        <v>465800</v>
      </c>
      <c r="AD62">
        <f t="shared" si="33"/>
        <v>0</v>
      </c>
      <c r="AE62">
        <f t="shared" si="34"/>
        <v>0</v>
      </c>
      <c r="AF62">
        <f t="shared" si="35"/>
        <v>7100</v>
      </c>
      <c r="AG62">
        <f t="shared" si="36"/>
        <v>194200.00000000003</v>
      </c>
      <c r="AH62">
        <f t="shared" si="37"/>
        <v>234600</v>
      </c>
      <c r="AI62">
        <f t="shared" si="38"/>
        <v>0</v>
      </c>
      <c r="AJ62">
        <f t="shared" si="39"/>
        <v>0</v>
      </c>
      <c r="AK62">
        <f t="shared" si="40"/>
        <v>0</v>
      </c>
      <c r="AL62">
        <f t="shared" si="41"/>
        <v>86000</v>
      </c>
      <c r="AM62">
        <f t="shared" si="42"/>
        <v>0</v>
      </c>
      <c r="AN62">
        <f t="shared" si="43"/>
        <v>0</v>
      </c>
      <c r="AO62">
        <f t="shared" si="44"/>
        <v>0</v>
      </c>
      <c r="AP62">
        <f t="shared" si="45"/>
        <v>12300</v>
      </c>
      <c r="AS62" s="10">
        <v>46.58</v>
      </c>
      <c r="AT62" s="10"/>
      <c r="AU62" s="10"/>
      <c r="AV62" s="10">
        <v>0.71</v>
      </c>
      <c r="AW62" s="11">
        <v>19.420000000000002</v>
      </c>
      <c r="AX62" s="10">
        <v>23.46</v>
      </c>
      <c r="AY62" s="10"/>
      <c r="AZ62" s="10"/>
      <c r="BA62" s="10"/>
      <c r="BB62" s="10">
        <v>8.6</v>
      </c>
      <c r="BC62" s="12"/>
      <c r="BD62" s="10"/>
      <c r="BE62" s="10"/>
      <c r="BF62" s="10">
        <v>1.23</v>
      </c>
      <c r="BJ62">
        <v>10000</v>
      </c>
      <c r="BK62">
        <v>10000</v>
      </c>
      <c r="BL62">
        <v>10000</v>
      </c>
      <c r="BM62">
        <v>10000</v>
      </c>
      <c r="BN62">
        <v>10000</v>
      </c>
      <c r="BO62">
        <v>10000</v>
      </c>
      <c r="BP62">
        <v>10000</v>
      </c>
      <c r="BQ62">
        <v>10000</v>
      </c>
      <c r="BR62">
        <v>10000</v>
      </c>
      <c r="BS62">
        <v>10000</v>
      </c>
      <c r="BT62">
        <v>10000</v>
      </c>
      <c r="BU62">
        <v>10000</v>
      </c>
      <c r="BV62">
        <v>10000</v>
      </c>
      <c r="BW62">
        <v>10000</v>
      </c>
      <c r="BX62">
        <v>10000</v>
      </c>
      <c r="BY62">
        <v>10000</v>
      </c>
      <c r="BZ62">
        <v>10000</v>
      </c>
      <c r="CA62">
        <v>10000</v>
      </c>
    </row>
    <row r="63" spans="1:79">
      <c r="A63" t="s">
        <v>82</v>
      </c>
      <c r="C63">
        <v>28.618099999999998</v>
      </c>
      <c r="D63">
        <v>204392</v>
      </c>
      <c r="E63">
        <v>-1123.6600000000001</v>
      </c>
      <c r="F63">
        <v>62.479799999999997</v>
      </c>
      <c r="G63">
        <v>49.407899999999998</v>
      </c>
      <c r="H63">
        <v>998.40300000000002</v>
      </c>
      <c r="I63">
        <v>0.35314000000000001</v>
      </c>
      <c r="J63">
        <v>0.62622</v>
      </c>
      <c r="K63">
        <v>116.744</v>
      </c>
      <c r="L63">
        <v>0.89360799999999996</v>
      </c>
      <c r="M63">
        <v>42.330500000000001</v>
      </c>
      <c r="N63">
        <v>67.492599999999996</v>
      </c>
      <c r="O63">
        <v>72.632199999999997</v>
      </c>
      <c r="P63">
        <v>230.49600000000001</v>
      </c>
      <c r="Q63">
        <v>34.273000000000003</v>
      </c>
      <c r="R63">
        <v>25.503699999999998</v>
      </c>
      <c r="S63">
        <v>1.58488E-2</v>
      </c>
      <c r="T63">
        <v>1.34724</v>
      </c>
      <c r="U63">
        <v>31.9937</v>
      </c>
      <c r="V63">
        <v>1.25119</v>
      </c>
      <c r="W63">
        <v>2579.4899999999998</v>
      </c>
      <c r="X63">
        <v>1.9828399999999999E-2</v>
      </c>
      <c r="Y63">
        <v>1.7710600000000001E-4</v>
      </c>
      <c r="Z63" s="1">
        <v>8.1421299999999999E-5</v>
      </c>
      <c r="AA63">
        <v>5.8206700000000002E-4</v>
      </c>
      <c r="AB63">
        <v>2.8392900000000001</v>
      </c>
      <c r="AC63">
        <f t="shared" si="32"/>
        <v>464200</v>
      </c>
      <c r="AD63">
        <f t="shared" si="33"/>
        <v>0</v>
      </c>
      <c r="AE63">
        <f t="shared" si="34"/>
        <v>4000</v>
      </c>
      <c r="AF63">
        <f t="shared" si="35"/>
        <v>7900</v>
      </c>
      <c r="AG63">
        <f t="shared" si="36"/>
        <v>191300</v>
      </c>
      <c r="AH63">
        <f t="shared" si="37"/>
        <v>233500</v>
      </c>
      <c r="AI63">
        <f t="shared" si="38"/>
        <v>0</v>
      </c>
      <c r="AJ63">
        <f t="shared" si="39"/>
        <v>0</v>
      </c>
      <c r="AK63">
        <f t="shared" si="40"/>
        <v>0</v>
      </c>
      <c r="AL63">
        <f t="shared" si="41"/>
        <v>84900</v>
      </c>
      <c r="AM63">
        <f t="shared" si="42"/>
        <v>0</v>
      </c>
      <c r="AN63">
        <f t="shared" si="43"/>
        <v>0</v>
      </c>
      <c r="AO63">
        <f t="shared" si="44"/>
        <v>0</v>
      </c>
      <c r="AP63">
        <f t="shared" si="45"/>
        <v>14200</v>
      </c>
      <c r="AS63" s="10">
        <v>46.42</v>
      </c>
      <c r="AT63" s="10"/>
      <c r="AU63" s="10">
        <v>0.4</v>
      </c>
      <c r="AV63" s="10">
        <v>0.79</v>
      </c>
      <c r="AW63" s="11">
        <v>19.13</v>
      </c>
      <c r="AX63" s="10">
        <v>23.35</v>
      </c>
      <c r="AY63" s="10"/>
      <c r="AZ63" s="10"/>
      <c r="BA63" s="10"/>
      <c r="BB63" s="10">
        <v>8.49</v>
      </c>
      <c r="BC63" s="12"/>
      <c r="BD63" s="10"/>
      <c r="BE63" s="10"/>
      <c r="BF63" s="10">
        <v>1.42</v>
      </c>
      <c r="BJ63">
        <v>10000</v>
      </c>
      <c r="BK63">
        <v>10000</v>
      </c>
      <c r="BL63">
        <v>10000</v>
      </c>
      <c r="BM63">
        <v>10000</v>
      </c>
      <c r="BN63">
        <v>10000</v>
      </c>
      <c r="BO63">
        <v>10000</v>
      </c>
      <c r="BP63">
        <v>10000</v>
      </c>
      <c r="BQ63">
        <v>10000</v>
      </c>
      <c r="BR63">
        <v>10000</v>
      </c>
      <c r="BS63">
        <v>10000</v>
      </c>
      <c r="BT63">
        <v>10000</v>
      </c>
      <c r="BU63">
        <v>10000</v>
      </c>
      <c r="BV63">
        <v>10000</v>
      </c>
      <c r="BW63">
        <v>10000</v>
      </c>
      <c r="BX63">
        <v>10000</v>
      </c>
      <c r="BY63">
        <v>10000</v>
      </c>
      <c r="BZ63">
        <v>10000</v>
      </c>
      <c r="CA63">
        <v>10000</v>
      </c>
    </row>
    <row r="64" spans="1:79">
      <c r="A64" t="s">
        <v>83</v>
      </c>
      <c r="C64">
        <v>43.297199999999997</v>
      </c>
      <c r="D64">
        <v>203888</v>
      </c>
      <c r="E64">
        <v>2695.99</v>
      </c>
      <c r="F64">
        <v>165.48699999999999</v>
      </c>
      <c r="G64">
        <v>49.833799999999997</v>
      </c>
      <c r="H64">
        <v>1028.67</v>
      </c>
      <c r="I64">
        <v>0.67112099999999997</v>
      </c>
      <c r="J64">
        <v>0.88719700000000001</v>
      </c>
      <c r="K64">
        <v>111.283</v>
      </c>
      <c r="L64">
        <v>1.08118</v>
      </c>
      <c r="M64">
        <v>26.624199999999998</v>
      </c>
      <c r="N64">
        <v>57.222700000000003</v>
      </c>
      <c r="O64">
        <v>76.397599999999997</v>
      </c>
      <c r="P64">
        <v>221.941</v>
      </c>
      <c r="Q64">
        <v>40.508299999999998</v>
      </c>
      <c r="R64">
        <v>37.959699999999998</v>
      </c>
      <c r="S64">
        <v>8.9899999999999994E-2</v>
      </c>
      <c r="T64">
        <v>0.70696400000000004</v>
      </c>
      <c r="U64">
        <v>34.036000000000001</v>
      </c>
      <c r="V64">
        <v>0.97689899999999996</v>
      </c>
      <c r="W64">
        <v>2380.48</v>
      </c>
      <c r="X64">
        <v>1.2712599999999999E-2</v>
      </c>
      <c r="Y64">
        <v>-1.2002200000000001E-3</v>
      </c>
      <c r="Z64">
        <v>-3.3902500000000001E-4</v>
      </c>
      <c r="AA64">
        <v>2.14979E-2</v>
      </c>
      <c r="AB64">
        <v>4.6890099999999997</v>
      </c>
      <c r="AC64">
        <f t="shared" si="32"/>
        <v>464799.99999999994</v>
      </c>
      <c r="AD64">
        <f t="shared" si="33"/>
        <v>0</v>
      </c>
      <c r="AE64">
        <f t="shared" si="34"/>
        <v>4300</v>
      </c>
      <c r="AF64">
        <f t="shared" si="35"/>
        <v>6000</v>
      </c>
      <c r="AG64">
        <f t="shared" si="36"/>
        <v>192500</v>
      </c>
      <c r="AH64">
        <f t="shared" si="37"/>
        <v>234300</v>
      </c>
      <c r="AI64">
        <f t="shared" si="38"/>
        <v>0</v>
      </c>
      <c r="AJ64">
        <f t="shared" si="39"/>
        <v>0</v>
      </c>
      <c r="AK64">
        <f t="shared" si="40"/>
        <v>0</v>
      </c>
      <c r="AL64">
        <f t="shared" si="41"/>
        <v>84600.000000000015</v>
      </c>
      <c r="AM64">
        <f t="shared" si="42"/>
        <v>0</v>
      </c>
      <c r="AN64">
        <f t="shared" si="43"/>
        <v>0</v>
      </c>
      <c r="AO64">
        <f t="shared" si="44"/>
        <v>0</v>
      </c>
      <c r="AP64">
        <f t="shared" si="45"/>
        <v>13600.000000000002</v>
      </c>
      <c r="AS64" s="10">
        <v>46.48</v>
      </c>
      <c r="AT64" s="10"/>
      <c r="AU64" s="10">
        <v>0.43</v>
      </c>
      <c r="AV64" s="10">
        <v>0.6</v>
      </c>
      <c r="AW64" s="11">
        <v>19.25</v>
      </c>
      <c r="AX64" s="10">
        <v>23.43</v>
      </c>
      <c r="AY64" s="10"/>
      <c r="AZ64" s="10"/>
      <c r="BA64" s="10"/>
      <c r="BB64" s="10">
        <v>8.4600000000000009</v>
      </c>
      <c r="BC64" s="12"/>
      <c r="BD64" s="10"/>
      <c r="BE64" s="10"/>
      <c r="BF64" s="10">
        <v>1.36</v>
      </c>
      <c r="BJ64">
        <v>10000</v>
      </c>
      <c r="BK64">
        <v>10000</v>
      </c>
      <c r="BL64">
        <v>10000</v>
      </c>
      <c r="BM64">
        <v>10000</v>
      </c>
      <c r="BN64">
        <v>10000</v>
      </c>
      <c r="BO64">
        <v>10000</v>
      </c>
      <c r="BP64">
        <v>10000</v>
      </c>
      <c r="BQ64">
        <v>10000</v>
      </c>
      <c r="BR64">
        <v>10000</v>
      </c>
      <c r="BS64">
        <v>10000</v>
      </c>
      <c r="BT64">
        <v>10000</v>
      </c>
      <c r="BU64">
        <v>10000</v>
      </c>
      <c r="BV64">
        <v>10000</v>
      </c>
      <c r="BW64">
        <v>10000</v>
      </c>
      <c r="BX64">
        <v>10000</v>
      </c>
      <c r="BY64">
        <v>10000</v>
      </c>
      <c r="BZ64">
        <v>10000</v>
      </c>
      <c r="CA64">
        <v>10000</v>
      </c>
    </row>
    <row r="65" spans="1:79">
      <c r="A65" t="s">
        <v>84</v>
      </c>
      <c r="C65">
        <v>40.203699999999998</v>
      </c>
      <c r="D65">
        <v>196912</v>
      </c>
      <c r="E65">
        <v>956.02</v>
      </c>
      <c r="F65">
        <v>210.75299999999999</v>
      </c>
      <c r="G65">
        <v>24.514299999999999</v>
      </c>
      <c r="H65">
        <v>926.62699999999995</v>
      </c>
      <c r="I65">
        <v>0.239205</v>
      </c>
      <c r="J65">
        <v>-0.92689900000000003</v>
      </c>
      <c r="K65">
        <v>92.569599999999994</v>
      </c>
      <c r="L65">
        <v>1.0046299999999999</v>
      </c>
      <c r="M65">
        <v>36.746299999999998</v>
      </c>
      <c r="N65">
        <v>62.323099999999997</v>
      </c>
      <c r="O65">
        <v>61.1511</v>
      </c>
      <c r="P65">
        <v>195.26900000000001</v>
      </c>
      <c r="Q65">
        <v>38.988799999999998</v>
      </c>
      <c r="R65">
        <v>30.6266</v>
      </c>
      <c r="S65">
        <v>-1.2524499999999999E-2</v>
      </c>
      <c r="T65">
        <v>1.1833800000000001</v>
      </c>
      <c r="U65">
        <v>24.564399999999999</v>
      </c>
      <c r="V65">
        <v>0.21235799999999999</v>
      </c>
      <c r="W65">
        <v>3039.46</v>
      </c>
      <c r="X65">
        <v>8.3154400000000003E-3</v>
      </c>
      <c r="Y65">
        <v>-1.92479E-3</v>
      </c>
      <c r="Z65">
        <v>9.4862600000000005E-4</v>
      </c>
      <c r="AA65">
        <v>4.0461499999999997E-2</v>
      </c>
      <c r="AB65">
        <v>2.7631399999999999</v>
      </c>
      <c r="AC65">
        <f t="shared" si="32"/>
        <v>465700</v>
      </c>
      <c r="AD65">
        <f t="shared" si="33"/>
        <v>0</v>
      </c>
      <c r="AE65">
        <f t="shared" si="34"/>
        <v>0</v>
      </c>
      <c r="AF65">
        <f t="shared" si="35"/>
        <v>6899.9999999999991</v>
      </c>
      <c r="AG65">
        <f t="shared" si="36"/>
        <v>194400</v>
      </c>
      <c r="AH65">
        <f t="shared" si="37"/>
        <v>233100</v>
      </c>
      <c r="AI65">
        <f t="shared" si="38"/>
        <v>0</v>
      </c>
      <c r="AJ65">
        <f t="shared" si="39"/>
        <v>0</v>
      </c>
      <c r="AK65">
        <f t="shared" si="40"/>
        <v>0</v>
      </c>
      <c r="AL65">
        <f t="shared" si="41"/>
        <v>85399.999999999985</v>
      </c>
      <c r="AM65">
        <f t="shared" si="42"/>
        <v>0</v>
      </c>
      <c r="AN65">
        <f t="shared" si="43"/>
        <v>2800.0000000000005</v>
      </c>
      <c r="AO65">
        <f t="shared" si="44"/>
        <v>0</v>
      </c>
      <c r="AP65">
        <f t="shared" si="45"/>
        <v>11600</v>
      </c>
      <c r="AS65" s="10">
        <v>46.57</v>
      </c>
      <c r="AT65" s="10"/>
      <c r="AU65" s="10"/>
      <c r="AV65" s="10">
        <v>0.69</v>
      </c>
      <c r="AW65" s="11">
        <v>19.440000000000001</v>
      </c>
      <c r="AX65" s="10">
        <v>23.31</v>
      </c>
      <c r="AY65" s="10"/>
      <c r="AZ65" s="10"/>
      <c r="BA65" s="10"/>
      <c r="BB65" s="10">
        <v>8.5399999999999991</v>
      </c>
      <c r="BC65" s="12"/>
      <c r="BD65" s="10">
        <v>0.28000000000000003</v>
      </c>
      <c r="BE65" s="10"/>
      <c r="BF65" s="10">
        <v>1.1599999999999999</v>
      </c>
      <c r="BJ65">
        <v>10000</v>
      </c>
      <c r="BK65">
        <v>10000</v>
      </c>
      <c r="BL65">
        <v>10000</v>
      </c>
      <c r="BM65">
        <v>10000</v>
      </c>
      <c r="BN65">
        <v>10000</v>
      </c>
      <c r="BO65">
        <v>10000</v>
      </c>
      <c r="BP65">
        <v>10000</v>
      </c>
      <c r="BQ65">
        <v>10000</v>
      </c>
      <c r="BR65">
        <v>10000</v>
      </c>
      <c r="BS65">
        <v>10000</v>
      </c>
      <c r="BT65">
        <v>10000</v>
      </c>
      <c r="BU65">
        <v>10000</v>
      </c>
      <c r="BV65">
        <v>10000</v>
      </c>
      <c r="BW65">
        <v>10000</v>
      </c>
      <c r="BX65">
        <v>10000</v>
      </c>
      <c r="BY65">
        <v>10000</v>
      </c>
      <c r="BZ65">
        <v>10000</v>
      </c>
      <c r="CA65">
        <v>10000</v>
      </c>
    </row>
    <row r="66" spans="1:79">
      <c r="A66" t="s">
        <v>85</v>
      </c>
      <c r="C66">
        <v>43.762300000000003</v>
      </c>
      <c r="D66">
        <v>237782</v>
      </c>
      <c r="E66">
        <v>710.005</v>
      </c>
      <c r="F66">
        <v>109.913</v>
      </c>
      <c r="G66">
        <v>23.0642</v>
      </c>
      <c r="H66">
        <v>628.97500000000002</v>
      </c>
      <c r="I66">
        <v>0.28806399999999999</v>
      </c>
      <c r="J66">
        <v>2.3814700000000002</v>
      </c>
      <c r="K66">
        <v>152.80199999999999</v>
      </c>
      <c r="L66">
        <v>1.0849500000000001</v>
      </c>
      <c r="M66">
        <v>40.506999999999998</v>
      </c>
      <c r="N66">
        <v>89.549000000000007</v>
      </c>
      <c r="O66">
        <v>64.017200000000003</v>
      </c>
      <c r="P66">
        <v>213.63499999999999</v>
      </c>
      <c r="Q66">
        <v>39.634300000000003</v>
      </c>
      <c r="R66">
        <v>33.823599999999999</v>
      </c>
      <c r="S66">
        <v>2.7567899999999999E-2</v>
      </c>
      <c r="T66">
        <v>0.23689099999999999</v>
      </c>
      <c r="U66">
        <v>14.1861</v>
      </c>
      <c r="V66">
        <v>1.7627200000000001</v>
      </c>
      <c r="W66">
        <v>4657.41</v>
      </c>
      <c r="X66">
        <v>2.2280899999999999E-2</v>
      </c>
      <c r="Y66">
        <v>-7.3710599999999996E-4</v>
      </c>
      <c r="Z66">
        <v>-6.2703300000000002E-3</v>
      </c>
      <c r="AA66">
        <v>1.9793399999999999E-2</v>
      </c>
      <c r="AB66">
        <v>6.86571</v>
      </c>
      <c r="AC66">
        <f t="shared" si="32"/>
        <v>464500</v>
      </c>
      <c r="AD66">
        <f t="shared" si="33"/>
        <v>0</v>
      </c>
      <c r="AE66">
        <f t="shared" si="34"/>
        <v>3900</v>
      </c>
      <c r="AF66">
        <f t="shared" si="35"/>
        <v>8000</v>
      </c>
      <c r="AG66">
        <f t="shared" si="36"/>
        <v>192000</v>
      </c>
      <c r="AH66">
        <f t="shared" si="37"/>
        <v>233299.99999999997</v>
      </c>
      <c r="AI66">
        <f t="shared" si="38"/>
        <v>0</v>
      </c>
      <c r="AJ66">
        <f t="shared" si="39"/>
        <v>0</v>
      </c>
      <c r="AK66">
        <f t="shared" si="40"/>
        <v>0</v>
      </c>
      <c r="AL66">
        <f t="shared" si="41"/>
        <v>84100</v>
      </c>
      <c r="AM66">
        <f t="shared" si="42"/>
        <v>0</v>
      </c>
      <c r="AN66">
        <f t="shared" si="43"/>
        <v>0</v>
      </c>
      <c r="AO66">
        <f t="shared" si="44"/>
        <v>0</v>
      </c>
      <c r="AP66">
        <f t="shared" si="45"/>
        <v>14200</v>
      </c>
      <c r="AS66" s="10">
        <v>46.45</v>
      </c>
      <c r="AT66" s="10"/>
      <c r="AU66" s="10">
        <v>0.39</v>
      </c>
      <c r="AV66" s="10">
        <v>0.8</v>
      </c>
      <c r="AW66" s="11">
        <v>19.2</v>
      </c>
      <c r="AX66" s="10">
        <v>23.33</v>
      </c>
      <c r="AY66" s="10"/>
      <c r="AZ66" s="10"/>
      <c r="BA66" s="10"/>
      <c r="BB66" s="10">
        <v>8.41</v>
      </c>
      <c r="BC66" s="12"/>
      <c r="BD66" s="10"/>
      <c r="BE66" s="10"/>
      <c r="BF66" s="10">
        <v>1.42</v>
      </c>
      <c r="BJ66">
        <v>10000</v>
      </c>
      <c r="BK66">
        <v>10000</v>
      </c>
      <c r="BL66">
        <v>10000</v>
      </c>
      <c r="BM66">
        <v>10000</v>
      </c>
      <c r="BN66">
        <v>10000</v>
      </c>
      <c r="BO66">
        <v>10000</v>
      </c>
      <c r="BP66">
        <v>10000</v>
      </c>
      <c r="BQ66">
        <v>10000</v>
      </c>
      <c r="BR66">
        <v>10000</v>
      </c>
      <c r="BS66">
        <v>10000</v>
      </c>
      <c r="BT66">
        <v>10000</v>
      </c>
      <c r="BU66">
        <v>10000</v>
      </c>
      <c r="BV66">
        <v>10000</v>
      </c>
      <c r="BW66">
        <v>10000</v>
      </c>
      <c r="BX66">
        <v>10000</v>
      </c>
      <c r="BY66">
        <v>10000</v>
      </c>
      <c r="BZ66">
        <v>10000</v>
      </c>
      <c r="CA66">
        <v>10000</v>
      </c>
    </row>
    <row r="67" spans="1:79">
      <c r="A67" t="s">
        <v>86</v>
      </c>
      <c r="C67">
        <v>39.972700000000003</v>
      </c>
      <c r="D67">
        <v>205893</v>
      </c>
      <c r="E67">
        <v>3725.73</v>
      </c>
      <c r="F67">
        <v>36.2943</v>
      </c>
      <c r="G67">
        <v>34.758499999999998</v>
      </c>
      <c r="H67">
        <v>1152.53</v>
      </c>
      <c r="I67">
        <v>0.26880999999999999</v>
      </c>
      <c r="J67">
        <v>0.26997399999999999</v>
      </c>
      <c r="K67">
        <v>108.907</v>
      </c>
      <c r="L67">
        <v>1.40673</v>
      </c>
      <c r="M67">
        <v>33.851700000000001</v>
      </c>
      <c r="N67">
        <v>108.15</v>
      </c>
      <c r="O67">
        <v>66.471900000000005</v>
      </c>
      <c r="P67">
        <v>204.542</v>
      </c>
      <c r="Q67">
        <v>33.721200000000003</v>
      </c>
      <c r="R67">
        <v>33.261800000000001</v>
      </c>
      <c r="S67">
        <v>0.105791</v>
      </c>
      <c r="T67">
        <v>1.0056700000000001</v>
      </c>
      <c r="U67">
        <v>27.911899999999999</v>
      </c>
      <c r="V67">
        <v>0.45008500000000001</v>
      </c>
      <c r="W67">
        <v>3158.96</v>
      </c>
      <c r="X67">
        <v>1.49932E-2</v>
      </c>
      <c r="Y67" s="1">
        <v>9.2319099999999995E-6</v>
      </c>
      <c r="Z67">
        <v>-2.3388300000000001E-3</v>
      </c>
      <c r="AA67">
        <v>-5.8167499999999999E-3</v>
      </c>
      <c r="AB67">
        <v>3.8082600000000002</v>
      </c>
      <c r="AC67">
        <f t="shared" si="32"/>
        <v>464700</v>
      </c>
      <c r="AD67">
        <f t="shared" si="33"/>
        <v>0</v>
      </c>
      <c r="AE67">
        <f t="shared" si="34"/>
        <v>4800</v>
      </c>
      <c r="AF67">
        <f t="shared" si="35"/>
        <v>6500</v>
      </c>
      <c r="AG67">
        <f t="shared" si="36"/>
        <v>195700</v>
      </c>
      <c r="AH67">
        <f t="shared" si="37"/>
        <v>231500</v>
      </c>
      <c r="AI67">
        <f t="shared" si="38"/>
        <v>0</v>
      </c>
      <c r="AJ67">
        <f t="shared" si="39"/>
        <v>0</v>
      </c>
      <c r="AK67">
        <f t="shared" si="40"/>
        <v>0</v>
      </c>
      <c r="AL67">
        <f t="shared" si="41"/>
        <v>82899.999999999985</v>
      </c>
      <c r="AM67">
        <f t="shared" si="42"/>
        <v>0</v>
      </c>
      <c r="AN67">
        <f t="shared" si="43"/>
        <v>0</v>
      </c>
      <c r="AO67">
        <f t="shared" si="44"/>
        <v>0</v>
      </c>
      <c r="AP67">
        <f t="shared" si="45"/>
        <v>13899.999999999998</v>
      </c>
      <c r="AS67" s="10">
        <v>46.47</v>
      </c>
      <c r="AT67" s="10"/>
      <c r="AU67" s="10">
        <v>0.48</v>
      </c>
      <c r="AV67" s="10">
        <v>0.65</v>
      </c>
      <c r="AW67" s="11">
        <v>19.57</v>
      </c>
      <c r="AX67" s="10">
        <v>23.15</v>
      </c>
      <c r="AY67" s="10"/>
      <c r="AZ67" s="10"/>
      <c r="BA67" s="10"/>
      <c r="BB67" s="10">
        <v>8.2899999999999991</v>
      </c>
      <c r="BC67" s="12"/>
      <c r="BD67" s="10"/>
      <c r="BE67" s="10"/>
      <c r="BF67" s="10">
        <v>1.39</v>
      </c>
      <c r="BJ67">
        <v>10000</v>
      </c>
      <c r="BK67">
        <v>10000</v>
      </c>
      <c r="BL67">
        <v>10000</v>
      </c>
      <c r="BM67">
        <v>10000</v>
      </c>
      <c r="BN67">
        <v>10000</v>
      </c>
      <c r="BO67">
        <v>10000</v>
      </c>
      <c r="BP67">
        <v>10000</v>
      </c>
      <c r="BQ67">
        <v>10000</v>
      </c>
      <c r="BR67">
        <v>10000</v>
      </c>
      <c r="BS67">
        <v>10000</v>
      </c>
      <c r="BT67">
        <v>10000</v>
      </c>
      <c r="BU67">
        <v>10000</v>
      </c>
      <c r="BV67">
        <v>10000</v>
      </c>
      <c r="BW67">
        <v>10000</v>
      </c>
      <c r="BX67">
        <v>10000</v>
      </c>
      <c r="BY67">
        <v>10000</v>
      </c>
      <c r="BZ67">
        <v>10000</v>
      </c>
      <c r="CA67">
        <v>10000</v>
      </c>
    </row>
    <row r="68" spans="1:79">
      <c r="A68" t="s">
        <v>87</v>
      </c>
      <c r="C68">
        <v>42.315199999999997</v>
      </c>
      <c r="D68">
        <v>243591</v>
      </c>
      <c r="E68">
        <v>288.15699999999998</v>
      </c>
      <c r="F68">
        <v>379.99200000000002</v>
      </c>
      <c r="G68">
        <v>38.182099999999998</v>
      </c>
      <c r="H68">
        <v>1527.92</v>
      </c>
      <c r="I68">
        <v>0.36630800000000002</v>
      </c>
      <c r="J68">
        <v>1.2038</v>
      </c>
      <c r="K68">
        <v>118.48699999999999</v>
      </c>
      <c r="L68">
        <v>0.65921600000000002</v>
      </c>
      <c r="M68">
        <v>45.828499999999998</v>
      </c>
      <c r="N68">
        <v>87.873199999999997</v>
      </c>
      <c r="O68">
        <v>78.828299999999999</v>
      </c>
      <c r="P68">
        <v>277.32900000000001</v>
      </c>
      <c r="Q68">
        <v>29.234200000000001</v>
      </c>
      <c r="R68">
        <v>29.2652</v>
      </c>
      <c r="S68">
        <v>0.10579</v>
      </c>
      <c r="T68">
        <v>0.95854499999999998</v>
      </c>
      <c r="U68">
        <v>34.025199999999998</v>
      </c>
      <c r="V68">
        <v>1.46041</v>
      </c>
      <c r="W68">
        <v>2954.72</v>
      </c>
      <c r="X68">
        <v>2.0654700000000002E-2</v>
      </c>
      <c r="Y68">
        <v>4.1591300000000001E-4</v>
      </c>
      <c r="Z68">
        <v>-4.0147300000000002E-3</v>
      </c>
      <c r="AA68">
        <v>-1.01945E-2</v>
      </c>
      <c r="AB68">
        <v>3.00102</v>
      </c>
      <c r="AC68">
        <f t="shared" si="32"/>
        <v>466599.99999999994</v>
      </c>
      <c r="AD68">
        <f t="shared" si="33"/>
        <v>0</v>
      </c>
      <c r="AE68">
        <f t="shared" si="34"/>
        <v>0</v>
      </c>
      <c r="AF68">
        <f t="shared" si="35"/>
        <v>5900</v>
      </c>
      <c r="AG68">
        <f t="shared" si="36"/>
        <v>194300</v>
      </c>
      <c r="AH68">
        <f t="shared" si="37"/>
        <v>236200</v>
      </c>
      <c r="AI68">
        <f t="shared" si="38"/>
        <v>0</v>
      </c>
      <c r="AJ68">
        <f t="shared" si="39"/>
        <v>0</v>
      </c>
      <c r="AK68">
        <f t="shared" si="40"/>
        <v>0</v>
      </c>
      <c r="AL68">
        <f t="shared" si="41"/>
        <v>85500</v>
      </c>
      <c r="AM68">
        <f t="shared" si="42"/>
        <v>0</v>
      </c>
      <c r="AN68">
        <f t="shared" si="43"/>
        <v>0</v>
      </c>
      <c r="AO68">
        <f t="shared" si="44"/>
        <v>0</v>
      </c>
      <c r="AP68">
        <f t="shared" si="45"/>
        <v>11600</v>
      </c>
      <c r="AS68" s="10">
        <v>46.66</v>
      </c>
      <c r="AT68" s="10"/>
      <c r="AU68" s="10"/>
      <c r="AV68" s="10">
        <v>0.59</v>
      </c>
      <c r="AW68" s="11">
        <v>19.43</v>
      </c>
      <c r="AX68" s="10">
        <v>23.62</v>
      </c>
      <c r="AY68" s="10"/>
      <c r="AZ68" s="10"/>
      <c r="BA68" s="10"/>
      <c r="BB68" s="10">
        <v>8.5500000000000007</v>
      </c>
      <c r="BC68" s="12"/>
      <c r="BD68" s="10"/>
      <c r="BE68" s="10"/>
      <c r="BF68" s="10">
        <v>1.1599999999999999</v>
      </c>
      <c r="BG68" s="10"/>
      <c r="BH68" s="10"/>
      <c r="BJ68">
        <v>10000</v>
      </c>
      <c r="BK68">
        <v>10000</v>
      </c>
      <c r="BL68">
        <v>10000</v>
      </c>
      <c r="BM68">
        <v>10000</v>
      </c>
      <c r="BN68">
        <v>10000</v>
      </c>
      <c r="BO68">
        <v>10000</v>
      </c>
      <c r="BP68">
        <v>10000</v>
      </c>
      <c r="BQ68">
        <v>10000</v>
      </c>
      <c r="BR68">
        <v>10000</v>
      </c>
      <c r="BS68">
        <v>10000</v>
      </c>
      <c r="BT68">
        <v>10000</v>
      </c>
      <c r="BU68">
        <v>10000</v>
      </c>
      <c r="BV68">
        <v>10000</v>
      </c>
      <c r="BW68">
        <v>10000</v>
      </c>
      <c r="BX68">
        <v>10000</v>
      </c>
      <c r="BY68">
        <v>10000</v>
      </c>
      <c r="BZ68">
        <v>10000</v>
      </c>
      <c r="CA68">
        <v>10000</v>
      </c>
    </row>
    <row r="69" spans="1:79">
      <c r="A69" t="s">
        <v>88</v>
      </c>
      <c r="C69">
        <v>47.645000000000003</v>
      </c>
      <c r="D69">
        <v>217135</v>
      </c>
      <c r="E69">
        <v>-126.622</v>
      </c>
      <c r="F69">
        <v>8.7803400000000007</v>
      </c>
      <c r="G69">
        <v>23.6081</v>
      </c>
      <c r="H69">
        <v>1051.3499999999999</v>
      </c>
      <c r="I69">
        <v>0.306029</v>
      </c>
      <c r="J69">
        <v>0.53209899999999999</v>
      </c>
      <c r="K69">
        <v>94.724699999999999</v>
      </c>
      <c r="L69">
        <v>1.1645000000000001</v>
      </c>
      <c r="M69">
        <v>53.6952</v>
      </c>
      <c r="N69">
        <v>66.383099999999999</v>
      </c>
      <c r="O69">
        <v>72.191999999999993</v>
      </c>
      <c r="P69">
        <v>237.804</v>
      </c>
      <c r="Q69">
        <v>44.899000000000001</v>
      </c>
      <c r="R69">
        <v>29.728899999999999</v>
      </c>
      <c r="S69">
        <v>8.8441600000000002E-3</v>
      </c>
      <c r="T69">
        <v>1.8076300000000001</v>
      </c>
      <c r="U69">
        <v>34.706400000000002</v>
      </c>
      <c r="V69">
        <v>0.37289600000000001</v>
      </c>
      <c r="W69">
        <v>3656.91</v>
      </c>
      <c r="X69">
        <v>1.07365E-2</v>
      </c>
      <c r="Y69">
        <v>-2.1961300000000001E-3</v>
      </c>
      <c r="Z69">
        <v>-3.2801100000000001E-3</v>
      </c>
      <c r="AA69">
        <v>1.1863500000000001E-2</v>
      </c>
      <c r="AB69">
        <v>3.3274499999999998</v>
      </c>
      <c r="AC69">
        <f t="shared" si="32"/>
        <v>467100</v>
      </c>
      <c r="AD69">
        <f t="shared" si="33"/>
        <v>0</v>
      </c>
      <c r="AE69">
        <f t="shared" si="34"/>
        <v>0</v>
      </c>
      <c r="AF69">
        <f t="shared" si="35"/>
        <v>7000</v>
      </c>
      <c r="AG69">
        <f t="shared" si="36"/>
        <v>197000</v>
      </c>
      <c r="AH69">
        <f t="shared" si="37"/>
        <v>234500</v>
      </c>
      <c r="AI69">
        <f t="shared" si="38"/>
        <v>0</v>
      </c>
      <c r="AJ69">
        <f t="shared" si="39"/>
        <v>0</v>
      </c>
      <c r="AK69">
        <f t="shared" si="40"/>
        <v>0</v>
      </c>
      <c r="AL69">
        <f t="shared" si="41"/>
        <v>84700</v>
      </c>
      <c r="AM69">
        <f t="shared" si="42"/>
        <v>0</v>
      </c>
      <c r="AN69">
        <f t="shared" si="43"/>
        <v>0</v>
      </c>
      <c r="AO69">
        <f t="shared" si="44"/>
        <v>0</v>
      </c>
      <c r="AP69">
        <f t="shared" si="45"/>
        <v>9700</v>
      </c>
      <c r="AS69" s="10">
        <v>46.71</v>
      </c>
      <c r="AT69" s="10"/>
      <c r="AU69" s="10"/>
      <c r="AV69" s="10">
        <v>0.7</v>
      </c>
      <c r="AW69" s="11">
        <v>19.7</v>
      </c>
      <c r="AX69" s="10">
        <v>23.45</v>
      </c>
      <c r="AY69" s="10"/>
      <c r="AZ69" s="10"/>
      <c r="BA69" s="10"/>
      <c r="BB69" s="10">
        <v>8.4700000000000006</v>
      </c>
      <c r="BC69" s="12"/>
      <c r="BD69" s="10"/>
      <c r="BE69" s="10"/>
      <c r="BF69" s="10">
        <v>0.97</v>
      </c>
      <c r="BG69" s="10"/>
      <c r="BH69" s="10"/>
      <c r="BJ69">
        <v>10000</v>
      </c>
      <c r="BK69">
        <v>10000</v>
      </c>
      <c r="BL69">
        <v>10000</v>
      </c>
      <c r="BM69">
        <v>10000</v>
      </c>
      <c r="BN69">
        <v>10000</v>
      </c>
      <c r="BO69">
        <v>10000</v>
      </c>
      <c r="BP69">
        <v>10000</v>
      </c>
      <c r="BQ69">
        <v>10000</v>
      </c>
      <c r="BR69">
        <v>10000</v>
      </c>
      <c r="BS69">
        <v>10000</v>
      </c>
      <c r="BT69">
        <v>10000</v>
      </c>
      <c r="BU69">
        <v>10000</v>
      </c>
      <c r="BV69">
        <v>10000</v>
      </c>
      <c r="BW69">
        <v>10000</v>
      </c>
      <c r="BX69">
        <v>10000</v>
      </c>
      <c r="BY69">
        <v>10000</v>
      </c>
      <c r="BZ69">
        <v>10000</v>
      </c>
      <c r="CA69">
        <v>10000</v>
      </c>
    </row>
    <row r="70" spans="1:79">
      <c r="A70" t="s">
        <v>89</v>
      </c>
      <c r="C70">
        <v>42.195399999999999</v>
      </c>
      <c r="D70">
        <v>219470</v>
      </c>
      <c r="E70">
        <v>988.52200000000005</v>
      </c>
      <c r="F70">
        <v>67.925399999999996</v>
      </c>
      <c r="G70">
        <v>18.654199999999999</v>
      </c>
      <c r="H70">
        <v>1015.22</v>
      </c>
      <c r="I70">
        <v>0.31531999999999999</v>
      </c>
      <c r="J70">
        <v>-0.88029500000000005</v>
      </c>
      <c r="K70">
        <v>103.874</v>
      </c>
      <c r="L70">
        <v>1.49851</v>
      </c>
      <c r="M70">
        <v>50.630099999999999</v>
      </c>
      <c r="N70">
        <v>100.98</v>
      </c>
      <c r="O70">
        <v>63.913499999999999</v>
      </c>
      <c r="P70">
        <v>190.381</v>
      </c>
      <c r="Q70">
        <v>37.661700000000003</v>
      </c>
      <c r="R70">
        <v>30.976099999999999</v>
      </c>
      <c r="S70">
        <v>3.2809400000000002E-2</v>
      </c>
      <c r="T70">
        <v>1.6526000000000001</v>
      </c>
      <c r="U70">
        <v>27.593699999999998</v>
      </c>
      <c r="V70">
        <v>0.235046</v>
      </c>
      <c r="W70">
        <v>3127.34</v>
      </c>
      <c r="X70">
        <v>1.7158699999999999E-2</v>
      </c>
      <c r="Y70">
        <v>-1.62086E-3</v>
      </c>
      <c r="Z70">
        <v>5.22E-4</v>
      </c>
      <c r="AA70">
        <v>1.03816E-3</v>
      </c>
      <c r="AB70">
        <v>3.6956099999999998</v>
      </c>
      <c r="AC70">
        <f t="shared" si="32"/>
        <v>464700</v>
      </c>
      <c r="AD70">
        <f t="shared" si="33"/>
        <v>0</v>
      </c>
      <c r="AE70">
        <f t="shared" si="34"/>
        <v>3900</v>
      </c>
      <c r="AF70">
        <f t="shared" si="35"/>
        <v>6200</v>
      </c>
      <c r="AG70">
        <f t="shared" si="36"/>
        <v>197300</v>
      </c>
      <c r="AH70">
        <f t="shared" si="37"/>
        <v>230700</v>
      </c>
      <c r="AI70">
        <f t="shared" si="38"/>
        <v>0</v>
      </c>
      <c r="AJ70">
        <f t="shared" si="39"/>
        <v>0</v>
      </c>
      <c r="AK70">
        <f t="shared" si="40"/>
        <v>0</v>
      </c>
      <c r="AL70">
        <f t="shared" si="41"/>
        <v>84600.000000000015</v>
      </c>
      <c r="AM70">
        <f t="shared" si="42"/>
        <v>0</v>
      </c>
      <c r="AN70">
        <f t="shared" si="43"/>
        <v>0</v>
      </c>
      <c r="AO70">
        <f t="shared" si="44"/>
        <v>0</v>
      </c>
      <c r="AP70">
        <f t="shared" si="45"/>
        <v>12600</v>
      </c>
      <c r="AS70" s="10">
        <v>46.47</v>
      </c>
      <c r="AT70" s="10"/>
      <c r="AU70" s="10">
        <v>0.39</v>
      </c>
      <c r="AV70" s="10">
        <v>0.62</v>
      </c>
      <c r="AW70" s="11">
        <v>19.73</v>
      </c>
      <c r="AX70" s="10">
        <v>23.07</v>
      </c>
      <c r="AY70" s="10"/>
      <c r="AZ70" s="10"/>
      <c r="BA70" s="10"/>
      <c r="BB70" s="10">
        <v>8.4600000000000009</v>
      </c>
      <c r="BC70" s="12"/>
      <c r="BD70" s="10"/>
      <c r="BE70" s="10"/>
      <c r="BF70" s="10">
        <v>1.26</v>
      </c>
      <c r="BG70" s="10"/>
      <c r="BH70" s="10"/>
      <c r="BJ70">
        <v>10000</v>
      </c>
      <c r="BK70">
        <v>10000</v>
      </c>
      <c r="BL70">
        <v>10000</v>
      </c>
      <c r="BM70">
        <v>10000</v>
      </c>
      <c r="BN70">
        <v>10000</v>
      </c>
      <c r="BO70">
        <v>10000</v>
      </c>
      <c r="BP70">
        <v>10000</v>
      </c>
      <c r="BQ70">
        <v>10000</v>
      </c>
      <c r="BR70">
        <v>10000</v>
      </c>
      <c r="BS70">
        <v>10000</v>
      </c>
      <c r="BT70">
        <v>10000</v>
      </c>
      <c r="BU70">
        <v>10000</v>
      </c>
      <c r="BV70">
        <v>10000</v>
      </c>
      <c r="BW70">
        <v>10000</v>
      </c>
      <c r="BX70">
        <v>10000</v>
      </c>
      <c r="BY70">
        <v>10000</v>
      </c>
      <c r="BZ70">
        <v>10000</v>
      </c>
      <c r="CA70">
        <v>10000</v>
      </c>
    </row>
    <row r="71" spans="1:79">
      <c r="A71" t="s">
        <v>90</v>
      </c>
      <c r="C71">
        <v>38.314399999999999</v>
      </c>
      <c r="D71">
        <v>207350</v>
      </c>
      <c r="E71">
        <v>161.54300000000001</v>
      </c>
      <c r="F71">
        <v>52.384099999999997</v>
      </c>
      <c r="G71">
        <v>21.651499999999999</v>
      </c>
      <c r="H71">
        <v>1118.99</v>
      </c>
      <c r="I71">
        <v>7.7285099999999995E-2</v>
      </c>
      <c r="J71">
        <v>2.60358</v>
      </c>
      <c r="K71">
        <v>106.682</v>
      </c>
      <c r="L71">
        <v>1.32484</v>
      </c>
      <c r="M71">
        <v>37.2699</v>
      </c>
      <c r="N71">
        <v>82.126900000000006</v>
      </c>
      <c r="O71">
        <v>64.673000000000002</v>
      </c>
      <c r="P71">
        <v>211.977</v>
      </c>
      <c r="Q71">
        <v>29.353300000000001</v>
      </c>
      <c r="R71">
        <v>30.682200000000002</v>
      </c>
      <c r="S71">
        <v>7.1471300000000001E-2</v>
      </c>
      <c r="T71">
        <v>1.4547000000000001</v>
      </c>
      <c r="U71">
        <v>26.926400000000001</v>
      </c>
      <c r="V71">
        <v>0.35149399999999997</v>
      </c>
      <c r="W71">
        <v>2840.77</v>
      </c>
      <c r="X71">
        <v>3.26913E-2</v>
      </c>
      <c r="Y71">
        <v>5.0631799999999996E-4</v>
      </c>
      <c r="Z71">
        <v>7.2343199999999998E-4</v>
      </c>
      <c r="AA71">
        <v>2.7823899999999999E-2</v>
      </c>
      <c r="AB71">
        <v>3.39811</v>
      </c>
      <c r="AC71">
        <f t="shared" si="32"/>
        <v>465600</v>
      </c>
      <c r="AD71">
        <f t="shared" si="33"/>
        <v>0</v>
      </c>
      <c r="AE71">
        <f t="shared" si="34"/>
        <v>4400</v>
      </c>
      <c r="AF71">
        <f t="shared" si="35"/>
        <v>6300</v>
      </c>
      <c r="AG71">
        <f t="shared" si="36"/>
        <v>197600.00000000003</v>
      </c>
      <c r="AH71">
        <f t="shared" si="37"/>
        <v>231500</v>
      </c>
      <c r="AI71">
        <f t="shared" si="38"/>
        <v>0</v>
      </c>
      <c r="AJ71">
        <f t="shared" si="39"/>
        <v>0</v>
      </c>
      <c r="AK71">
        <f t="shared" si="40"/>
        <v>0</v>
      </c>
      <c r="AL71">
        <f t="shared" si="41"/>
        <v>82500</v>
      </c>
      <c r="AM71">
        <f t="shared" si="42"/>
        <v>0</v>
      </c>
      <c r="AN71">
        <f t="shared" si="43"/>
        <v>0</v>
      </c>
      <c r="AO71">
        <f t="shared" si="44"/>
        <v>0</v>
      </c>
      <c r="AP71">
        <f t="shared" si="45"/>
        <v>12100</v>
      </c>
      <c r="AS71" s="10">
        <v>46.56</v>
      </c>
      <c r="AT71" s="10"/>
      <c r="AU71" s="10">
        <v>0.44</v>
      </c>
      <c r="AV71" s="10">
        <v>0.63</v>
      </c>
      <c r="AW71" s="11">
        <v>19.760000000000002</v>
      </c>
      <c r="AX71" s="10">
        <v>23.15</v>
      </c>
      <c r="AY71" s="10"/>
      <c r="AZ71" s="10"/>
      <c r="BA71" s="10"/>
      <c r="BB71" s="10">
        <v>8.25</v>
      </c>
      <c r="BC71" s="12"/>
      <c r="BD71" s="10"/>
      <c r="BE71" s="10"/>
      <c r="BF71" s="10">
        <v>1.21</v>
      </c>
      <c r="BG71" s="10"/>
      <c r="BH71" s="10"/>
      <c r="BJ71">
        <v>10000</v>
      </c>
      <c r="BK71">
        <v>10000</v>
      </c>
      <c r="BL71">
        <v>10000</v>
      </c>
      <c r="BM71">
        <v>10000</v>
      </c>
      <c r="BN71">
        <v>10000</v>
      </c>
      <c r="BO71">
        <v>10000</v>
      </c>
      <c r="BP71">
        <v>10000</v>
      </c>
      <c r="BQ71">
        <v>10000</v>
      </c>
      <c r="BR71">
        <v>10000</v>
      </c>
      <c r="BS71">
        <v>10000</v>
      </c>
      <c r="BT71">
        <v>10000</v>
      </c>
      <c r="BU71">
        <v>10000</v>
      </c>
      <c r="BV71">
        <v>10000</v>
      </c>
      <c r="BW71">
        <v>10000</v>
      </c>
      <c r="BX71">
        <v>10000</v>
      </c>
      <c r="BY71">
        <v>10000</v>
      </c>
      <c r="BZ71">
        <v>10000</v>
      </c>
      <c r="CA71">
        <v>10000</v>
      </c>
    </row>
    <row r="72" spans="1:79">
      <c r="A72" t="s">
        <v>91</v>
      </c>
      <c r="C72">
        <v>56.845199999999998</v>
      </c>
      <c r="D72">
        <v>249504</v>
      </c>
      <c r="E72">
        <v>2812</v>
      </c>
      <c r="F72">
        <v>405.72500000000002</v>
      </c>
      <c r="G72">
        <v>39.834200000000003</v>
      </c>
      <c r="H72">
        <v>1782.81</v>
      </c>
      <c r="I72">
        <v>0.50617900000000005</v>
      </c>
      <c r="J72">
        <v>1.4338299999999999</v>
      </c>
      <c r="K72">
        <v>147.15199999999999</v>
      </c>
      <c r="L72">
        <v>1.7366699999999999</v>
      </c>
      <c r="M72">
        <v>54.3279</v>
      </c>
      <c r="N72">
        <v>119.056</v>
      </c>
      <c r="O72">
        <v>78.608699999999999</v>
      </c>
      <c r="P72">
        <v>299.53399999999999</v>
      </c>
      <c r="Q72">
        <v>42.006399999999999</v>
      </c>
      <c r="R72">
        <v>31.002199999999998</v>
      </c>
      <c r="S72">
        <v>4.7975400000000001E-2</v>
      </c>
      <c r="T72">
        <v>1.8052999999999999</v>
      </c>
      <c r="U72">
        <v>33.620899999999999</v>
      </c>
      <c r="V72">
        <v>1.4982</v>
      </c>
      <c r="W72">
        <v>2704.31</v>
      </c>
      <c r="X72">
        <v>-1.78138</v>
      </c>
      <c r="Y72">
        <v>-2.6798299999999998E-3</v>
      </c>
      <c r="Z72">
        <v>-3.2561700000000001E-3</v>
      </c>
      <c r="AA72">
        <v>9.1824699999999997E-4</v>
      </c>
      <c r="AB72">
        <v>4.1200999999999999</v>
      </c>
      <c r="AC72">
        <f t="shared" si="32"/>
        <v>464900</v>
      </c>
      <c r="AD72">
        <f t="shared" si="33"/>
        <v>0</v>
      </c>
      <c r="AE72">
        <f t="shared" si="34"/>
        <v>4300</v>
      </c>
      <c r="AF72">
        <f t="shared" si="35"/>
        <v>6800.0000000000009</v>
      </c>
      <c r="AG72">
        <f t="shared" si="36"/>
        <v>194000</v>
      </c>
      <c r="AH72">
        <f t="shared" si="37"/>
        <v>233100</v>
      </c>
      <c r="AI72">
        <f t="shared" si="38"/>
        <v>0</v>
      </c>
      <c r="AJ72">
        <f t="shared" si="39"/>
        <v>0</v>
      </c>
      <c r="AK72">
        <f t="shared" si="40"/>
        <v>0</v>
      </c>
      <c r="AL72">
        <f t="shared" si="41"/>
        <v>85300</v>
      </c>
      <c r="AM72">
        <f t="shared" si="42"/>
        <v>0</v>
      </c>
      <c r="AN72">
        <f t="shared" si="43"/>
        <v>0</v>
      </c>
      <c r="AO72">
        <f t="shared" si="44"/>
        <v>0</v>
      </c>
      <c r="AP72">
        <f t="shared" si="45"/>
        <v>11500</v>
      </c>
      <c r="AS72" s="10">
        <v>46.49</v>
      </c>
      <c r="AT72" s="10"/>
      <c r="AU72" s="10">
        <v>0.43</v>
      </c>
      <c r="AV72" s="10">
        <v>0.68</v>
      </c>
      <c r="AW72" s="11">
        <v>19.399999999999999</v>
      </c>
      <c r="AX72" s="10">
        <v>23.31</v>
      </c>
      <c r="AY72" s="10"/>
      <c r="AZ72" s="10"/>
      <c r="BA72" s="10"/>
      <c r="BB72" s="10">
        <v>8.5299999999999994</v>
      </c>
      <c r="BC72" s="12"/>
      <c r="BD72" s="10"/>
      <c r="BE72" s="10"/>
      <c r="BF72" s="10">
        <v>1.1499999999999999</v>
      </c>
      <c r="BG72" s="10"/>
      <c r="BH72" s="10"/>
      <c r="BJ72">
        <v>10000</v>
      </c>
      <c r="BK72">
        <v>10000</v>
      </c>
      <c r="BL72">
        <v>10000</v>
      </c>
      <c r="BM72">
        <v>10000</v>
      </c>
      <c r="BN72">
        <v>10000</v>
      </c>
      <c r="BO72">
        <v>10000</v>
      </c>
      <c r="BP72">
        <v>10000</v>
      </c>
      <c r="BQ72">
        <v>10000</v>
      </c>
      <c r="BR72">
        <v>10000</v>
      </c>
      <c r="BS72">
        <v>10000</v>
      </c>
      <c r="BT72">
        <v>10000</v>
      </c>
      <c r="BU72">
        <v>10000</v>
      </c>
      <c r="BV72">
        <v>10000</v>
      </c>
      <c r="BW72">
        <v>10000</v>
      </c>
      <c r="BX72">
        <v>10000</v>
      </c>
      <c r="BY72">
        <v>10000</v>
      </c>
      <c r="BZ72">
        <v>10000</v>
      </c>
      <c r="CA72">
        <v>10000</v>
      </c>
    </row>
    <row r="73" spans="1:79">
      <c r="A73" t="s">
        <v>92</v>
      </c>
      <c r="C73">
        <v>46.1935</v>
      </c>
      <c r="D73">
        <v>206445</v>
      </c>
      <c r="E73">
        <v>-566.30999999999995</v>
      </c>
      <c r="F73">
        <v>240.45400000000001</v>
      </c>
      <c r="G73">
        <v>20.6191</v>
      </c>
      <c r="H73">
        <v>1064.8699999999999</v>
      </c>
      <c r="I73">
        <v>0.39814100000000002</v>
      </c>
      <c r="J73">
        <v>-0.50883500000000004</v>
      </c>
      <c r="K73">
        <v>124.97799999999999</v>
      </c>
      <c r="L73">
        <v>1.0946</v>
      </c>
      <c r="M73">
        <v>46.099600000000002</v>
      </c>
      <c r="N73">
        <v>87.066800000000001</v>
      </c>
      <c r="O73">
        <v>65.181799999999996</v>
      </c>
      <c r="P73">
        <v>216.922</v>
      </c>
      <c r="Q73">
        <v>47.019799999999996</v>
      </c>
      <c r="R73">
        <v>36.0627</v>
      </c>
      <c r="S73">
        <v>6.0731899999999998E-2</v>
      </c>
      <c r="T73">
        <v>1.3635299999999999</v>
      </c>
      <c r="U73">
        <v>28.689499999999999</v>
      </c>
      <c r="V73">
        <v>0.48427999999999999</v>
      </c>
      <c r="W73">
        <v>3507.68</v>
      </c>
      <c r="X73">
        <v>0.39807399999999998</v>
      </c>
      <c r="Y73">
        <v>-2.8189600000000001E-3</v>
      </c>
      <c r="Z73">
        <v>1.5785899999999999E-3</v>
      </c>
      <c r="AA73">
        <v>6.4427099999999999E-3</v>
      </c>
      <c r="AB73">
        <v>3.4080400000000002</v>
      </c>
      <c r="AC73">
        <f t="shared" si="32"/>
        <v>465500</v>
      </c>
      <c r="AD73">
        <f t="shared" si="33"/>
        <v>0</v>
      </c>
      <c r="AE73">
        <f t="shared" si="34"/>
        <v>0</v>
      </c>
      <c r="AF73">
        <f t="shared" si="35"/>
        <v>7400</v>
      </c>
      <c r="AG73">
        <f t="shared" si="36"/>
        <v>193000</v>
      </c>
      <c r="AH73">
        <f t="shared" si="37"/>
        <v>233600</v>
      </c>
      <c r="AI73">
        <f t="shared" si="38"/>
        <v>0</v>
      </c>
      <c r="AJ73">
        <f t="shared" si="39"/>
        <v>0</v>
      </c>
      <c r="AK73">
        <f t="shared" si="40"/>
        <v>0</v>
      </c>
      <c r="AL73">
        <f t="shared" si="41"/>
        <v>85500</v>
      </c>
      <c r="AM73">
        <f t="shared" si="42"/>
        <v>0</v>
      </c>
      <c r="AN73">
        <f t="shared" si="43"/>
        <v>2800.0000000000005</v>
      </c>
      <c r="AO73">
        <f t="shared" si="44"/>
        <v>0</v>
      </c>
      <c r="AP73">
        <f t="shared" si="45"/>
        <v>12100</v>
      </c>
      <c r="AS73" s="10">
        <v>46.55</v>
      </c>
      <c r="AT73" s="10"/>
      <c r="AU73" s="10"/>
      <c r="AV73" s="10">
        <v>0.74</v>
      </c>
      <c r="AW73" s="11">
        <v>19.3</v>
      </c>
      <c r="AX73" s="10">
        <v>23.36</v>
      </c>
      <c r="AY73" s="10"/>
      <c r="AZ73" s="10"/>
      <c r="BA73" s="10"/>
      <c r="BB73" s="10">
        <v>8.5500000000000007</v>
      </c>
      <c r="BC73" s="12"/>
      <c r="BD73" s="10">
        <v>0.28000000000000003</v>
      </c>
      <c r="BE73" s="10"/>
      <c r="BF73" s="10">
        <v>1.21</v>
      </c>
      <c r="BG73" s="10"/>
      <c r="BH73" s="10"/>
      <c r="BJ73">
        <v>10000</v>
      </c>
      <c r="BK73">
        <v>10000</v>
      </c>
      <c r="BL73">
        <v>10000</v>
      </c>
      <c r="BM73">
        <v>10000</v>
      </c>
      <c r="BN73">
        <v>10000</v>
      </c>
      <c r="BO73">
        <v>10000</v>
      </c>
      <c r="BP73">
        <v>10000</v>
      </c>
      <c r="BQ73">
        <v>10000</v>
      </c>
      <c r="BR73">
        <v>10000</v>
      </c>
      <c r="BS73">
        <v>10000</v>
      </c>
      <c r="BT73">
        <v>10000</v>
      </c>
      <c r="BU73">
        <v>10000</v>
      </c>
      <c r="BV73">
        <v>10000</v>
      </c>
      <c r="BW73">
        <v>10000</v>
      </c>
      <c r="BX73">
        <v>10000</v>
      </c>
      <c r="BY73">
        <v>10000</v>
      </c>
      <c r="BZ73">
        <v>10000</v>
      </c>
      <c r="CA73">
        <v>10000</v>
      </c>
    </row>
    <row r="74" spans="1:79">
      <c r="A74" t="s">
        <v>93</v>
      </c>
      <c r="C74">
        <v>41.959299999999999</v>
      </c>
      <c r="D74">
        <v>223770</v>
      </c>
      <c r="E74">
        <v>591.64700000000005</v>
      </c>
      <c r="F74">
        <v>63.955399999999997</v>
      </c>
      <c r="G74">
        <v>28.13</v>
      </c>
      <c r="H74">
        <v>1109.02</v>
      </c>
      <c r="I74">
        <v>0.37470199999999998</v>
      </c>
      <c r="J74">
        <v>0.99460499999999996</v>
      </c>
      <c r="K74">
        <v>123.505</v>
      </c>
      <c r="L74">
        <v>0.94731299999999996</v>
      </c>
      <c r="M74">
        <v>45.429000000000002</v>
      </c>
      <c r="N74">
        <v>76.007900000000006</v>
      </c>
      <c r="O74">
        <v>75.034400000000005</v>
      </c>
      <c r="P74">
        <v>234.04499999999999</v>
      </c>
      <c r="Q74">
        <v>25.794499999999999</v>
      </c>
      <c r="R74">
        <v>28.332599999999999</v>
      </c>
      <c r="S74">
        <v>-7.1779799999999996E-3</v>
      </c>
      <c r="T74">
        <v>1.40276</v>
      </c>
      <c r="U74">
        <v>37.649299999999997</v>
      </c>
      <c r="V74">
        <v>0.53592099999999998</v>
      </c>
      <c r="W74">
        <v>3374.9</v>
      </c>
      <c r="X74">
        <v>-9.6622799999999995E-2</v>
      </c>
      <c r="Y74">
        <v>-1.7823800000000001E-3</v>
      </c>
      <c r="Z74">
        <v>-5.5624200000000002E-3</v>
      </c>
      <c r="AA74">
        <v>2.0459399999999999E-2</v>
      </c>
      <c r="AB74">
        <v>3.0814599999999999</v>
      </c>
      <c r="AC74">
        <f t="shared" si="32"/>
        <v>466200</v>
      </c>
      <c r="AD74">
        <f t="shared" si="33"/>
        <v>0</v>
      </c>
      <c r="AE74">
        <f t="shared" si="34"/>
        <v>0</v>
      </c>
      <c r="AF74">
        <f t="shared" si="35"/>
        <v>6600</v>
      </c>
      <c r="AG74">
        <f t="shared" si="36"/>
        <v>194200.00000000003</v>
      </c>
      <c r="AH74">
        <f t="shared" si="37"/>
        <v>235300</v>
      </c>
      <c r="AI74">
        <f t="shared" si="38"/>
        <v>0</v>
      </c>
      <c r="AJ74">
        <f t="shared" si="39"/>
        <v>0</v>
      </c>
      <c r="AK74">
        <f t="shared" si="40"/>
        <v>0</v>
      </c>
      <c r="AL74">
        <f t="shared" si="41"/>
        <v>85399.999999999985</v>
      </c>
      <c r="AM74">
        <f t="shared" si="42"/>
        <v>0</v>
      </c>
      <c r="AN74">
        <f t="shared" si="43"/>
        <v>0</v>
      </c>
      <c r="AO74">
        <f t="shared" si="44"/>
        <v>0</v>
      </c>
      <c r="AP74">
        <f t="shared" si="45"/>
        <v>12300</v>
      </c>
      <c r="AS74" s="10">
        <v>46.62</v>
      </c>
      <c r="AT74" s="10"/>
      <c r="AU74" s="10"/>
      <c r="AV74" s="10">
        <v>0.66</v>
      </c>
      <c r="AW74" s="11">
        <v>19.420000000000002</v>
      </c>
      <c r="AX74" s="10">
        <v>23.53</v>
      </c>
      <c r="AY74" s="10"/>
      <c r="AZ74" s="10"/>
      <c r="BA74" s="10"/>
      <c r="BB74" s="10">
        <v>8.5399999999999991</v>
      </c>
      <c r="BC74" s="12"/>
      <c r="BD74" s="10"/>
      <c r="BE74" s="10"/>
      <c r="BF74" s="10">
        <v>1.23</v>
      </c>
      <c r="BJ74">
        <v>10000</v>
      </c>
      <c r="BK74">
        <v>10000</v>
      </c>
      <c r="BL74">
        <v>10000</v>
      </c>
      <c r="BM74">
        <v>10000</v>
      </c>
      <c r="BN74">
        <v>10000</v>
      </c>
      <c r="BO74">
        <v>10000</v>
      </c>
      <c r="BP74">
        <v>10000</v>
      </c>
      <c r="BQ74">
        <v>10000</v>
      </c>
      <c r="BR74">
        <v>10000</v>
      </c>
      <c r="BS74">
        <v>10000</v>
      </c>
      <c r="BT74">
        <v>10000</v>
      </c>
      <c r="BU74">
        <v>10000</v>
      </c>
      <c r="BV74">
        <v>10000</v>
      </c>
      <c r="BW74">
        <v>10000</v>
      </c>
      <c r="BX74">
        <v>10000</v>
      </c>
      <c r="BY74">
        <v>10000</v>
      </c>
      <c r="BZ74">
        <v>10000</v>
      </c>
      <c r="CA74">
        <v>10000</v>
      </c>
    </row>
    <row r="75" spans="1:79">
      <c r="A75" t="s">
        <v>94</v>
      </c>
      <c r="C75">
        <v>38.379899999999999</v>
      </c>
      <c r="D75">
        <v>224552</v>
      </c>
      <c r="E75">
        <v>1788.73</v>
      </c>
      <c r="F75">
        <v>489.09300000000002</v>
      </c>
      <c r="G75">
        <v>30.341799999999999</v>
      </c>
      <c r="H75">
        <v>1049.2</v>
      </c>
      <c r="I75">
        <v>0.385932</v>
      </c>
      <c r="J75">
        <v>2.1551300000000002</v>
      </c>
      <c r="K75">
        <v>110.19799999999999</v>
      </c>
      <c r="L75">
        <v>0.76902499999999996</v>
      </c>
      <c r="M75">
        <v>41.912500000000001</v>
      </c>
      <c r="N75">
        <v>45.055599999999998</v>
      </c>
      <c r="O75">
        <v>72.238399999999999</v>
      </c>
      <c r="P75">
        <v>214.679</v>
      </c>
      <c r="Q75">
        <v>35.335900000000002</v>
      </c>
      <c r="R75">
        <v>27.657299999999999</v>
      </c>
      <c r="S75">
        <v>0.10022200000000001</v>
      </c>
      <c r="T75">
        <v>1.4715800000000001</v>
      </c>
      <c r="U75">
        <v>30.1295</v>
      </c>
      <c r="V75">
        <v>0.86416000000000004</v>
      </c>
      <c r="W75">
        <v>3844.18</v>
      </c>
      <c r="X75">
        <v>5.4614099999999999E-2</v>
      </c>
      <c r="Y75">
        <v>-7.9985099999999997E-4</v>
      </c>
      <c r="Z75">
        <v>-3.6302000000000001E-3</v>
      </c>
      <c r="AA75">
        <v>1.77953E-2</v>
      </c>
      <c r="AB75">
        <v>4.3323</v>
      </c>
      <c r="AC75">
        <f t="shared" si="32"/>
        <v>464700</v>
      </c>
      <c r="AD75">
        <f t="shared" si="33"/>
        <v>0</v>
      </c>
      <c r="AE75">
        <f t="shared" si="34"/>
        <v>4700</v>
      </c>
      <c r="AF75">
        <f t="shared" si="35"/>
        <v>7000</v>
      </c>
      <c r="AG75">
        <f t="shared" si="36"/>
        <v>193600</v>
      </c>
      <c r="AH75">
        <f t="shared" si="37"/>
        <v>232800</v>
      </c>
      <c r="AI75">
        <f t="shared" si="38"/>
        <v>0</v>
      </c>
      <c r="AJ75">
        <f t="shared" si="39"/>
        <v>0</v>
      </c>
      <c r="AK75">
        <f t="shared" si="40"/>
        <v>0</v>
      </c>
      <c r="AL75">
        <f t="shared" si="41"/>
        <v>83500</v>
      </c>
      <c r="AM75">
        <f t="shared" si="42"/>
        <v>0</v>
      </c>
      <c r="AN75">
        <f t="shared" si="43"/>
        <v>0</v>
      </c>
      <c r="AO75">
        <f t="shared" si="44"/>
        <v>0</v>
      </c>
      <c r="AP75">
        <f t="shared" si="45"/>
        <v>13700.000000000002</v>
      </c>
      <c r="AS75" s="10">
        <v>46.47</v>
      </c>
      <c r="AT75" s="10"/>
      <c r="AU75" s="10">
        <v>0.47</v>
      </c>
      <c r="AV75" s="10">
        <v>0.7</v>
      </c>
      <c r="AW75" s="11">
        <v>19.36</v>
      </c>
      <c r="AX75" s="10">
        <v>23.28</v>
      </c>
      <c r="AY75" s="10"/>
      <c r="AZ75" s="10"/>
      <c r="BA75" s="10"/>
      <c r="BB75" s="10">
        <v>8.35</v>
      </c>
      <c r="BC75" s="12"/>
      <c r="BD75" s="10"/>
      <c r="BE75" s="10"/>
      <c r="BF75" s="10">
        <v>1.37</v>
      </c>
      <c r="BJ75">
        <v>10000</v>
      </c>
      <c r="BK75">
        <v>10000</v>
      </c>
      <c r="BL75">
        <v>10000</v>
      </c>
      <c r="BM75">
        <v>10000</v>
      </c>
      <c r="BN75">
        <v>10000</v>
      </c>
      <c r="BO75">
        <v>10000</v>
      </c>
      <c r="BP75">
        <v>10000</v>
      </c>
      <c r="BQ75">
        <v>10000</v>
      </c>
      <c r="BR75">
        <v>10000</v>
      </c>
      <c r="BS75">
        <v>10000</v>
      </c>
      <c r="BT75">
        <v>10000</v>
      </c>
      <c r="BU75">
        <v>10000</v>
      </c>
      <c r="BV75">
        <v>10000</v>
      </c>
      <c r="BW75">
        <v>10000</v>
      </c>
      <c r="BX75">
        <v>10000</v>
      </c>
      <c r="BY75">
        <v>10000</v>
      </c>
      <c r="BZ75">
        <v>10000</v>
      </c>
      <c r="CA75">
        <v>10000</v>
      </c>
    </row>
    <row r="76" spans="1:79">
      <c r="A76" t="s">
        <v>95</v>
      </c>
      <c r="C76">
        <v>46.028799999999997</v>
      </c>
      <c r="D76">
        <v>249070</v>
      </c>
      <c r="E76">
        <v>1027.44</v>
      </c>
      <c r="F76">
        <v>134.881</v>
      </c>
      <c r="G76">
        <v>52.797800000000002</v>
      </c>
      <c r="H76">
        <v>1239.24</v>
      </c>
      <c r="I76">
        <v>0.86103099999999999</v>
      </c>
      <c r="J76">
        <v>0.43053000000000002</v>
      </c>
      <c r="K76">
        <v>113.128</v>
      </c>
      <c r="L76">
        <v>1.0381800000000001</v>
      </c>
      <c r="M76">
        <v>65.110299999999995</v>
      </c>
      <c r="N76">
        <v>102.938</v>
      </c>
      <c r="O76">
        <v>78.149799999999999</v>
      </c>
      <c r="P76">
        <v>228.91900000000001</v>
      </c>
      <c r="Q76">
        <v>31.593599999999999</v>
      </c>
      <c r="R76">
        <v>32.236400000000003</v>
      </c>
      <c r="S76">
        <v>0.14696899999999999</v>
      </c>
      <c r="T76">
        <v>2.34673</v>
      </c>
      <c r="U76">
        <v>25.3249</v>
      </c>
      <c r="V76">
        <v>0.62747799999999998</v>
      </c>
      <c r="W76">
        <v>3958.79</v>
      </c>
      <c r="X76">
        <v>-4.1357599999999996E-3</v>
      </c>
      <c r="Y76">
        <v>1.20747E-4</v>
      </c>
      <c r="Z76">
        <v>9.0921999999999997E-4</v>
      </c>
      <c r="AA76">
        <v>-5.1257799999999997E-4</v>
      </c>
      <c r="AB76">
        <v>2.9908800000000002</v>
      </c>
      <c r="AC76">
        <f t="shared" si="32"/>
        <v>464700</v>
      </c>
      <c r="AD76">
        <f t="shared" si="33"/>
        <v>0</v>
      </c>
      <c r="AE76">
        <f t="shared" si="34"/>
        <v>4700</v>
      </c>
      <c r="AF76">
        <f t="shared" si="35"/>
        <v>6800.0000000000009</v>
      </c>
      <c r="AG76">
        <f t="shared" si="36"/>
        <v>196800</v>
      </c>
      <c r="AH76">
        <f t="shared" si="37"/>
        <v>230600</v>
      </c>
      <c r="AI76">
        <f t="shared" si="38"/>
        <v>0</v>
      </c>
      <c r="AJ76">
        <f t="shared" si="39"/>
        <v>0</v>
      </c>
      <c r="AK76">
        <f t="shared" si="40"/>
        <v>0</v>
      </c>
      <c r="AL76">
        <f t="shared" si="41"/>
        <v>83400</v>
      </c>
      <c r="AM76">
        <f t="shared" si="42"/>
        <v>0</v>
      </c>
      <c r="AN76">
        <f t="shared" si="43"/>
        <v>0</v>
      </c>
      <c r="AO76">
        <f t="shared" si="44"/>
        <v>0</v>
      </c>
      <c r="AP76">
        <f t="shared" si="45"/>
        <v>13000</v>
      </c>
      <c r="AS76" s="10">
        <v>46.47</v>
      </c>
      <c r="AT76" s="10"/>
      <c r="AU76" s="10">
        <v>0.47</v>
      </c>
      <c r="AV76" s="10">
        <v>0.68</v>
      </c>
      <c r="AW76" s="11">
        <v>19.68</v>
      </c>
      <c r="AX76" s="10">
        <v>23.06</v>
      </c>
      <c r="AY76" s="10"/>
      <c r="AZ76" s="10"/>
      <c r="BA76" s="10"/>
      <c r="BB76" s="10">
        <v>8.34</v>
      </c>
      <c r="BC76" s="12"/>
      <c r="BD76" s="10"/>
      <c r="BE76" s="10"/>
      <c r="BF76" s="10">
        <v>1.3</v>
      </c>
      <c r="BJ76">
        <v>10000</v>
      </c>
      <c r="BK76">
        <v>10000</v>
      </c>
      <c r="BL76">
        <v>10000</v>
      </c>
      <c r="BM76">
        <v>10000</v>
      </c>
      <c r="BN76">
        <v>10000</v>
      </c>
      <c r="BO76">
        <v>10000</v>
      </c>
      <c r="BP76">
        <v>10000</v>
      </c>
      <c r="BQ76">
        <v>10000</v>
      </c>
      <c r="BR76">
        <v>10000</v>
      </c>
      <c r="BS76">
        <v>10000</v>
      </c>
      <c r="BT76">
        <v>10000</v>
      </c>
      <c r="BU76">
        <v>10000</v>
      </c>
      <c r="BV76">
        <v>10000</v>
      </c>
      <c r="BW76">
        <v>10000</v>
      </c>
      <c r="BX76">
        <v>10000</v>
      </c>
      <c r="BY76">
        <v>10000</v>
      </c>
      <c r="BZ76">
        <v>10000</v>
      </c>
      <c r="CA76">
        <v>10000</v>
      </c>
    </row>
    <row r="77" spans="1:79">
      <c r="A77" t="s">
        <v>96</v>
      </c>
      <c r="C77">
        <v>47.553899999999999</v>
      </c>
      <c r="D77">
        <v>238140</v>
      </c>
      <c r="E77">
        <v>2210.4899999999998</v>
      </c>
      <c r="F77">
        <v>90.836299999999994</v>
      </c>
      <c r="G77">
        <v>39.665300000000002</v>
      </c>
      <c r="H77">
        <v>999.36800000000005</v>
      </c>
      <c r="I77">
        <v>-0.165072</v>
      </c>
      <c r="J77">
        <v>0.42980299999999999</v>
      </c>
      <c r="K77">
        <v>127.547</v>
      </c>
      <c r="L77">
        <v>1.46776</v>
      </c>
      <c r="M77">
        <v>52.207900000000002</v>
      </c>
      <c r="N77">
        <v>108.515</v>
      </c>
      <c r="O77">
        <v>67.255099999999999</v>
      </c>
      <c r="P77">
        <v>219.76</v>
      </c>
      <c r="Q77">
        <v>29.2927</v>
      </c>
      <c r="R77">
        <v>29.451699999999999</v>
      </c>
      <c r="S77">
        <v>5.7716400000000001E-2</v>
      </c>
      <c r="T77">
        <v>1.63514</v>
      </c>
      <c r="U77">
        <v>19.242699999999999</v>
      </c>
      <c r="V77">
        <v>6.9243399999999997E-2</v>
      </c>
      <c r="W77">
        <v>3469.31</v>
      </c>
      <c r="X77">
        <v>7.6585200000000003E-3</v>
      </c>
      <c r="Y77">
        <v>2.1330500000000001E-4</v>
      </c>
      <c r="Z77">
        <v>-2.1234800000000001E-4</v>
      </c>
      <c r="AA77">
        <v>2.1943399999999998E-2</v>
      </c>
      <c r="AB77">
        <v>3.95221</v>
      </c>
      <c r="AC77">
        <f t="shared" si="32"/>
        <v>465000</v>
      </c>
      <c r="AD77">
        <f t="shared" si="33"/>
        <v>0</v>
      </c>
      <c r="AE77">
        <f t="shared" si="34"/>
        <v>0</v>
      </c>
      <c r="AF77">
        <f t="shared" si="35"/>
        <v>8000</v>
      </c>
      <c r="AG77">
        <f t="shared" si="36"/>
        <v>197000</v>
      </c>
      <c r="AH77">
        <f t="shared" si="37"/>
        <v>231000</v>
      </c>
      <c r="AI77">
        <f t="shared" si="38"/>
        <v>0</v>
      </c>
      <c r="AJ77">
        <f t="shared" si="39"/>
        <v>0</v>
      </c>
      <c r="AK77">
        <f t="shared" si="40"/>
        <v>0</v>
      </c>
      <c r="AL77">
        <f t="shared" si="41"/>
        <v>85600</v>
      </c>
      <c r="AM77">
        <f t="shared" si="42"/>
        <v>0</v>
      </c>
      <c r="AN77">
        <f t="shared" si="43"/>
        <v>0</v>
      </c>
      <c r="AO77">
        <f t="shared" si="44"/>
        <v>0</v>
      </c>
      <c r="AP77">
        <f t="shared" si="45"/>
        <v>13500</v>
      </c>
      <c r="AS77" s="10">
        <v>46.5</v>
      </c>
      <c r="AT77" s="10"/>
      <c r="AU77" s="10"/>
      <c r="AV77" s="10">
        <v>0.8</v>
      </c>
      <c r="AW77" s="11">
        <v>19.7</v>
      </c>
      <c r="AX77" s="10">
        <v>23.1</v>
      </c>
      <c r="AY77" s="10"/>
      <c r="AZ77" s="10"/>
      <c r="BA77" s="10"/>
      <c r="BB77" s="10">
        <v>8.56</v>
      </c>
      <c r="BC77" s="12"/>
      <c r="BD77" s="10"/>
      <c r="BE77" s="10"/>
      <c r="BF77" s="10">
        <v>1.35</v>
      </c>
      <c r="BJ77">
        <v>10000</v>
      </c>
      <c r="BK77">
        <v>10000</v>
      </c>
      <c r="BL77">
        <v>10000</v>
      </c>
      <c r="BM77">
        <v>10000</v>
      </c>
      <c r="BN77">
        <v>10000</v>
      </c>
      <c r="BO77">
        <v>10000</v>
      </c>
      <c r="BP77">
        <v>10000</v>
      </c>
      <c r="BQ77">
        <v>10000</v>
      </c>
      <c r="BR77">
        <v>10000</v>
      </c>
      <c r="BS77">
        <v>10000</v>
      </c>
      <c r="BT77">
        <v>10000</v>
      </c>
      <c r="BU77">
        <v>10000</v>
      </c>
      <c r="BV77">
        <v>10000</v>
      </c>
      <c r="BW77">
        <v>10000</v>
      </c>
      <c r="BX77">
        <v>10000</v>
      </c>
      <c r="BY77">
        <v>10000</v>
      </c>
      <c r="BZ77">
        <v>10000</v>
      </c>
      <c r="CA77">
        <v>10000</v>
      </c>
    </row>
    <row r="78" spans="1:79">
      <c r="A78" t="s">
        <v>97</v>
      </c>
      <c r="C78">
        <v>43.607199999999999</v>
      </c>
      <c r="D78">
        <v>221091</v>
      </c>
      <c r="E78">
        <v>2838.83</v>
      </c>
      <c r="F78">
        <v>185.92599999999999</v>
      </c>
      <c r="G78">
        <v>43.643000000000001</v>
      </c>
      <c r="H78">
        <v>1196.24</v>
      </c>
      <c r="I78">
        <v>2.0250499999999998</v>
      </c>
      <c r="J78">
        <v>0.62598100000000001</v>
      </c>
      <c r="K78">
        <v>115.858</v>
      </c>
      <c r="L78">
        <v>1.04572</v>
      </c>
      <c r="M78">
        <v>37.599600000000002</v>
      </c>
      <c r="N78">
        <v>88.152699999999996</v>
      </c>
      <c r="O78">
        <v>72.621499999999997</v>
      </c>
      <c r="P78">
        <v>199.07599999999999</v>
      </c>
      <c r="Q78">
        <v>39.432699999999997</v>
      </c>
      <c r="R78">
        <v>39.426499999999997</v>
      </c>
      <c r="S78">
        <v>7.1698700000000004E-2</v>
      </c>
      <c r="T78">
        <v>1.53756</v>
      </c>
      <c r="U78">
        <v>27.401399999999999</v>
      </c>
      <c r="V78">
        <v>0.61755199999999999</v>
      </c>
      <c r="W78">
        <v>3448</v>
      </c>
      <c r="X78">
        <v>1.0777999999999999E-2</v>
      </c>
      <c r="Y78">
        <v>-1.4098299999999999E-3</v>
      </c>
      <c r="Z78" s="1">
        <v>6.1642299999999998E-5</v>
      </c>
      <c r="AA78">
        <v>-5.3360600000000001E-3</v>
      </c>
      <c r="AB78">
        <v>5.0700799999999999</v>
      </c>
      <c r="AC78">
        <f t="shared" si="32"/>
        <v>464400</v>
      </c>
      <c r="AD78">
        <f t="shared" si="33"/>
        <v>0</v>
      </c>
      <c r="AE78">
        <f t="shared" si="34"/>
        <v>0</v>
      </c>
      <c r="AF78">
        <f t="shared" si="35"/>
        <v>6899.9999999999991</v>
      </c>
      <c r="AG78">
        <f t="shared" si="36"/>
        <v>191500</v>
      </c>
      <c r="AH78">
        <f t="shared" si="37"/>
        <v>233299.99999999997</v>
      </c>
      <c r="AI78">
        <f t="shared" si="38"/>
        <v>0</v>
      </c>
      <c r="AJ78">
        <f t="shared" si="39"/>
        <v>0</v>
      </c>
      <c r="AK78">
        <f t="shared" si="40"/>
        <v>0</v>
      </c>
      <c r="AL78">
        <f t="shared" si="41"/>
        <v>87100.000000000015</v>
      </c>
      <c r="AM78">
        <f t="shared" si="42"/>
        <v>0</v>
      </c>
      <c r="AN78">
        <f t="shared" si="43"/>
        <v>2800.0000000000005</v>
      </c>
      <c r="AO78">
        <f t="shared" si="44"/>
        <v>0</v>
      </c>
      <c r="AP78">
        <f t="shared" si="45"/>
        <v>14100</v>
      </c>
      <c r="AS78" s="10">
        <v>46.44</v>
      </c>
      <c r="AT78" s="10"/>
      <c r="AU78" s="10"/>
      <c r="AV78" s="10">
        <v>0.69</v>
      </c>
      <c r="AW78" s="11">
        <v>19.149999999999999</v>
      </c>
      <c r="AX78" s="10">
        <v>23.33</v>
      </c>
      <c r="AY78" s="10"/>
      <c r="AZ78" s="10"/>
      <c r="BA78" s="10"/>
      <c r="BB78" s="10">
        <v>8.7100000000000009</v>
      </c>
      <c r="BC78" s="12"/>
      <c r="BD78" s="10">
        <v>0.28000000000000003</v>
      </c>
      <c r="BE78" s="10"/>
      <c r="BF78" s="10">
        <v>1.41</v>
      </c>
      <c r="BJ78">
        <v>10000</v>
      </c>
      <c r="BK78">
        <v>10000</v>
      </c>
      <c r="BL78">
        <v>10000</v>
      </c>
      <c r="BM78">
        <v>10000</v>
      </c>
      <c r="BN78">
        <v>10000</v>
      </c>
      <c r="BO78">
        <v>10000</v>
      </c>
      <c r="BP78">
        <v>10000</v>
      </c>
      <c r="BQ78">
        <v>10000</v>
      </c>
      <c r="BR78">
        <v>10000</v>
      </c>
      <c r="BS78">
        <v>10000</v>
      </c>
      <c r="BT78">
        <v>10000</v>
      </c>
      <c r="BU78">
        <v>10000</v>
      </c>
      <c r="BV78">
        <v>10000</v>
      </c>
      <c r="BW78">
        <v>10000</v>
      </c>
      <c r="BX78">
        <v>10000</v>
      </c>
      <c r="BY78">
        <v>10000</v>
      </c>
      <c r="BZ78">
        <v>10000</v>
      </c>
      <c r="CA78">
        <v>10000</v>
      </c>
    </row>
    <row r="79" spans="1:79">
      <c r="A79" t="s">
        <v>98</v>
      </c>
      <c r="C79">
        <v>43.9878</v>
      </c>
      <c r="D79">
        <v>218367</v>
      </c>
      <c r="E79">
        <v>1104.73</v>
      </c>
      <c r="F79">
        <v>-9.6317799999999991</v>
      </c>
      <c r="G79">
        <v>50.997500000000002</v>
      </c>
      <c r="H79">
        <v>1297.5899999999999</v>
      </c>
      <c r="I79">
        <v>-9.17971</v>
      </c>
      <c r="J79">
        <v>7.3494900000000002E-2</v>
      </c>
      <c r="K79">
        <v>118.19499999999999</v>
      </c>
      <c r="L79">
        <v>1.19598</v>
      </c>
      <c r="M79">
        <v>54.722700000000003</v>
      </c>
      <c r="N79">
        <v>68.6113</v>
      </c>
      <c r="O79">
        <v>80.110699999999994</v>
      </c>
      <c r="P79">
        <v>234.92699999999999</v>
      </c>
      <c r="Q79">
        <v>21.8127</v>
      </c>
      <c r="R79">
        <v>33.235500000000002</v>
      </c>
      <c r="S79">
        <v>9.5592700000000003E-2</v>
      </c>
      <c r="T79">
        <v>1.85168</v>
      </c>
      <c r="U79">
        <v>31.433299999999999</v>
      </c>
      <c r="V79">
        <v>0.90013399999999999</v>
      </c>
      <c r="W79">
        <v>4252.71</v>
      </c>
      <c r="X79">
        <v>1.8649200000000001E-2</v>
      </c>
      <c r="Y79">
        <v>8.8466499999999993E-3</v>
      </c>
      <c r="Z79" s="1">
        <v>-2.07458E-5</v>
      </c>
      <c r="AA79">
        <v>5.0520799999999998E-2</v>
      </c>
      <c r="AB79">
        <v>3.6846299999999998</v>
      </c>
      <c r="AC79">
        <f t="shared" si="32"/>
        <v>465800</v>
      </c>
      <c r="AD79">
        <f t="shared" si="33"/>
        <v>0</v>
      </c>
      <c r="AE79">
        <f t="shared" si="34"/>
        <v>0</v>
      </c>
      <c r="AF79">
        <f t="shared" si="35"/>
        <v>5800</v>
      </c>
      <c r="AG79">
        <f t="shared" si="36"/>
        <v>197900</v>
      </c>
      <c r="AH79">
        <f t="shared" si="37"/>
        <v>231000</v>
      </c>
      <c r="AI79">
        <f t="shared" si="38"/>
        <v>0</v>
      </c>
      <c r="AJ79">
        <f t="shared" si="39"/>
        <v>0</v>
      </c>
      <c r="AK79">
        <f t="shared" si="40"/>
        <v>0</v>
      </c>
      <c r="AL79">
        <f t="shared" si="41"/>
        <v>83300</v>
      </c>
      <c r="AM79">
        <f t="shared" si="42"/>
        <v>0</v>
      </c>
      <c r="AN79">
        <f t="shared" si="43"/>
        <v>3100</v>
      </c>
      <c r="AO79">
        <f t="shared" si="44"/>
        <v>0</v>
      </c>
      <c r="AP79">
        <f t="shared" si="45"/>
        <v>13100</v>
      </c>
      <c r="AS79" s="10">
        <v>46.58</v>
      </c>
      <c r="AT79" s="10"/>
      <c r="AU79" s="10"/>
      <c r="AV79" s="10">
        <v>0.57999999999999996</v>
      </c>
      <c r="AW79" s="11">
        <v>19.79</v>
      </c>
      <c r="AX79" s="10">
        <v>23.1</v>
      </c>
      <c r="AY79" s="10"/>
      <c r="AZ79" s="10"/>
      <c r="BA79" s="10"/>
      <c r="BB79" s="10">
        <v>8.33</v>
      </c>
      <c r="BC79" s="12"/>
      <c r="BD79" s="10">
        <v>0.31</v>
      </c>
      <c r="BE79" s="10"/>
      <c r="BF79" s="10">
        <v>1.31</v>
      </c>
      <c r="BJ79">
        <v>10000</v>
      </c>
      <c r="BK79">
        <v>10000</v>
      </c>
      <c r="BL79">
        <v>10000</v>
      </c>
      <c r="BM79">
        <v>10000</v>
      </c>
      <c r="BN79">
        <v>10000</v>
      </c>
      <c r="BO79">
        <v>10000</v>
      </c>
      <c r="BP79">
        <v>10000</v>
      </c>
      <c r="BQ79">
        <v>10000</v>
      </c>
      <c r="BR79">
        <v>10000</v>
      </c>
      <c r="BS79">
        <v>10000</v>
      </c>
      <c r="BT79">
        <v>10000</v>
      </c>
      <c r="BU79">
        <v>10000</v>
      </c>
      <c r="BV79">
        <v>10000</v>
      </c>
      <c r="BW79">
        <v>10000</v>
      </c>
      <c r="BX79">
        <v>10000</v>
      </c>
      <c r="BY79">
        <v>10000</v>
      </c>
      <c r="BZ79">
        <v>10000</v>
      </c>
      <c r="CA79">
        <v>10000</v>
      </c>
    </row>
    <row r="80" spans="1:79">
      <c r="A80" t="s">
        <v>99</v>
      </c>
      <c r="C80">
        <v>36.694200000000002</v>
      </c>
      <c r="D80">
        <v>215439</v>
      </c>
      <c r="E80">
        <v>757.98800000000006</v>
      </c>
      <c r="F80">
        <v>-128.809</v>
      </c>
      <c r="G80">
        <v>45.898699999999998</v>
      </c>
      <c r="H80">
        <v>1037.22</v>
      </c>
      <c r="I80">
        <v>-5.7161299999999997</v>
      </c>
      <c r="J80">
        <v>0.124255</v>
      </c>
      <c r="K80">
        <v>84.810900000000004</v>
      </c>
      <c r="L80">
        <v>1.01424</v>
      </c>
      <c r="M80">
        <v>32.434800000000003</v>
      </c>
      <c r="N80">
        <v>46.929099999999998</v>
      </c>
      <c r="O80">
        <v>69.5441</v>
      </c>
      <c r="P80">
        <v>249.411</v>
      </c>
      <c r="Q80">
        <v>22.75</v>
      </c>
      <c r="R80">
        <v>31.106000000000002</v>
      </c>
      <c r="S80">
        <v>-7.0692300000000001E-3</v>
      </c>
      <c r="T80">
        <v>0.72291000000000005</v>
      </c>
      <c r="U80">
        <v>36.353900000000003</v>
      </c>
      <c r="V80">
        <v>1.3895900000000001</v>
      </c>
      <c r="W80">
        <v>1699.14</v>
      </c>
      <c r="X80" s="1">
        <v>-4.0933999999999998E-5</v>
      </c>
      <c r="Y80">
        <v>4.2172899999999997E-4</v>
      </c>
      <c r="Z80" s="1">
        <v>1.35033E-5</v>
      </c>
      <c r="AA80">
        <v>-7.78504E-3</v>
      </c>
      <c r="AB80">
        <v>4.2117599999999999</v>
      </c>
      <c r="AC80">
        <f t="shared" si="32"/>
        <v>466800</v>
      </c>
      <c r="AD80">
        <f t="shared" si="33"/>
        <v>0</v>
      </c>
      <c r="AE80">
        <f t="shared" si="34"/>
        <v>0</v>
      </c>
      <c r="AF80">
        <f t="shared" si="35"/>
        <v>7400</v>
      </c>
      <c r="AG80">
        <f t="shared" si="36"/>
        <v>196800</v>
      </c>
      <c r="AH80">
        <f t="shared" si="37"/>
        <v>233800</v>
      </c>
      <c r="AI80">
        <f t="shared" si="38"/>
        <v>0</v>
      </c>
      <c r="AJ80">
        <f t="shared" si="39"/>
        <v>0</v>
      </c>
      <c r="AK80">
        <f t="shared" si="40"/>
        <v>0</v>
      </c>
      <c r="AL80">
        <f t="shared" si="41"/>
        <v>83000</v>
      </c>
      <c r="AM80">
        <f t="shared" si="42"/>
        <v>0</v>
      </c>
      <c r="AN80">
        <f t="shared" si="43"/>
        <v>0</v>
      </c>
      <c r="AO80">
        <f t="shared" si="44"/>
        <v>0</v>
      </c>
      <c r="AP80">
        <f t="shared" si="45"/>
        <v>12200</v>
      </c>
      <c r="AS80" s="10">
        <v>46.68</v>
      </c>
      <c r="AT80" s="10"/>
      <c r="AU80" s="10"/>
      <c r="AV80" s="10">
        <v>0.74</v>
      </c>
      <c r="AW80" s="11">
        <v>19.68</v>
      </c>
      <c r="AX80" s="10">
        <v>23.38</v>
      </c>
      <c r="AY80" s="10"/>
      <c r="AZ80" s="10"/>
      <c r="BA80" s="10"/>
      <c r="BB80" s="10">
        <v>8.3000000000000007</v>
      </c>
      <c r="BC80" s="12"/>
      <c r="BD80" s="10"/>
      <c r="BE80" s="10"/>
      <c r="BF80" s="10">
        <v>1.22</v>
      </c>
      <c r="BJ80">
        <v>10000</v>
      </c>
      <c r="BK80">
        <v>10000</v>
      </c>
      <c r="BL80">
        <v>10000</v>
      </c>
      <c r="BM80">
        <v>10000</v>
      </c>
      <c r="BN80">
        <v>10000</v>
      </c>
      <c r="BO80">
        <v>10000</v>
      </c>
      <c r="BP80">
        <v>10000</v>
      </c>
      <c r="BQ80">
        <v>10000</v>
      </c>
      <c r="BR80">
        <v>10000</v>
      </c>
      <c r="BS80">
        <v>10000</v>
      </c>
      <c r="BT80">
        <v>10000</v>
      </c>
      <c r="BU80">
        <v>10000</v>
      </c>
      <c r="BV80">
        <v>10000</v>
      </c>
      <c r="BW80">
        <v>10000</v>
      </c>
      <c r="BX80">
        <v>10000</v>
      </c>
      <c r="BY80">
        <v>10000</v>
      </c>
      <c r="BZ80">
        <v>10000</v>
      </c>
      <c r="CA80">
        <v>10000</v>
      </c>
    </row>
    <row r="81" spans="1:79">
      <c r="A81" t="s">
        <v>100</v>
      </c>
      <c r="C81">
        <v>36.461500000000001</v>
      </c>
      <c r="D81">
        <v>204731</v>
      </c>
      <c r="E81">
        <v>-124.535</v>
      </c>
      <c r="F81">
        <v>66.715299999999999</v>
      </c>
      <c r="G81">
        <v>33.868899999999996</v>
      </c>
      <c r="H81">
        <v>912.18200000000002</v>
      </c>
      <c r="I81">
        <v>1.85205</v>
      </c>
      <c r="J81">
        <v>1.2177500000000001</v>
      </c>
      <c r="K81">
        <v>129.137</v>
      </c>
      <c r="L81">
        <v>1.13168</v>
      </c>
      <c r="M81">
        <v>51.027000000000001</v>
      </c>
      <c r="N81">
        <v>102.812</v>
      </c>
      <c r="O81">
        <v>80.102500000000006</v>
      </c>
      <c r="P81">
        <v>220.01300000000001</v>
      </c>
      <c r="Q81">
        <v>28.455500000000001</v>
      </c>
      <c r="R81">
        <v>33.926299999999998</v>
      </c>
      <c r="S81">
        <v>-1.5247800000000001E-2</v>
      </c>
      <c r="T81">
        <v>1.2807999999999999</v>
      </c>
      <c r="U81">
        <v>37.7729</v>
      </c>
      <c r="V81">
        <v>0.84073799999999999</v>
      </c>
      <c r="W81">
        <v>3642.01</v>
      </c>
      <c r="X81">
        <v>1.6808300000000002E-2</v>
      </c>
      <c r="Y81">
        <v>-1.24391E-3</v>
      </c>
      <c r="Z81" s="1">
        <v>-4.2033400000000003E-5</v>
      </c>
      <c r="AA81">
        <v>9.7895599999999992E-3</v>
      </c>
      <c r="AB81">
        <v>3.4705599999999999</v>
      </c>
      <c r="AC81">
        <f t="shared" si="32"/>
        <v>466900</v>
      </c>
      <c r="AD81">
        <f t="shared" si="33"/>
        <v>0</v>
      </c>
      <c r="AE81">
        <f t="shared" si="34"/>
        <v>0</v>
      </c>
      <c r="AF81">
        <f t="shared" si="35"/>
        <v>6600</v>
      </c>
      <c r="AG81">
        <f t="shared" si="36"/>
        <v>196000</v>
      </c>
      <c r="AH81">
        <f t="shared" si="37"/>
        <v>235000</v>
      </c>
      <c r="AI81">
        <f t="shared" si="38"/>
        <v>0</v>
      </c>
      <c r="AJ81">
        <f t="shared" si="39"/>
        <v>0</v>
      </c>
      <c r="AK81">
        <f t="shared" si="40"/>
        <v>0</v>
      </c>
      <c r="AL81">
        <f t="shared" si="41"/>
        <v>83400</v>
      </c>
      <c r="AM81">
        <f t="shared" si="42"/>
        <v>0</v>
      </c>
      <c r="AN81">
        <f t="shared" si="43"/>
        <v>0</v>
      </c>
      <c r="AO81">
        <f t="shared" si="44"/>
        <v>0</v>
      </c>
      <c r="AP81">
        <f t="shared" si="45"/>
        <v>12100</v>
      </c>
      <c r="AS81" s="10">
        <v>46.69</v>
      </c>
      <c r="AT81" s="10"/>
      <c r="AU81" s="10"/>
      <c r="AV81" s="10">
        <v>0.66</v>
      </c>
      <c r="AW81" s="11">
        <v>19.600000000000001</v>
      </c>
      <c r="AX81" s="10">
        <v>23.5</v>
      </c>
      <c r="AY81" s="10"/>
      <c r="AZ81" s="10"/>
      <c r="BA81" s="10"/>
      <c r="BB81" s="10">
        <v>8.34</v>
      </c>
      <c r="BC81" s="12"/>
      <c r="BD81" s="10"/>
      <c r="BE81" s="10"/>
      <c r="BF81" s="10">
        <v>1.21</v>
      </c>
      <c r="BJ81">
        <v>10000</v>
      </c>
      <c r="BK81">
        <v>10000</v>
      </c>
      <c r="BL81">
        <v>10000</v>
      </c>
      <c r="BM81">
        <v>10000</v>
      </c>
      <c r="BN81">
        <v>10000</v>
      </c>
      <c r="BO81">
        <v>10000</v>
      </c>
      <c r="BP81">
        <v>10000</v>
      </c>
      <c r="BQ81">
        <v>10000</v>
      </c>
      <c r="BR81">
        <v>10000</v>
      </c>
      <c r="BS81">
        <v>10000</v>
      </c>
      <c r="BT81">
        <v>10000</v>
      </c>
      <c r="BU81">
        <v>10000</v>
      </c>
      <c r="BV81">
        <v>10000</v>
      </c>
      <c r="BW81">
        <v>10000</v>
      </c>
      <c r="BX81">
        <v>10000</v>
      </c>
      <c r="BY81">
        <v>10000</v>
      </c>
      <c r="BZ81">
        <v>10000</v>
      </c>
      <c r="CA81">
        <v>10000</v>
      </c>
    </row>
    <row r="82" spans="1:79">
      <c r="A82" s="2"/>
      <c r="B82" s="2"/>
      <c r="C82" s="2" t="s">
        <v>25</v>
      </c>
      <c r="D82" s="2" t="s">
        <v>26</v>
      </c>
      <c r="E82" s="2" t="s">
        <v>27</v>
      </c>
      <c r="F82" s="2" t="s">
        <v>28</v>
      </c>
      <c r="G82" s="2" t="s">
        <v>29</v>
      </c>
      <c r="H82" s="2" t="s">
        <v>30</v>
      </c>
      <c r="I82" s="2" t="s">
        <v>31</v>
      </c>
      <c r="J82" s="2" t="s">
        <v>32</v>
      </c>
      <c r="K82" s="2" t="s">
        <v>33</v>
      </c>
      <c r="L82" s="2" t="s">
        <v>34</v>
      </c>
      <c r="M82" s="2" t="s">
        <v>35</v>
      </c>
      <c r="N82" s="2" t="s">
        <v>36</v>
      </c>
      <c r="O82" s="2" t="s">
        <v>37</v>
      </c>
      <c r="P82" s="2" t="s">
        <v>38</v>
      </c>
      <c r="Q82" s="2" t="s">
        <v>39</v>
      </c>
      <c r="R82" s="2" t="s">
        <v>40</v>
      </c>
      <c r="S82" s="2" t="s">
        <v>41</v>
      </c>
      <c r="T82" s="2" t="s">
        <v>42</v>
      </c>
      <c r="U82" s="2" t="s">
        <v>43</v>
      </c>
      <c r="V82" s="2" t="s">
        <v>44</v>
      </c>
      <c r="W82" s="2" t="s">
        <v>45</v>
      </c>
      <c r="X82" s="2" t="s">
        <v>46</v>
      </c>
      <c r="Y82" s="2" t="s">
        <v>47</v>
      </c>
      <c r="Z82" s="2" t="s">
        <v>48</v>
      </c>
      <c r="AA82" s="2" t="s">
        <v>49</v>
      </c>
      <c r="AB82" s="2" t="s">
        <v>50</v>
      </c>
      <c r="BJ82">
        <v>10000</v>
      </c>
      <c r="BK82">
        <v>10000</v>
      </c>
      <c r="BL82">
        <v>10000</v>
      </c>
      <c r="BM82">
        <v>10000</v>
      </c>
      <c r="BN82">
        <v>10000</v>
      </c>
      <c r="BO82">
        <v>10000</v>
      </c>
      <c r="BP82">
        <v>10000</v>
      </c>
      <c r="BQ82">
        <v>10000</v>
      </c>
      <c r="BR82">
        <v>10000</v>
      </c>
      <c r="BS82">
        <v>10000</v>
      </c>
      <c r="BT82">
        <v>10000</v>
      </c>
      <c r="BU82">
        <v>10000</v>
      </c>
      <c r="BV82">
        <v>10000</v>
      </c>
      <c r="BW82">
        <v>10000</v>
      </c>
      <c r="BX82">
        <v>10000</v>
      </c>
      <c r="BY82">
        <v>10000</v>
      </c>
      <c r="BZ82">
        <v>10000</v>
      </c>
      <c r="CA82">
        <v>10000</v>
      </c>
    </row>
    <row r="83" spans="1:79">
      <c r="A83" t="s">
        <v>101</v>
      </c>
      <c r="C83">
        <v>44.344000000000001</v>
      </c>
      <c r="D83">
        <v>195160</v>
      </c>
      <c r="E83">
        <v>332.98099999999999</v>
      </c>
      <c r="F83">
        <v>269.44600000000003</v>
      </c>
      <c r="G83">
        <v>45.399000000000001</v>
      </c>
      <c r="H83">
        <v>1006.14</v>
      </c>
      <c r="I83">
        <v>0.50245700000000004</v>
      </c>
      <c r="J83">
        <v>-0.10574600000000001</v>
      </c>
      <c r="K83">
        <v>118.31</v>
      </c>
      <c r="L83">
        <v>1.22454</v>
      </c>
      <c r="M83">
        <v>30.8627</v>
      </c>
      <c r="N83">
        <v>55.823500000000003</v>
      </c>
      <c r="O83">
        <v>70.7911</v>
      </c>
      <c r="P83">
        <v>202.98599999999999</v>
      </c>
      <c r="Q83">
        <v>43.105800000000002</v>
      </c>
      <c r="R83">
        <v>33.797499999999999</v>
      </c>
      <c r="S83">
        <v>4.9241300000000002E-2</v>
      </c>
      <c r="T83">
        <v>1.2532399999999999</v>
      </c>
      <c r="U83">
        <v>26.235299999999999</v>
      </c>
      <c r="V83">
        <v>0.70628800000000003</v>
      </c>
      <c r="W83">
        <v>2855.62</v>
      </c>
      <c r="X83">
        <v>2.1660200000000001E-2</v>
      </c>
      <c r="Y83">
        <v>-1.0478600000000001E-3</v>
      </c>
      <c r="Z83">
        <v>-5.7031199999999999E-3</v>
      </c>
      <c r="AA83">
        <v>3.7437699999999997E-2</v>
      </c>
      <c r="AB83">
        <v>4.66113</v>
      </c>
      <c r="AC83">
        <f t="shared" si="32"/>
        <v>464000</v>
      </c>
      <c r="AD83">
        <f t="shared" si="33"/>
        <v>0</v>
      </c>
      <c r="AE83">
        <f t="shared" si="34"/>
        <v>4200</v>
      </c>
      <c r="AF83">
        <f t="shared" si="35"/>
        <v>7500</v>
      </c>
      <c r="AG83">
        <f t="shared" si="36"/>
        <v>191900</v>
      </c>
      <c r="AH83">
        <f t="shared" si="37"/>
        <v>232900</v>
      </c>
      <c r="AI83">
        <f t="shared" si="38"/>
        <v>0</v>
      </c>
      <c r="AJ83">
        <f t="shared" si="39"/>
        <v>0</v>
      </c>
      <c r="AK83">
        <f t="shared" si="40"/>
        <v>0</v>
      </c>
      <c r="AL83">
        <f t="shared" si="41"/>
        <v>84200</v>
      </c>
      <c r="AM83">
        <f t="shared" si="42"/>
        <v>0</v>
      </c>
      <c r="AN83">
        <f t="shared" si="43"/>
        <v>0</v>
      </c>
      <c r="AO83">
        <f t="shared" si="44"/>
        <v>0</v>
      </c>
      <c r="AP83">
        <f t="shared" si="45"/>
        <v>15300</v>
      </c>
      <c r="AS83" s="10">
        <v>46.4</v>
      </c>
      <c r="AT83" s="10"/>
      <c r="AU83" s="10">
        <v>0.42</v>
      </c>
      <c r="AV83" s="10">
        <v>0.75</v>
      </c>
      <c r="AW83" s="11">
        <v>19.190000000000001</v>
      </c>
      <c r="AX83" s="10">
        <v>23.29</v>
      </c>
      <c r="AY83" s="10"/>
      <c r="AZ83" s="10"/>
      <c r="BA83" s="10"/>
      <c r="BB83" s="10">
        <v>8.42</v>
      </c>
      <c r="BC83" s="12"/>
      <c r="BD83" s="10"/>
      <c r="BE83" s="10"/>
      <c r="BF83" s="10">
        <v>1.53</v>
      </c>
      <c r="BJ83">
        <v>10000</v>
      </c>
      <c r="BK83">
        <v>10000</v>
      </c>
      <c r="BL83">
        <v>10000</v>
      </c>
      <c r="BM83">
        <v>10000</v>
      </c>
      <c r="BN83">
        <v>10000</v>
      </c>
      <c r="BO83">
        <v>10000</v>
      </c>
      <c r="BP83">
        <v>10000</v>
      </c>
      <c r="BQ83">
        <v>10000</v>
      </c>
      <c r="BR83">
        <v>10000</v>
      </c>
      <c r="BS83">
        <v>10000</v>
      </c>
      <c r="BT83">
        <v>10000</v>
      </c>
      <c r="BU83">
        <v>10000</v>
      </c>
      <c r="BV83">
        <v>10000</v>
      </c>
      <c r="BW83">
        <v>10000</v>
      </c>
      <c r="BX83">
        <v>10000</v>
      </c>
      <c r="BY83">
        <v>10000</v>
      </c>
      <c r="BZ83">
        <v>10000</v>
      </c>
      <c r="CA83">
        <v>10000</v>
      </c>
    </row>
    <row r="84" spans="1:79">
      <c r="A84" t="s">
        <v>102</v>
      </c>
      <c r="C84">
        <v>33.119700000000002</v>
      </c>
      <c r="D84">
        <v>187239</v>
      </c>
      <c r="E84">
        <v>1576.38</v>
      </c>
      <c r="F84">
        <v>305.48399999999998</v>
      </c>
      <c r="G84">
        <v>55.883699999999997</v>
      </c>
      <c r="H84">
        <v>1143.54</v>
      </c>
      <c r="I84">
        <v>0.47631699999999999</v>
      </c>
      <c r="J84">
        <v>1.40821</v>
      </c>
      <c r="K84">
        <v>95.329700000000003</v>
      </c>
      <c r="L84">
        <v>0.65285400000000005</v>
      </c>
      <c r="M84">
        <v>31.726900000000001</v>
      </c>
      <c r="N84">
        <v>58.550699999999999</v>
      </c>
      <c r="O84">
        <v>64.5642</v>
      </c>
      <c r="P84">
        <v>254.21700000000001</v>
      </c>
      <c r="Q84">
        <v>33.195900000000002</v>
      </c>
      <c r="R84">
        <v>24.849799999999998</v>
      </c>
      <c r="S84">
        <v>5.0621899999999997E-2</v>
      </c>
      <c r="T84">
        <v>1.2896300000000001</v>
      </c>
      <c r="U84">
        <v>32.637700000000002</v>
      </c>
      <c r="V84">
        <v>1.10067</v>
      </c>
      <c r="W84">
        <v>1979.02</v>
      </c>
      <c r="X84">
        <v>1.28004E-2</v>
      </c>
      <c r="Y84">
        <v>-1.0765099999999999E-3</v>
      </c>
      <c r="Z84">
        <v>-4.2855599999999999E-3</v>
      </c>
      <c r="AA84">
        <v>3.5331099999999997E-2</v>
      </c>
      <c r="AB84">
        <v>2.84233</v>
      </c>
      <c r="AC84">
        <f t="shared" si="32"/>
        <v>464900</v>
      </c>
      <c r="AD84">
        <f t="shared" si="33"/>
        <v>0</v>
      </c>
      <c r="AE84">
        <f t="shared" si="34"/>
        <v>0</v>
      </c>
      <c r="AF84">
        <f t="shared" si="35"/>
        <v>6500</v>
      </c>
      <c r="AG84">
        <f t="shared" si="36"/>
        <v>191900</v>
      </c>
      <c r="AH84">
        <f t="shared" si="37"/>
        <v>233600</v>
      </c>
      <c r="AI84">
        <f t="shared" si="38"/>
        <v>0</v>
      </c>
      <c r="AJ84">
        <f t="shared" si="39"/>
        <v>0</v>
      </c>
      <c r="AK84">
        <f t="shared" si="40"/>
        <v>0</v>
      </c>
      <c r="AL84">
        <f t="shared" si="41"/>
        <v>85399.999999999985</v>
      </c>
      <c r="AM84">
        <f t="shared" si="42"/>
        <v>0</v>
      </c>
      <c r="AN84">
        <f t="shared" si="43"/>
        <v>3400.0000000000005</v>
      </c>
      <c r="AO84">
        <f t="shared" si="44"/>
        <v>0</v>
      </c>
      <c r="AP84">
        <f t="shared" si="45"/>
        <v>14300</v>
      </c>
      <c r="AS84" s="10">
        <v>46.49</v>
      </c>
      <c r="AT84" s="10"/>
      <c r="AU84" s="10"/>
      <c r="AV84" s="10">
        <v>0.65</v>
      </c>
      <c r="AW84" s="11">
        <v>19.190000000000001</v>
      </c>
      <c r="AX84" s="10">
        <v>23.36</v>
      </c>
      <c r="AY84" s="10"/>
      <c r="AZ84" s="10"/>
      <c r="BA84" s="10"/>
      <c r="BB84" s="10">
        <v>8.5399999999999991</v>
      </c>
      <c r="BC84" s="12"/>
      <c r="BD84" s="10">
        <v>0.34</v>
      </c>
      <c r="BE84" s="10"/>
      <c r="BF84" s="10">
        <v>1.43</v>
      </c>
      <c r="BJ84">
        <v>10000</v>
      </c>
      <c r="BK84">
        <v>10000</v>
      </c>
      <c r="BL84">
        <v>10000</v>
      </c>
      <c r="BM84">
        <v>10000</v>
      </c>
      <c r="BN84">
        <v>10000</v>
      </c>
      <c r="BO84">
        <v>10000</v>
      </c>
      <c r="BP84">
        <v>10000</v>
      </c>
      <c r="BQ84">
        <v>10000</v>
      </c>
      <c r="BR84">
        <v>10000</v>
      </c>
      <c r="BS84">
        <v>10000</v>
      </c>
      <c r="BT84">
        <v>10000</v>
      </c>
      <c r="BU84">
        <v>10000</v>
      </c>
      <c r="BV84">
        <v>10000</v>
      </c>
      <c r="BW84">
        <v>10000</v>
      </c>
      <c r="BX84">
        <v>10000</v>
      </c>
      <c r="BY84">
        <v>10000</v>
      </c>
      <c r="BZ84">
        <v>10000</v>
      </c>
      <c r="CA84">
        <v>10000</v>
      </c>
    </row>
    <row r="85" spans="1:79">
      <c r="A85" t="s">
        <v>103</v>
      </c>
      <c r="C85">
        <v>39.446399999999997</v>
      </c>
      <c r="D85">
        <v>208041</v>
      </c>
      <c r="E85">
        <v>-132.119</v>
      </c>
      <c r="F85">
        <v>211.71600000000001</v>
      </c>
      <c r="G85">
        <v>45.137500000000003</v>
      </c>
      <c r="H85">
        <v>1107.25</v>
      </c>
      <c r="I85">
        <v>0.56758399999999998</v>
      </c>
      <c r="J85">
        <v>3.7197300000000003E-2</v>
      </c>
      <c r="K85">
        <v>91.714799999999997</v>
      </c>
      <c r="L85">
        <v>0.61092100000000005</v>
      </c>
      <c r="M85">
        <v>42.286299999999997</v>
      </c>
      <c r="N85">
        <v>76.974000000000004</v>
      </c>
      <c r="O85">
        <v>65.523300000000006</v>
      </c>
      <c r="P85">
        <v>238.27500000000001</v>
      </c>
      <c r="Q85">
        <v>32.1815</v>
      </c>
      <c r="R85">
        <v>33.393700000000003</v>
      </c>
      <c r="S85">
        <v>8.0137899999999998E-2</v>
      </c>
      <c r="T85">
        <v>1.34768</v>
      </c>
      <c r="U85">
        <v>25.807700000000001</v>
      </c>
      <c r="V85">
        <v>0.31801800000000002</v>
      </c>
      <c r="W85">
        <v>3491.04</v>
      </c>
      <c r="X85">
        <v>6.4670500000000002E-3</v>
      </c>
      <c r="Y85">
        <v>1.90342E-4</v>
      </c>
      <c r="Z85">
        <v>9.3008999999999995E-4</v>
      </c>
      <c r="AA85">
        <v>1.7205399999999999E-2</v>
      </c>
      <c r="AB85">
        <v>3.5315300000000001</v>
      </c>
      <c r="AC85">
        <f t="shared" si="32"/>
        <v>465500</v>
      </c>
      <c r="AD85">
        <f t="shared" si="33"/>
        <v>0</v>
      </c>
      <c r="AE85">
        <f t="shared" si="34"/>
        <v>0</v>
      </c>
      <c r="AF85">
        <f t="shared" si="35"/>
        <v>6700</v>
      </c>
      <c r="AG85">
        <f t="shared" si="36"/>
        <v>197700</v>
      </c>
      <c r="AH85">
        <f t="shared" si="37"/>
        <v>230400</v>
      </c>
      <c r="AI85">
        <f t="shared" si="38"/>
        <v>0</v>
      </c>
      <c r="AJ85">
        <f t="shared" si="39"/>
        <v>0</v>
      </c>
      <c r="AK85">
        <f t="shared" si="40"/>
        <v>0</v>
      </c>
      <c r="AL85">
        <f t="shared" si="41"/>
        <v>85000</v>
      </c>
      <c r="AM85">
        <f t="shared" si="42"/>
        <v>0</v>
      </c>
      <c r="AN85">
        <f t="shared" si="43"/>
        <v>3000</v>
      </c>
      <c r="AO85">
        <f t="shared" si="44"/>
        <v>0</v>
      </c>
      <c r="AP85">
        <f t="shared" si="45"/>
        <v>11700</v>
      </c>
      <c r="AS85" s="10">
        <v>46.55</v>
      </c>
      <c r="AT85" s="10"/>
      <c r="AU85" s="10"/>
      <c r="AV85" s="10">
        <v>0.67</v>
      </c>
      <c r="AW85" s="11">
        <v>19.77</v>
      </c>
      <c r="AX85" s="10">
        <v>23.04</v>
      </c>
      <c r="AY85" s="10"/>
      <c r="AZ85" s="10"/>
      <c r="BA85" s="10"/>
      <c r="BB85" s="10">
        <v>8.5</v>
      </c>
      <c r="BC85" s="12"/>
      <c r="BD85" s="10">
        <v>0.3</v>
      </c>
      <c r="BE85" s="10"/>
      <c r="BF85" s="10">
        <v>1.17</v>
      </c>
      <c r="BJ85">
        <v>10000</v>
      </c>
      <c r="BK85">
        <v>10000</v>
      </c>
      <c r="BL85">
        <v>10000</v>
      </c>
      <c r="BM85">
        <v>10000</v>
      </c>
      <c r="BN85">
        <v>10000</v>
      </c>
      <c r="BO85">
        <v>10000</v>
      </c>
      <c r="BP85">
        <v>10000</v>
      </c>
      <c r="BQ85">
        <v>10000</v>
      </c>
      <c r="BR85">
        <v>10000</v>
      </c>
      <c r="BS85">
        <v>10000</v>
      </c>
      <c r="BT85">
        <v>10000</v>
      </c>
      <c r="BU85">
        <v>10000</v>
      </c>
      <c r="BV85">
        <v>10000</v>
      </c>
      <c r="BW85">
        <v>10000</v>
      </c>
      <c r="BX85">
        <v>10000</v>
      </c>
      <c r="BY85">
        <v>10000</v>
      </c>
      <c r="BZ85">
        <v>10000</v>
      </c>
      <c r="CA85">
        <v>10000</v>
      </c>
    </row>
    <row r="86" spans="1:79">
      <c r="A86" t="s">
        <v>104</v>
      </c>
      <c r="C86">
        <v>43.114199999999997</v>
      </c>
      <c r="D86">
        <v>225460</v>
      </c>
      <c r="E86">
        <v>-1703.17</v>
      </c>
      <c r="F86">
        <v>505.53199999999998</v>
      </c>
      <c r="G86">
        <v>59.785200000000003</v>
      </c>
      <c r="H86">
        <v>1287.6199999999999</v>
      </c>
      <c r="I86">
        <v>0.63644199999999995</v>
      </c>
      <c r="J86">
        <v>1.29616</v>
      </c>
      <c r="K86">
        <v>102.123</v>
      </c>
      <c r="L86">
        <v>0.57667199999999996</v>
      </c>
      <c r="M86">
        <v>34.208100000000002</v>
      </c>
      <c r="N86">
        <v>95.826300000000003</v>
      </c>
      <c r="O86">
        <v>75.188299999999998</v>
      </c>
      <c r="P86">
        <v>250.44900000000001</v>
      </c>
      <c r="Q86">
        <v>39.686</v>
      </c>
      <c r="R86">
        <v>38.204000000000001</v>
      </c>
      <c r="S86">
        <v>0.13808500000000001</v>
      </c>
      <c r="T86">
        <v>2.1539999999999999</v>
      </c>
      <c r="U86">
        <v>30.654499999999999</v>
      </c>
      <c r="V86">
        <v>0.24986700000000001</v>
      </c>
      <c r="W86">
        <v>3625.99</v>
      </c>
      <c r="X86">
        <v>1.15827E-2</v>
      </c>
      <c r="Y86">
        <v>1.4834000000000001E-4</v>
      </c>
      <c r="Z86">
        <v>-2.6252300000000002E-4</v>
      </c>
      <c r="AA86">
        <v>9.2333099999999998E-3</v>
      </c>
      <c r="AB86">
        <v>4.1407499999999997</v>
      </c>
      <c r="AC86">
        <f t="shared" si="32"/>
        <v>466599.99999999994</v>
      </c>
      <c r="AD86">
        <f t="shared" si="33"/>
        <v>0</v>
      </c>
      <c r="AE86">
        <f t="shared" si="34"/>
        <v>0</v>
      </c>
      <c r="AF86">
        <f t="shared" si="35"/>
        <v>6400</v>
      </c>
      <c r="AG86">
        <f t="shared" si="36"/>
        <v>196100</v>
      </c>
      <c r="AH86">
        <f t="shared" si="37"/>
        <v>234600</v>
      </c>
      <c r="AI86">
        <f t="shared" si="38"/>
        <v>0</v>
      </c>
      <c r="AJ86">
        <f t="shared" si="39"/>
        <v>0</v>
      </c>
      <c r="AK86">
        <f t="shared" si="40"/>
        <v>0</v>
      </c>
      <c r="AL86">
        <f t="shared" si="41"/>
        <v>84100</v>
      </c>
      <c r="AM86">
        <f t="shared" si="42"/>
        <v>0</v>
      </c>
      <c r="AN86">
        <f t="shared" si="43"/>
        <v>0</v>
      </c>
      <c r="AO86">
        <f t="shared" si="44"/>
        <v>0</v>
      </c>
      <c r="AP86">
        <f t="shared" si="45"/>
        <v>12100</v>
      </c>
      <c r="AS86" s="10">
        <v>46.66</v>
      </c>
      <c r="AT86" s="10"/>
      <c r="AU86" s="10"/>
      <c r="AV86" s="10">
        <v>0.64</v>
      </c>
      <c r="AW86" s="11">
        <v>19.61</v>
      </c>
      <c r="AX86" s="10">
        <v>23.46</v>
      </c>
      <c r="AY86" s="10"/>
      <c r="AZ86" s="10"/>
      <c r="BA86" s="10"/>
      <c r="BB86" s="10">
        <v>8.41</v>
      </c>
      <c r="BC86" s="12"/>
      <c r="BD86" s="10"/>
      <c r="BE86" s="10"/>
      <c r="BF86" s="10">
        <v>1.21</v>
      </c>
      <c r="BJ86">
        <v>10000</v>
      </c>
      <c r="BK86">
        <v>10000</v>
      </c>
      <c r="BL86">
        <v>10000</v>
      </c>
      <c r="BM86">
        <v>10000</v>
      </c>
      <c r="BN86">
        <v>10000</v>
      </c>
      <c r="BO86">
        <v>10000</v>
      </c>
      <c r="BP86">
        <v>10000</v>
      </c>
      <c r="BQ86">
        <v>10000</v>
      </c>
      <c r="BR86">
        <v>10000</v>
      </c>
      <c r="BS86">
        <v>10000</v>
      </c>
      <c r="BT86">
        <v>10000</v>
      </c>
      <c r="BU86">
        <v>10000</v>
      </c>
      <c r="BV86">
        <v>10000</v>
      </c>
      <c r="BW86">
        <v>10000</v>
      </c>
      <c r="BX86">
        <v>10000</v>
      </c>
      <c r="BY86">
        <v>10000</v>
      </c>
      <c r="BZ86">
        <v>10000</v>
      </c>
      <c r="CA86">
        <v>10000</v>
      </c>
    </row>
    <row r="87" spans="1:79">
      <c r="A87" t="s">
        <v>105</v>
      </c>
      <c r="C87">
        <v>37.498800000000003</v>
      </c>
      <c r="D87">
        <v>224497</v>
      </c>
      <c r="E87">
        <v>-27.811399999999999</v>
      </c>
      <c r="F87">
        <v>346.2</v>
      </c>
      <c r="G87">
        <v>54.978299999999997</v>
      </c>
      <c r="H87">
        <v>1175.25</v>
      </c>
      <c r="I87">
        <v>0.37507200000000002</v>
      </c>
      <c r="J87">
        <v>-1.02623</v>
      </c>
      <c r="K87">
        <v>109.11199999999999</v>
      </c>
      <c r="L87">
        <v>1.24156</v>
      </c>
      <c r="M87">
        <v>41.900199999999998</v>
      </c>
      <c r="N87">
        <v>69.261200000000002</v>
      </c>
      <c r="O87">
        <v>75.359399999999994</v>
      </c>
      <c r="P87">
        <v>254.006</v>
      </c>
      <c r="Q87">
        <v>40.413800000000002</v>
      </c>
      <c r="R87">
        <v>32.520099999999999</v>
      </c>
      <c r="S87">
        <v>5.26255E-4</v>
      </c>
      <c r="T87">
        <v>1.9987699999999999</v>
      </c>
      <c r="U87">
        <v>30.7302</v>
      </c>
      <c r="V87">
        <v>0.233958</v>
      </c>
      <c r="W87">
        <v>3553.48</v>
      </c>
      <c r="X87">
        <v>1.10466E-2</v>
      </c>
      <c r="Y87">
        <v>-1.15653E-3</v>
      </c>
      <c r="Z87" s="1">
        <v>3.1680999999999997E-5</v>
      </c>
      <c r="AA87">
        <v>-3.2982699999999998E-3</v>
      </c>
      <c r="AB87">
        <v>3.6141800000000002</v>
      </c>
      <c r="AC87">
        <f t="shared" si="32"/>
        <v>466700</v>
      </c>
      <c r="AD87">
        <f t="shared" si="33"/>
        <v>0</v>
      </c>
      <c r="AE87">
        <f t="shared" si="34"/>
        <v>0</v>
      </c>
      <c r="AF87">
        <f t="shared" si="35"/>
        <v>6000</v>
      </c>
      <c r="AG87">
        <f t="shared" si="36"/>
        <v>196800</v>
      </c>
      <c r="AH87">
        <f t="shared" si="37"/>
        <v>234500</v>
      </c>
      <c r="AI87">
        <f t="shared" si="38"/>
        <v>0</v>
      </c>
      <c r="AJ87">
        <f t="shared" si="39"/>
        <v>0</v>
      </c>
      <c r="AK87">
        <f t="shared" si="40"/>
        <v>0</v>
      </c>
      <c r="AL87">
        <f t="shared" si="41"/>
        <v>84700</v>
      </c>
      <c r="AM87">
        <f t="shared" si="42"/>
        <v>0</v>
      </c>
      <c r="AN87">
        <f t="shared" si="43"/>
        <v>0</v>
      </c>
      <c r="AO87">
        <f t="shared" si="44"/>
        <v>0</v>
      </c>
      <c r="AP87">
        <f t="shared" si="45"/>
        <v>11399.999999999998</v>
      </c>
      <c r="AS87" s="10">
        <v>46.67</v>
      </c>
      <c r="AT87" s="10"/>
      <c r="AU87" s="10"/>
      <c r="AV87" s="10">
        <v>0.6</v>
      </c>
      <c r="AW87" s="11">
        <v>19.68</v>
      </c>
      <c r="AX87" s="10">
        <v>23.45</v>
      </c>
      <c r="AY87" s="10"/>
      <c r="AZ87" s="10"/>
      <c r="BA87" s="10"/>
      <c r="BB87" s="10">
        <v>8.4700000000000006</v>
      </c>
      <c r="BC87" s="12"/>
      <c r="BD87" s="10"/>
      <c r="BE87" s="10"/>
      <c r="BF87" s="10">
        <v>1.1399999999999999</v>
      </c>
      <c r="BJ87">
        <v>10000</v>
      </c>
      <c r="BK87">
        <v>10000</v>
      </c>
      <c r="BL87">
        <v>10000</v>
      </c>
      <c r="BM87">
        <v>10000</v>
      </c>
      <c r="BN87">
        <v>10000</v>
      </c>
      <c r="BO87">
        <v>10000</v>
      </c>
      <c r="BP87">
        <v>10000</v>
      </c>
      <c r="BQ87">
        <v>10000</v>
      </c>
      <c r="BR87">
        <v>10000</v>
      </c>
      <c r="BS87">
        <v>10000</v>
      </c>
      <c r="BT87">
        <v>10000</v>
      </c>
      <c r="BU87">
        <v>10000</v>
      </c>
      <c r="BV87">
        <v>10000</v>
      </c>
      <c r="BW87">
        <v>10000</v>
      </c>
      <c r="BX87">
        <v>10000</v>
      </c>
      <c r="BY87">
        <v>10000</v>
      </c>
      <c r="BZ87">
        <v>10000</v>
      </c>
      <c r="CA87">
        <v>10000</v>
      </c>
    </row>
    <row r="88" spans="1:79">
      <c r="A88" t="s">
        <v>106</v>
      </c>
      <c r="C88">
        <v>45.324300000000001</v>
      </c>
      <c r="D88">
        <v>216570</v>
      </c>
      <c r="E88">
        <v>2325.56</v>
      </c>
      <c r="F88">
        <v>252.30099999999999</v>
      </c>
      <c r="G88">
        <v>52.032200000000003</v>
      </c>
      <c r="H88">
        <v>1189.5</v>
      </c>
      <c r="I88">
        <v>0.87790599999999996</v>
      </c>
      <c r="J88">
        <v>-9.4535900000000006E-2</v>
      </c>
      <c r="K88">
        <v>97.834400000000002</v>
      </c>
      <c r="L88">
        <v>1.1010800000000001</v>
      </c>
      <c r="M88">
        <v>50.538699999999999</v>
      </c>
      <c r="N88">
        <v>72.675600000000003</v>
      </c>
      <c r="O88">
        <v>70.489699999999999</v>
      </c>
      <c r="P88">
        <v>230.41399999999999</v>
      </c>
      <c r="Q88">
        <v>46.727800000000002</v>
      </c>
      <c r="R88">
        <v>29.019100000000002</v>
      </c>
      <c r="S88">
        <v>7.2934700000000005E-2</v>
      </c>
      <c r="T88">
        <v>1.95004</v>
      </c>
      <c r="U88">
        <v>26.873699999999999</v>
      </c>
      <c r="V88">
        <v>0.659555</v>
      </c>
      <c r="W88">
        <v>3395.04</v>
      </c>
      <c r="X88">
        <v>1.1167699999999999E-2</v>
      </c>
      <c r="Y88">
        <v>-2.0781599999999999E-3</v>
      </c>
      <c r="Z88">
        <v>1.19799E-4</v>
      </c>
      <c r="AA88">
        <v>1.35304E-3</v>
      </c>
      <c r="AB88">
        <v>2.1808700000000001</v>
      </c>
      <c r="AC88">
        <f t="shared" si="32"/>
        <v>464799.99999999994</v>
      </c>
      <c r="AD88">
        <f t="shared" si="33"/>
        <v>0</v>
      </c>
      <c r="AE88">
        <f t="shared" si="34"/>
        <v>0</v>
      </c>
      <c r="AF88">
        <f t="shared" si="35"/>
        <v>6100</v>
      </c>
      <c r="AG88">
        <f t="shared" si="36"/>
        <v>196600</v>
      </c>
      <c r="AH88">
        <f t="shared" si="37"/>
        <v>231700.00000000003</v>
      </c>
      <c r="AI88">
        <f t="shared" si="38"/>
        <v>0</v>
      </c>
      <c r="AJ88">
        <f t="shared" si="39"/>
        <v>0</v>
      </c>
      <c r="AK88">
        <f t="shared" si="40"/>
        <v>0</v>
      </c>
      <c r="AL88">
        <f t="shared" si="41"/>
        <v>84500</v>
      </c>
      <c r="AM88">
        <f t="shared" si="42"/>
        <v>0</v>
      </c>
      <c r="AN88">
        <f t="shared" si="43"/>
        <v>0</v>
      </c>
      <c r="AO88">
        <f t="shared" si="44"/>
        <v>0</v>
      </c>
      <c r="AP88">
        <f t="shared" si="45"/>
        <v>16400</v>
      </c>
      <c r="AS88" s="10">
        <v>46.48</v>
      </c>
      <c r="AT88" s="10"/>
      <c r="AU88" s="10"/>
      <c r="AV88" s="10">
        <v>0.61</v>
      </c>
      <c r="AW88" s="11">
        <v>19.66</v>
      </c>
      <c r="AX88" s="10">
        <v>23.17</v>
      </c>
      <c r="AY88" s="10"/>
      <c r="AZ88" s="10"/>
      <c r="BA88" s="10"/>
      <c r="BB88" s="10">
        <v>8.4499999999999993</v>
      </c>
      <c r="BC88" s="12"/>
      <c r="BD88" s="10"/>
      <c r="BE88" s="10"/>
      <c r="BF88" s="10">
        <v>1.64</v>
      </c>
      <c r="BJ88">
        <v>10000</v>
      </c>
      <c r="BK88">
        <v>10000</v>
      </c>
      <c r="BL88">
        <v>10000</v>
      </c>
      <c r="BM88">
        <v>10000</v>
      </c>
      <c r="BN88">
        <v>10000</v>
      </c>
      <c r="BO88">
        <v>10000</v>
      </c>
      <c r="BP88">
        <v>10000</v>
      </c>
      <c r="BQ88">
        <v>10000</v>
      </c>
      <c r="BR88">
        <v>10000</v>
      </c>
      <c r="BS88">
        <v>10000</v>
      </c>
      <c r="BT88">
        <v>10000</v>
      </c>
      <c r="BU88">
        <v>10000</v>
      </c>
      <c r="BV88">
        <v>10000</v>
      </c>
      <c r="BW88">
        <v>10000</v>
      </c>
      <c r="BX88">
        <v>10000</v>
      </c>
      <c r="BY88">
        <v>10000</v>
      </c>
      <c r="BZ88">
        <v>10000</v>
      </c>
      <c r="CA88">
        <v>10000</v>
      </c>
    </row>
    <row r="89" spans="1:79">
      <c r="A89" t="s">
        <v>107</v>
      </c>
      <c r="C89">
        <v>38.434699999999999</v>
      </c>
      <c r="D89">
        <v>211522</v>
      </c>
      <c r="E89">
        <v>1659.73</v>
      </c>
      <c r="F89">
        <v>-84.786100000000005</v>
      </c>
      <c r="G89">
        <v>49.052700000000002</v>
      </c>
      <c r="H89">
        <v>1104.06</v>
      </c>
      <c r="I89">
        <v>0.17230899999999999</v>
      </c>
      <c r="J89">
        <v>1.04708</v>
      </c>
      <c r="K89">
        <v>98.132099999999994</v>
      </c>
      <c r="L89">
        <v>0.86253199999999997</v>
      </c>
      <c r="M89">
        <v>31.000900000000001</v>
      </c>
      <c r="N89">
        <v>79.025000000000006</v>
      </c>
      <c r="O89">
        <v>66.580799999999996</v>
      </c>
      <c r="P89">
        <v>229.75299999999999</v>
      </c>
      <c r="Q89">
        <v>36.168599999999998</v>
      </c>
      <c r="R89">
        <v>28.651900000000001</v>
      </c>
      <c r="S89">
        <v>0.140269</v>
      </c>
      <c r="T89">
        <v>1.69615</v>
      </c>
      <c r="U89">
        <v>28.157800000000002</v>
      </c>
      <c r="V89">
        <v>0.65296299999999996</v>
      </c>
      <c r="W89">
        <v>3325.42</v>
      </c>
      <c r="X89">
        <v>1.4850800000000001E-2</v>
      </c>
      <c r="Y89">
        <v>-2.3191000000000002E-3</v>
      </c>
      <c r="Z89">
        <v>-5.1538799999999998E-4</v>
      </c>
      <c r="AA89">
        <v>2.8344999999999999E-2</v>
      </c>
      <c r="AB89">
        <v>3.2904300000000002</v>
      </c>
      <c r="AC89">
        <f t="shared" si="32"/>
        <v>465700</v>
      </c>
      <c r="AD89">
        <f t="shared" si="33"/>
        <v>0</v>
      </c>
      <c r="AE89">
        <f t="shared" si="34"/>
        <v>0</v>
      </c>
      <c r="AF89">
        <f t="shared" si="35"/>
        <v>6899.9999999999991</v>
      </c>
      <c r="AG89">
        <f t="shared" si="36"/>
        <v>195900</v>
      </c>
      <c r="AH89">
        <f t="shared" si="37"/>
        <v>233299.99999999997</v>
      </c>
      <c r="AI89">
        <f t="shared" si="38"/>
        <v>0</v>
      </c>
      <c r="AJ89">
        <f t="shared" si="39"/>
        <v>0</v>
      </c>
      <c r="AK89">
        <f t="shared" si="40"/>
        <v>0</v>
      </c>
      <c r="AL89">
        <f t="shared" si="41"/>
        <v>85300</v>
      </c>
      <c r="AM89">
        <f t="shared" si="42"/>
        <v>0</v>
      </c>
      <c r="AN89">
        <f t="shared" si="43"/>
        <v>0</v>
      </c>
      <c r="AO89">
        <f t="shared" si="44"/>
        <v>0</v>
      </c>
      <c r="AP89">
        <f t="shared" si="45"/>
        <v>12800</v>
      </c>
      <c r="AS89" s="10">
        <v>46.57</v>
      </c>
      <c r="AT89" s="10"/>
      <c r="AU89" s="10"/>
      <c r="AV89" s="10">
        <v>0.69</v>
      </c>
      <c r="AW89" s="11">
        <v>19.59</v>
      </c>
      <c r="AX89" s="10">
        <v>23.33</v>
      </c>
      <c r="AY89" s="10"/>
      <c r="AZ89" s="10"/>
      <c r="BA89" s="10"/>
      <c r="BB89" s="10">
        <v>8.5299999999999994</v>
      </c>
      <c r="BC89" s="12"/>
      <c r="BD89" s="10"/>
      <c r="BE89" s="10"/>
      <c r="BF89" s="10">
        <v>1.28</v>
      </c>
      <c r="BG89" s="10"/>
      <c r="BJ89">
        <v>10000</v>
      </c>
      <c r="BK89">
        <v>10000</v>
      </c>
      <c r="BL89">
        <v>10000</v>
      </c>
      <c r="BM89">
        <v>10000</v>
      </c>
      <c r="BN89">
        <v>10000</v>
      </c>
      <c r="BO89">
        <v>10000</v>
      </c>
      <c r="BP89">
        <v>10000</v>
      </c>
      <c r="BQ89">
        <v>10000</v>
      </c>
      <c r="BR89">
        <v>10000</v>
      </c>
      <c r="BS89">
        <v>10000</v>
      </c>
      <c r="BT89">
        <v>10000</v>
      </c>
      <c r="BU89">
        <v>10000</v>
      </c>
      <c r="BV89">
        <v>10000</v>
      </c>
      <c r="BW89">
        <v>10000</v>
      </c>
      <c r="BX89">
        <v>10000</v>
      </c>
      <c r="BY89">
        <v>10000</v>
      </c>
      <c r="BZ89">
        <v>10000</v>
      </c>
      <c r="CA89">
        <v>10000</v>
      </c>
    </row>
    <row r="90" spans="1:79">
      <c r="A90" t="s">
        <v>108</v>
      </c>
      <c r="C90">
        <v>43.6006</v>
      </c>
      <c r="D90">
        <v>214304</v>
      </c>
      <c r="E90">
        <v>552.95699999999999</v>
      </c>
      <c r="F90">
        <v>20.122699999999998</v>
      </c>
      <c r="G90">
        <v>46.858400000000003</v>
      </c>
      <c r="H90">
        <v>1273.07</v>
      </c>
      <c r="I90">
        <v>0.48220800000000003</v>
      </c>
      <c r="J90">
        <v>1.4698500000000001</v>
      </c>
      <c r="K90">
        <v>124.744</v>
      </c>
      <c r="L90">
        <v>1.21288</v>
      </c>
      <c r="M90">
        <v>48.299500000000002</v>
      </c>
      <c r="N90">
        <v>52.823099999999997</v>
      </c>
      <c r="O90">
        <v>64.270899999999997</v>
      </c>
      <c r="P90">
        <v>224.84800000000001</v>
      </c>
      <c r="Q90">
        <v>23.881399999999999</v>
      </c>
      <c r="R90">
        <v>22.656300000000002</v>
      </c>
      <c r="S90">
        <v>0.13362499999999999</v>
      </c>
      <c r="T90">
        <v>0.46399899999999999</v>
      </c>
      <c r="U90">
        <v>32.006</v>
      </c>
      <c r="V90">
        <v>1.06609</v>
      </c>
      <c r="W90">
        <v>2724.71</v>
      </c>
      <c r="X90">
        <v>8.2852800000000008E-3</v>
      </c>
      <c r="Y90">
        <v>-1.48539E-4</v>
      </c>
      <c r="Z90">
        <v>1.8439299999999999E-3</v>
      </c>
      <c r="AA90">
        <v>-9.0657399999999992E-3</v>
      </c>
      <c r="AB90">
        <v>2.52983</v>
      </c>
      <c r="AC90">
        <f t="shared" si="32"/>
        <v>465500</v>
      </c>
      <c r="AD90">
        <f t="shared" si="33"/>
        <v>0</v>
      </c>
      <c r="AE90">
        <f t="shared" si="34"/>
        <v>3300</v>
      </c>
      <c r="AF90">
        <f t="shared" si="35"/>
        <v>7700</v>
      </c>
      <c r="AG90">
        <f t="shared" si="36"/>
        <v>188400</v>
      </c>
      <c r="AH90">
        <f t="shared" si="37"/>
        <v>237399.99999999997</v>
      </c>
      <c r="AI90">
        <f t="shared" si="38"/>
        <v>0</v>
      </c>
      <c r="AJ90">
        <f t="shared" si="39"/>
        <v>0</v>
      </c>
      <c r="AK90">
        <f t="shared" si="40"/>
        <v>0</v>
      </c>
      <c r="AL90">
        <f t="shared" si="41"/>
        <v>82300</v>
      </c>
      <c r="AM90">
        <f t="shared" si="42"/>
        <v>0</v>
      </c>
      <c r="AN90">
        <f t="shared" si="43"/>
        <v>0</v>
      </c>
      <c r="AO90">
        <f t="shared" si="44"/>
        <v>0</v>
      </c>
      <c r="AP90">
        <f t="shared" si="45"/>
        <v>15500</v>
      </c>
      <c r="AS90" s="10">
        <v>46.55</v>
      </c>
      <c r="AT90" s="10"/>
      <c r="AU90" s="10">
        <v>0.33</v>
      </c>
      <c r="AV90" s="10">
        <v>0.77</v>
      </c>
      <c r="AW90" s="11">
        <v>18.84</v>
      </c>
      <c r="AX90" s="10">
        <v>23.74</v>
      </c>
      <c r="AY90" s="10"/>
      <c r="AZ90" s="10"/>
      <c r="BA90" s="10"/>
      <c r="BB90" s="10">
        <v>8.23</v>
      </c>
      <c r="BC90" s="12"/>
      <c r="BD90" s="10"/>
      <c r="BE90" s="10"/>
      <c r="BF90" s="10">
        <v>1.55</v>
      </c>
      <c r="BJ90">
        <v>10000</v>
      </c>
      <c r="BK90">
        <v>10000</v>
      </c>
      <c r="BL90">
        <v>10000</v>
      </c>
      <c r="BM90">
        <v>10000</v>
      </c>
      <c r="BN90">
        <v>10000</v>
      </c>
      <c r="BO90">
        <v>10000</v>
      </c>
      <c r="BP90">
        <v>10000</v>
      </c>
      <c r="BQ90">
        <v>10000</v>
      </c>
      <c r="BR90">
        <v>10000</v>
      </c>
      <c r="BS90">
        <v>10000</v>
      </c>
      <c r="BT90">
        <v>10000</v>
      </c>
      <c r="BU90">
        <v>10000</v>
      </c>
      <c r="BV90">
        <v>10000</v>
      </c>
      <c r="BW90">
        <v>10000</v>
      </c>
      <c r="BX90">
        <v>10000</v>
      </c>
      <c r="BY90">
        <v>10000</v>
      </c>
      <c r="BZ90">
        <v>10000</v>
      </c>
      <c r="CA90">
        <v>10000</v>
      </c>
    </row>
    <row r="91" spans="1:79">
      <c r="A91" t="s">
        <v>109</v>
      </c>
      <c r="C91">
        <v>39.494799999999998</v>
      </c>
      <c r="D91">
        <v>222885</v>
      </c>
      <c r="E91">
        <v>1779.24</v>
      </c>
      <c r="F91">
        <v>1932.09</v>
      </c>
      <c r="G91">
        <v>13.3284</v>
      </c>
      <c r="H91">
        <v>205.25</v>
      </c>
      <c r="I91">
        <v>0.39274999999999999</v>
      </c>
      <c r="J91">
        <v>0.66314600000000001</v>
      </c>
      <c r="K91">
        <v>93.267300000000006</v>
      </c>
      <c r="L91">
        <v>1.0858399999999999</v>
      </c>
      <c r="M91">
        <v>36.400799999999997</v>
      </c>
      <c r="N91">
        <v>65.806799999999996</v>
      </c>
      <c r="O91">
        <v>51.7136</v>
      </c>
      <c r="P91">
        <v>172.30799999999999</v>
      </c>
      <c r="Q91">
        <v>64.072000000000003</v>
      </c>
      <c r="R91">
        <v>45.077300000000001</v>
      </c>
      <c r="S91">
        <v>0.183667</v>
      </c>
      <c r="T91">
        <v>3.63985E-2</v>
      </c>
      <c r="U91">
        <v>7.5032500000000004</v>
      </c>
      <c r="V91">
        <v>0.70276899999999998</v>
      </c>
      <c r="W91">
        <v>3553.47</v>
      </c>
      <c r="X91">
        <v>6.8355100000000002E-2</v>
      </c>
      <c r="Y91">
        <v>5.9086899999999998E-2</v>
      </c>
      <c r="Z91">
        <v>-1.1583700000000001E-2</v>
      </c>
      <c r="AA91">
        <v>-5.4090800000000001E-3</v>
      </c>
      <c r="AB91">
        <v>7.6507899999999998</v>
      </c>
      <c r="AC91">
        <f t="shared" si="32"/>
        <v>464300</v>
      </c>
      <c r="AD91">
        <f t="shared" si="33"/>
        <v>0</v>
      </c>
      <c r="AE91">
        <f t="shared" si="34"/>
        <v>4500</v>
      </c>
      <c r="AF91">
        <f t="shared" si="35"/>
        <v>8200</v>
      </c>
      <c r="AG91">
        <f t="shared" si="36"/>
        <v>194300</v>
      </c>
      <c r="AH91">
        <f t="shared" si="37"/>
        <v>231300</v>
      </c>
      <c r="AI91">
        <f t="shared" si="38"/>
        <v>0</v>
      </c>
      <c r="AJ91">
        <f t="shared" si="39"/>
        <v>0</v>
      </c>
      <c r="AK91">
        <f t="shared" si="40"/>
        <v>0</v>
      </c>
      <c r="AL91">
        <f t="shared" si="41"/>
        <v>84400</v>
      </c>
      <c r="AM91">
        <f t="shared" si="42"/>
        <v>0</v>
      </c>
      <c r="AN91">
        <f t="shared" si="43"/>
        <v>0</v>
      </c>
      <c r="AO91">
        <f t="shared" si="44"/>
        <v>0</v>
      </c>
      <c r="AP91">
        <f t="shared" si="45"/>
        <v>12900</v>
      </c>
      <c r="AS91" s="10">
        <v>46.43</v>
      </c>
      <c r="AT91" s="10"/>
      <c r="AU91" s="10">
        <v>0.45</v>
      </c>
      <c r="AV91" s="10">
        <v>0.82</v>
      </c>
      <c r="AW91" s="11">
        <v>19.43</v>
      </c>
      <c r="AX91" s="10">
        <v>23.13</v>
      </c>
      <c r="AY91" s="10"/>
      <c r="AZ91" s="10"/>
      <c r="BA91" s="10"/>
      <c r="BB91" s="10">
        <v>8.44</v>
      </c>
      <c r="BC91" s="12"/>
      <c r="BD91" s="10"/>
      <c r="BE91" s="10"/>
      <c r="BF91" s="10">
        <v>1.29</v>
      </c>
      <c r="BJ91">
        <v>10000</v>
      </c>
      <c r="BK91">
        <v>10000</v>
      </c>
      <c r="BL91">
        <v>10000</v>
      </c>
      <c r="BM91">
        <v>10000</v>
      </c>
      <c r="BN91">
        <v>10000</v>
      </c>
      <c r="BO91">
        <v>10000</v>
      </c>
      <c r="BP91">
        <v>10000</v>
      </c>
      <c r="BQ91">
        <v>10000</v>
      </c>
      <c r="BR91">
        <v>10000</v>
      </c>
      <c r="BS91">
        <v>10000</v>
      </c>
      <c r="BT91">
        <v>10000</v>
      </c>
      <c r="BU91">
        <v>10000</v>
      </c>
      <c r="BV91">
        <v>10000</v>
      </c>
      <c r="BW91">
        <v>10000</v>
      </c>
      <c r="BX91">
        <v>10000</v>
      </c>
      <c r="BY91">
        <v>10000</v>
      </c>
      <c r="BZ91">
        <v>10000</v>
      </c>
      <c r="CA91">
        <v>10000</v>
      </c>
    </row>
    <row r="92" spans="1:79">
      <c r="A92" t="s">
        <v>110</v>
      </c>
      <c r="C92">
        <v>46.992600000000003</v>
      </c>
      <c r="D92">
        <v>220106</v>
      </c>
      <c r="E92">
        <v>-1383.59</v>
      </c>
      <c r="F92">
        <v>273.14299999999997</v>
      </c>
      <c r="G92">
        <v>10.245900000000001</v>
      </c>
      <c r="H92">
        <v>220.50399999999999</v>
      </c>
      <c r="I92">
        <v>0.32085799999999998</v>
      </c>
      <c r="J92">
        <v>-0.46391399999999999</v>
      </c>
      <c r="K92">
        <v>108.13200000000001</v>
      </c>
      <c r="L92">
        <v>1.65062</v>
      </c>
      <c r="M92">
        <v>31.456299999999999</v>
      </c>
      <c r="N92">
        <v>94.280299999999997</v>
      </c>
      <c r="O92">
        <v>55.582900000000002</v>
      </c>
      <c r="P92">
        <v>190.667</v>
      </c>
      <c r="Q92">
        <v>43.779299999999999</v>
      </c>
      <c r="R92">
        <v>35.238</v>
      </c>
      <c r="S92">
        <v>7.2613800000000006E-2</v>
      </c>
      <c r="T92">
        <v>0.12083199999999999</v>
      </c>
      <c r="U92">
        <v>8.3208500000000001</v>
      </c>
      <c r="V92">
        <v>0.99935399999999996</v>
      </c>
      <c r="W92">
        <v>3827.45</v>
      </c>
      <c r="X92">
        <v>3.9792399999999999E-2</v>
      </c>
      <c r="Y92">
        <v>9.2629300000000008E-3</v>
      </c>
      <c r="Z92">
        <v>6.7719900000000003E-3</v>
      </c>
      <c r="AA92">
        <v>2.1368499999999999E-2</v>
      </c>
      <c r="AB92">
        <v>8.4309200000000004</v>
      </c>
      <c r="AC92">
        <f t="shared" si="32"/>
        <v>466300</v>
      </c>
      <c r="AD92">
        <f t="shared" si="33"/>
        <v>0</v>
      </c>
      <c r="AE92">
        <f t="shared" si="34"/>
        <v>4000</v>
      </c>
      <c r="AF92">
        <f t="shared" si="35"/>
        <v>7800</v>
      </c>
      <c r="AG92">
        <f t="shared" si="36"/>
        <v>195600</v>
      </c>
      <c r="AH92">
        <f t="shared" si="37"/>
        <v>233500</v>
      </c>
      <c r="AI92">
        <f t="shared" si="38"/>
        <v>0</v>
      </c>
      <c r="AJ92">
        <f t="shared" si="39"/>
        <v>0</v>
      </c>
      <c r="AK92">
        <f t="shared" si="40"/>
        <v>0</v>
      </c>
      <c r="AL92">
        <f t="shared" si="41"/>
        <v>82600</v>
      </c>
      <c r="AM92">
        <f t="shared" si="42"/>
        <v>0</v>
      </c>
      <c r="AN92">
        <f t="shared" si="43"/>
        <v>0</v>
      </c>
      <c r="AO92">
        <f t="shared" si="44"/>
        <v>0</v>
      </c>
      <c r="AP92">
        <f t="shared" si="45"/>
        <v>10200</v>
      </c>
      <c r="AS92" s="10">
        <v>46.63</v>
      </c>
      <c r="AT92" s="10"/>
      <c r="AU92" s="10">
        <v>0.4</v>
      </c>
      <c r="AV92" s="10">
        <v>0.78</v>
      </c>
      <c r="AW92" s="11">
        <v>19.559999999999999</v>
      </c>
      <c r="AX92" s="10">
        <v>23.35</v>
      </c>
      <c r="AY92" s="10"/>
      <c r="AZ92" s="10"/>
      <c r="BA92" s="10"/>
      <c r="BB92" s="10">
        <v>8.26</v>
      </c>
      <c r="BC92" s="12"/>
      <c r="BD92" s="10"/>
      <c r="BE92" s="10"/>
      <c r="BF92" s="10">
        <v>1.02</v>
      </c>
      <c r="BJ92">
        <v>10000</v>
      </c>
      <c r="BK92">
        <v>10000</v>
      </c>
      <c r="BL92">
        <v>10000</v>
      </c>
      <c r="BM92">
        <v>10000</v>
      </c>
      <c r="BN92">
        <v>10000</v>
      </c>
      <c r="BO92">
        <v>10000</v>
      </c>
      <c r="BP92">
        <v>10000</v>
      </c>
      <c r="BQ92">
        <v>10000</v>
      </c>
      <c r="BR92">
        <v>10000</v>
      </c>
      <c r="BS92">
        <v>10000</v>
      </c>
      <c r="BT92">
        <v>10000</v>
      </c>
      <c r="BU92">
        <v>10000</v>
      </c>
      <c r="BV92">
        <v>10000</v>
      </c>
      <c r="BW92">
        <v>10000</v>
      </c>
      <c r="BX92">
        <v>10000</v>
      </c>
      <c r="BY92">
        <v>10000</v>
      </c>
      <c r="BZ92">
        <v>10000</v>
      </c>
      <c r="CA92">
        <v>10000</v>
      </c>
    </row>
    <row r="93" spans="1:79">
      <c r="A93" t="s">
        <v>111</v>
      </c>
      <c r="C93">
        <v>37.853200000000001</v>
      </c>
      <c r="D93">
        <v>219152</v>
      </c>
      <c r="E93">
        <v>1632.8</v>
      </c>
      <c r="F93">
        <v>95.596999999999994</v>
      </c>
      <c r="G93">
        <v>13.683999999999999</v>
      </c>
      <c r="H93">
        <v>448.47500000000002</v>
      </c>
      <c r="I93">
        <v>0.44696200000000003</v>
      </c>
      <c r="J93">
        <v>-0.27961799999999998</v>
      </c>
      <c r="K93">
        <v>122.172</v>
      </c>
      <c r="L93">
        <v>1.04271</v>
      </c>
      <c r="M93">
        <v>36.435400000000001</v>
      </c>
      <c r="N93">
        <v>62.414900000000003</v>
      </c>
      <c r="O93">
        <v>56.414200000000001</v>
      </c>
      <c r="P93">
        <v>193.821</v>
      </c>
      <c r="Q93">
        <v>19.476700000000001</v>
      </c>
      <c r="R93">
        <v>29.453900000000001</v>
      </c>
      <c r="S93">
        <v>4.9512300000000002E-2</v>
      </c>
      <c r="T93">
        <v>5.7156100000000001E-2</v>
      </c>
      <c r="U93">
        <v>10.2752</v>
      </c>
      <c r="V93">
        <v>1.0835900000000001</v>
      </c>
      <c r="W93">
        <v>4070.39</v>
      </c>
      <c r="X93">
        <v>9.2755300000000006E-3</v>
      </c>
      <c r="Y93">
        <v>7.0735900000000003E-3</v>
      </c>
      <c r="Z93">
        <v>4.3382300000000001E-4</v>
      </c>
      <c r="AA93">
        <v>-3.2132800000000001E-4</v>
      </c>
      <c r="AB93">
        <v>6.5302800000000003</v>
      </c>
      <c r="AC93">
        <f t="shared" si="32"/>
        <v>465900.00000000006</v>
      </c>
      <c r="AD93">
        <f t="shared" si="33"/>
        <v>0</v>
      </c>
      <c r="AE93">
        <f t="shared" si="34"/>
        <v>0</v>
      </c>
      <c r="AF93">
        <f t="shared" si="35"/>
        <v>8200</v>
      </c>
      <c r="AG93">
        <f t="shared" si="36"/>
        <v>191000</v>
      </c>
      <c r="AH93">
        <f t="shared" si="37"/>
        <v>236500</v>
      </c>
      <c r="AI93">
        <f t="shared" si="38"/>
        <v>0</v>
      </c>
      <c r="AJ93">
        <f t="shared" si="39"/>
        <v>0</v>
      </c>
      <c r="AK93">
        <f t="shared" si="40"/>
        <v>0</v>
      </c>
      <c r="AL93">
        <f t="shared" si="41"/>
        <v>84900</v>
      </c>
      <c r="AM93">
        <f t="shared" si="42"/>
        <v>0</v>
      </c>
      <c r="AN93">
        <f t="shared" si="43"/>
        <v>0</v>
      </c>
      <c r="AO93">
        <f t="shared" si="44"/>
        <v>0</v>
      </c>
      <c r="AP93">
        <f t="shared" si="45"/>
        <v>13600.000000000002</v>
      </c>
      <c r="AS93" s="10">
        <v>46.59</v>
      </c>
      <c r="AT93" s="10"/>
      <c r="AU93" s="10"/>
      <c r="AV93" s="10">
        <v>0.82</v>
      </c>
      <c r="AW93" s="11">
        <v>19.100000000000001</v>
      </c>
      <c r="AX93" s="10">
        <v>23.65</v>
      </c>
      <c r="AY93" s="10"/>
      <c r="AZ93" s="10"/>
      <c r="BA93" s="10"/>
      <c r="BB93" s="10">
        <v>8.49</v>
      </c>
      <c r="BC93" s="12"/>
      <c r="BD93" s="10"/>
      <c r="BE93" s="10"/>
      <c r="BF93" s="10">
        <v>1.36</v>
      </c>
      <c r="BJ93">
        <v>10000</v>
      </c>
      <c r="BK93">
        <v>10000</v>
      </c>
      <c r="BL93">
        <v>10000</v>
      </c>
      <c r="BM93">
        <v>10000</v>
      </c>
      <c r="BN93">
        <v>10000</v>
      </c>
      <c r="BO93">
        <v>10000</v>
      </c>
      <c r="BP93">
        <v>10000</v>
      </c>
      <c r="BQ93">
        <v>10000</v>
      </c>
      <c r="BR93">
        <v>10000</v>
      </c>
      <c r="BS93">
        <v>10000</v>
      </c>
      <c r="BT93">
        <v>10000</v>
      </c>
      <c r="BU93">
        <v>10000</v>
      </c>
      <c r="BV93">
        <v>10000</v>
      </c>
      <c r="BW93">
        <v>10000</v>
      </c>
      <c r="BX93">
        <v>10000</v>
      </c>
      <c r="BY93">
        <v>10000</v>
      </c>
      <c r="BZ93">
        <v>10000</v>
      </c>
      <c r="CA93">
        <v>10000</v>
      </c>
    </row>
    <row r="94" spans="1:79">
      <c r="A94" t="s">
        <v>112</v>
      </c>
      <c r="C94">
        <v>48.610799999999998</v>
      </c>
      <c r="D94">
        <v>219527</v>
      </c>
      <c r="E94">
        <v>780.17200000000003</v>
      </c>
      <c r="F94">
        <v>264.35199999999998</v>
      </c>
      <c r="G94">
        <v>60.015099999999997</v>
      </c>
      <c r="H94">
        <v>1316.93</v>
      </c>
      <c r="I94">
        <v>0.92291299999999998</v>
      </c>
      <c r="J94">
        <v>0.42634</v>
      </c>
      <c r="K94">
        <v>88.997900000000001</v>
      </c>
      <c r="L94">
        <v>1.2033</v>
      </c>
      <c r="M94">
        <v>39.505600000000001</v>
      </c>
      <c r="N94">
        <v>89.632499999999993</v>
      </c>
      <c r="O94">
        <v>73.557000000000002</v>
      </c>
      <c r="P94">
        <v>225.42699999999999</v>
      </c>
      <c r="Q94">
        <v>32.317100000000003</v>
      </c>
      <c r="R94">
        <v>30.273800000000001</v>
      </c>
      <c r="S94">
        <v>0.13600799999999999</v>
      </c>
      <c r="T94">
        <v>2.1758000000000002</v>
      </c>
      <c r="U94">
        <v>20.590299999999999</v>
      </c>
      <c r="V94">
        <v>0.48893900000000001</v>
      </c>
      <c r="W94">
        <v>3410.89</v>
      </c>
      <c r="X94">
        <v>2.1017500000000001E-2</v>
      </c>
      <c r="Y94" s="1">
        <v>1.6985399999999998E-5</v>
      </c>
      <c r="Z94">
        <v>-1.14836E-4</v>
      </c>
      <c r="AA94" s="1">
        <v>4.8795899999999998E-5</v>
      </c>
      <c r="AB94">
        <v>3.1927699999999999</v>
      </c>
      <c r="AC94">
        <f t="shared" si="32"/>
        <v>464500</v>
      </c>
      <c r="AD94">
        <f t="shared" si="33"/>
        <v>0</v>
      </c>
      <c r="AE94">
        <f t="shared" si="34"/>
        <v>5300</v>
      </c>
      <c r="AF94">
        <f t="shared" si="35"/>
        <v>6600</v>
      </c>
      <c r="AG94">
        <f t="shared" si="36"/>
        <v>196000</v>
      </c>
      <c r="AH94">
        <f t="shared" si="37"/>
        <v>231000</v>
      </c>
      <c r="AI94">
        <f t="shared" si="38"/>
        <v>0</v>
      </c>
      <c r="AJ94">
        <f t="shared" si="39"/>
        <v>0</v>
      </c>
      <c r="AK94">
        <f t="shared" si="40"/>
        <v>0</v>
      </c>
      <c r="AL94">
        <f t="shared" si="41"/>
        <v>83300</v>
      </c>
      <c r="AM94">
        <f t="shared" si="42"/>
        <v>0</v>
      </c>
      <c r="AN94">
        <f t="shared" si="43"/>
        <v>0</v>
      </c>
      <c r="AO94">
        <f t="shared" si="44"/>
        <v>0</v>
      </c>
      <c r="AP94">
        <f t="shared" si="45"/>
        <v>13400</v>
      </c>
      <c r="AS94" s="10">
        <v>46.45</v>
      </c>
      <c r="AT94" s="10"/>
      <c r="AU94" s="10">
        <v>0.53</v>
      </c>
      <c r="AV94" s="10">
        <v>0.66</v>
      </c>
      <c r="AW94" s="11">
        <v>19.600000000000001</v>
      </c>
      <c r="AX94" s="10">
        <v>23.1</v>
      </c>
      <c r="AY94" s="10"/>
      <c r="AZ94" s="10"/>
      <c r="BA94" s="10"/>
      <c r="BB94" s="10">
        <v>8.33</v>
      </c>
      <c r="BC94" s="12"/>
      <c r="BD94" s="10"/>
      <c r="BE94" s="10"/>
      <c r="BF94" s="10">
        <v>1.34</v>
      </c>
      <c r="BJ94">
        <v>10000</v>
      </c>
      <c r="BK94">
        <v>10000</v>
      </c>
      <c r="BL94">
        <v>10000</v>
      </c>
      <c r="BM94">
        <v>10000</v>
      </c>
      <c r="BN94">
        <v>10000</v>
      </c>
      <c r="BO94">
        <v>10000</v>
      </c>
      <c r="BP94">
        <v>10000</v>
      </c>
      <c r="BQ94">
        <v>10000</v>
      </c>
      <c r="BR94">
        <v>10000</v>
      </c>
      <c r="BS94">
        <v>10000</v>
      </c>
      <c r="BT94">
        <v>10000</v>
      </c>
      <c r="BU94">
        <v>10000</v>
      </c>
      <c r="BV94">
        <v>10000</v>
      </c>
      <c r="BW94">
        <v>10000</v>
      </c>
      <c r="BX94">
        <v>10000</v>
      </c>
      <c r="BY94">
        <v>10000</v>
      </c>
      <c r="BZ94">
        <v>10000</v>
      </c>
      <c r="CA94">
        <v>10000</v>
      </c>
    </row>
    <row r="95" spans="1:79">
      <c r="A95" t="s">
        <v>113</v>
      </c>
      <c r="C95">
        <v>37.443300000000001</v>
      </c>
      <c r="D95">
        <v>216480</v>
      </c>
      <c r="E95">
        <v>-989.77</v>
      </c>
      <c r="F95">
        <v>277.07299999999998</v>
      </c>
      <c r="G95">
        <v>58.7423</v>
      </c>
      <c r="H95">
        <v>1380.69</v>
      </c>
      <c r="I95">
        <v>1.3042</v>
      </c>
      <c r="J95">
        <v>0.57162900000000005</v>
      </c>
      <c r="K95">
        <v>97.395600000000002</v>
      </c>
      <c r="L95">
        <v>0.669076</v>
      </c>
      <c r="M95">
        <v>32.623399999999997</v>
      </c>
      <c r="N95">
        <v>66.403400000000005</v>
      </c>
      <c r="O95">
        <v>75.6648</v>
      </c>
      <c r="P95">
        <v>232.089</v>
      </c>
      <c r="Q95">
        <v>34.327199999999998</v>
      </c>
      <c r="R95">
        <v>30.166799999999999</v>
      </c>
      <c r="S95">
        <v>-4.5763600000000001E-2</v>
      </c>
      <c r="T95">
        <v>1.38534</v>
      </c>
      <c r="U95">
        <v>22.507999999999999</v>
      </c>
      <c r="V95">
        <v>0.47251500000000002</v>
      </c>
      <c r="W95">
        <v>3475.49</v>
      </c>
      <c r="X95">
        <v>1.1220600000000001E-2</v>
      </c>
      <c r="Y95" s="1">
        <v>-6.3468100000000003E-5</v>
      </c>
      <c r="Z95" s="1">
        <v>3.1142600000000002E-5</v>
      </c>
      <c r="AA95">
        <v>1.75371E-2</v>
      </c>
      <c r="AB95">
        <v>3.4554200000000002</v>
      </c>
      <c r="AC95">
        <f t="shared" si="32"/>
        <v>465700</v>
      </c>
      <c r="AD95">
        <f t="shared" si="33"/>
        <v>0</v>
      </c>
      <c r="AE95">
        <f t="shared" si="34"/>
        <v>3900</v>
      </c>
      <c r="AF95">
        <f t="shared" si="35"/>
        <v>6100</v>
      </c>
      <c r="AG95">
        <f t="shared" si="36"/>
        <v>195100.00000000003</v>
      </c>
      <c r="AH95">
        <f t="shared" si="37"/>
        <v>233800</v>
      </c>
      <c r="AI95">
        <f t="shared" si="38"/>
        <v>0</v>
      </c>
      <c r="AJ95">
        <f t="shared" si="39"/>
        <v>0</v>
      </c>
      <c r="AK95">
        <f t="shared" si="40"/>
        <v>0</v>
      </c>
      <c r="AL95">
        <f t="shared" si="41"/>
        <v>83500</v>
      </c>
      <c r="AM95">
        <f t="shared" si="42"/>
        <v>0</v>
      </c>
      <c r="AN95">
        <f t="shared" si="43"/>
        <v>0</v>
      </c>
      <c r="AO95">
        <f t="shared" si="44"/>
        <v>0</v>
      </c>
      <c r="AP95">
        <f t="shared" si="45"/>
        <v>11900</v>
      </c>
      <c r="AS95" s="10">
        <v>46.57</v>
      </c>
      <c r="AT95" s="10"/>
      <c r="AU95" s="10">
        <v>0.39</v>
      </c>
      <c r="AV95" s="10">
        <v>0.61</v>
      </c>
      <c r="AW95" s="11">
        <v>19.510000000000002</v>
      </c>
      <c r="AX95" s="10">
        <v>23.38</v>
      </c>
      <c r="AY95" s="10"/>
      <c r="AZ95" s="10"/>
      <c r="BA95" s="10"/>
      <c r="BB95" s="10">
        <v>8.35</v>
      </c>
      <c r="BC95" s="12"/>
      <c r="BD95" s="10"/>
      <c r="BE95" s="10"/>
      <c r="BF95" s="10">
        <v>1.19</v>
      </c>
      <c r="BJ95">
        <v>10000</v>
      </c>
      <c r="BK95">
        <v>10000</v>
      </c>
      <c r="BL95">
        <v>10000</v>
      </c>
      <c r="BM95">
        <v>10000</v>
      </c>
      <c r="BN95">
        <v>10000</v>
      </c>
      <c r="BO95">
        <v>10000</v>
      </c>
      <c r="BP95">
        <v>10000</v>
      </c>
      <c r="BQ95">
        <v>10000</v>
      </c>
      <c r="BR95">
        <v>10000</v>
      </c>
      <c r="BS95">
        <v>10000</v>
      </c>
      <c r="BT95">
        <v>10000</v>
      </c>
      <c r="BU95">
        <v>10000</v>
      </c>
      <c r="BV95">
        <v>10000</v>
      </c>
      <c r="BW95">
        <v>10000</v>
      </c>
      <c r="BX95">
        <v>10000</v>
      </c>
      <c r="BY95">
        <v>10000</v>
      </c>
      <c r="BZ95">
        <v>10000</v>
      </c>
      <c r="CA95">
        <v>10000</v>
      </c>
    </row>
    <row r="96" spans="1:79">
      <c r="A96" t="s">
        <v>114</v>
      </c>
      <c r="C96">
        <v>40.824300000000001</v>
      </c>
      <c r="D96">
        <v>215296</v>
      </c>
      <c r="E96">
        <v>1255.6400000000001</v>
      </c>
      <c r="F96">
        <v>11.768800000000001</v>
      </c>
      <c r="G96">
        <v>3.9845000000000002</v>
      </c>
      <c r="H96">
        <v>141.83699999999999</v>
      </c>
      <c r="I96">
        <v>0.148171</v>
      </c>
      <c r="J96">
        <v>-0.61404400000000003</v>
      </c>
      <c r="K96">
        <v>121.682</v>
      </c>
      <c r="L96">
        <v>0.87653999999999999</v>
      </c>
      <c r="M96">
        <v>29.643999999999998</v>
      </c>
      <c r="N96">
        <v>114.733</v>
      </c>
      <c r="O96">
        <v>53.632100000000001</v>
      </c>
      <c r="P96">
        <v>226.00899999999999</v>
      </c>
      <c r="Q96">
        <v>31.745999999999999</v>
      </c>
      <c r="R96">
        <v>31.256</v>
      </c>
      <c r="S96">
        <v>1.3877499999999999E-2</v>
      </c>
      <c r="T96">
        <v>8.9893000000000004E-3</v>
      </c>
      <c r="U96">
        <v>3.1580499999999998</v>
      </c>
      <c r="V96">
        <v>2.0742400000000001</v>
      </c>
      <c r="W96">
        <v>3889.69</v>
      </c>
      <c r="X96">
        <v>2.1777999999999999E-2</v>
      </c>
      <c r="Y96">
        <v>2.72747E-4</v>
      </c>
      <c r="Z96" s="1">
        <v>-9.4099900000000007E-6</v>
      </c>
      <c r="AA96">
        <v>8.7797900000000009E-3</v>
      </c>
      <c r="AB96">
        <v>8.3456100000000006</v>
      </c>
      <c r="AC96">
        <f t="shared" si="32"/>
        <v>465400</v>
      </c>
      <c r="AD96">
        <f t="shared" si="33"/>
        <v>0</v>
      </c>
      <c r="AE96">
        <f t="shared" si="34"/>
        <v>0</v>
      </c>
      <c r="AF96">
        <f t="shared" si="35"/>
        <v>7600</v>
      </c>
      <c r="AG96">
        <f t="shared" si="36"/>
        <v>194000</v>
      </c>
      <c r="AH96">
        <f t="shared" si="37"/>
        <v>233800</v>
      </c>
      <c r="AI96">
        <f t="shared" si="38"/>
        <v>0</v>
      </c>
      <c r="AJ96">
        <f t="shared" si="39"/>
        <v>0</v>
      </c>
      <c r="AK96">
        <f t="shared" si="40"/>
        <v>0</v>
      </c>
      <c r="AL96">
        <f t="shared" si="41"/>
        <v>85300</v>
      </c>
      <c r="AM96">
        <f t="shared" si="42"/>
        <v>0</v>
      </c>
      <c r="AN96">
        <f t="shared" si="43"/>
        <v>0</v>
      </c>
      <c r="AO96">
        <f t="shared" si="44"/>
        <v>0</v>
      </c>
      <c r="AP96">
        <f t="shared" si="45"/>
        <v>13899.999999999998</v>
      </c>
      <c r="AS96" s="10">
        <v>46.54</v>
      </c>
      <c r="AT96" s="10"/>
      <c r="AU96" s="10"/>
      <c r="AV96" s="10">
        <v>0.76</v>
      </c>
      <c r="AW96" s="11">
        <v>19.399999999999999</v>
      </c>
      <c r="AX96" s="10">
        <v>23.38</v>
      </c>
      <c r="AY96" s="10"/>
      <c r="AZ96" s="10"/>
      <c r="BA96" s="10"/>
      <c r="BB96" s="10">
        <v>8.5299999999999994</v>
      </c>
      <c r="BC96" s="12"/>
      <c r="BD96" s="10"/>
      <c r="BE96" s="10"/>
      <c r="BF96" s="10">
        <v>1.39</v>
      </c>
      <c r="BJ96">
        <v>10000</v>
      </c>
      <c r="BK96">
        <v>10000</v>
      </c>
      <c r="BL96">
        <v>10000</v>
      </c>
      <c r="BM96">
        <v>10000</v>
      </c>
      <c r="BN96">
        <v>10000</v>
      </c>
      <c r="BO96">
        <v>10000</v>
      </c>
      <c r="BP96">
        <v>10000</v>
      </c>
      <c r="BQ96">
        <v>10000</v>
      </c>
      <c r="BR96">
        <v>10000</v>
      </c>
      <c r="BS96">
        <v>10000</v>
      </c>
      <c r="BT96">
        <v>10000</v>
      </c>
      <c r="BU96">
        <v>10000</v>
      </c>
      <c r="BV96">
        <v>10000</v>
      </c>
      <c r="BW96">
        <v>10000</v>
      </c>
      <c r="BX96">
        <v>10000</v>
      </c>
      <c r="BY96">
        <v>10000</v>
      </c>
      <c r="BZ96">
        <v>10000</v>
      </c>
      <c r="CA96">
        <v>10000</v>
      </c>
    </row>
    <row r="97" spans="1:79">
      <c r="A97" t="s">
        <v>115</v>
      </c>
      <c r="C97">
        <v>34.804699999999997</v>
      </c>
      <c r="D97">
        <v>201359</v>
      </c>
      <c r="E97">
        <v>1047.17</v>
      </c>
      <c r="F97">
        <v>129.58199999999999</v>
      </c>
      <c r="G97">
        <v>5.8488899999999999</v>
      </c>
      <c r="H97">
        <v>157.58000000000001</v>
      </c>
      <c r="I97">
        <v>5.6208500000000002E-2</v>
      </c>
      <c r="J97">
        <v>-0.19514000000000001</v>
      </c>
      <c r="K97">
        <v>79.815200000000004</v>
      </c>
      <c r="L97">
        <v>0.76744299999999999</v>
      </c>
      <c r="M97">
        <v>31.479299999999999</v>
      </c>
      <c r="N97">
        <v>73.908600000000007</v>
      </c>
      <c r="O97">
        <v>50.6006</v>
      </c>
      <c r="P97">
        <v>171.04499999999999</v>
      </c>
      <c r="Q97">
        <v>30.8965</v>
      </c>
      <c r="R97">
        <v>39.775300000000001</v>
      </c>
      <c r="S97">
        <v>5.5443399999999997E-2</v>
      </c>
      <c r="T97">
        <v>0.123403</v>
      </c>
      <c r="U97">
        <v>4.0076599999999996</v>
      </c>
      <c r="V97">
        <v>1.1939500000000001</v>
      </c>
      <c r="W97">
        <v>3461.3</v>
      </c>
      <c r="X97">
        <v>2.58964E-2</v>
      </c>
      <c r="Y97">
        <v>-1.28886E-3</v>
      </c>
      <c r="Z97" s="1">
        <v>2.4177199999999999E-6</v>
      </c>
      <c r="AA97">
        <v>2.1368400000000001E-3</v>
      </c>
      <c r="AB97">
        <v>7.55741</v>
      </c>
      <c r="AC97">
        <f t="shared" si="32"/>
        <v>466599.99999999994</v>
      </c>
      <c r="AD97">
        <f t="shared" si="33"/>
        <v>0</v>
      </c>
      <c r="AE97">
        <f t="shared" si="34"/>
        <v>4900</v>
      </c>
      <c r="AF97">
        <f t="shared" si="35"/>
        <v>6700</v>
      </c>
      <c r="AG97">
        <f t="shared" si="36"/>
        <v>194300</v>
      </c>
      <c r="AH97">
        <f t="shared" si="37"/>
        <v>235200</v>
      </c>
      <c r="AI97">
        <f t="shared" si="38"/>
        <v>0</v>
      </c>
      <c r="AJ97">
        <f t="shared" si="39"/>
        <v>0</v>
      </c>
      <c r="AK97">
        <f t="shared" si="40"/>
        <v>0</v>
      </c>
      <c r="AL97">
        <f t="shared" si="41"/>
        <v>82300</v>
      </c>
      <c r="AM97">
        <f t="shared" si="42"/>
        <v>0</v>
      </c>
      <c r="AN97">
        <f t="shared" si="43"/>
        <v>0</v>
      </c>
      <c r="AO97">
        <f t="shared" si="44"/>
        <v>0</v>
      </c>
      <c r="AP97">
        <f t="shared" si="45"/>
        <v>10000</v>
      </c>
      <c r="AS97" s="10">
        <v>46.66</v>
      </c>
      <c r="AT97" s="10"/>
      <c r="AU97" s="10">
        <v>0.49</v>
      </c>
      <c r="AV97" s="10">
        <v>0.67</v>
      </c>
      <c r="AW97" s="11">
        <v>19.43</v>
      </c>
      <c r="AX97" s="10">
        <v>23.52</v>
      </c>
      <c r="AY97" s="10"/>
      <c r="AZ97" s="10"/>
      <c r="BA97" s="10"/>
      <c r="BB97" s="10">
        <v>8.23</v>
      </c>
      <c r="BC97" s="12"/>
      <c r="BD97" s="10"/>
      <c r="BE97" s="10"/>
      <c r="BF97" s="10">
        <v>1</v>
      </c>
      <c r="BJ97">
        <v>10000</v>
      </c>
      <c r="BK97">
        <v>10000</v>
      </c>
      <c r="BL97">
        <v>10000</v>
      </c>
      <c r="BM97">
        <v>10000</v>
      </c>
      <c r="BN97">
        <v>10000</v>
      </c>
      <c r="BO97">
        <v>10000</v>
      </c>
      <c r="BP97">
        <v>10000</v>
      </c>
      <c r="BQ97">
        <v>10000</v>
      </c>
      <c r="BR97">
        <v>10000</v>
      </c>
      <c r="BS97">
        <v>10000</v>
      </c>
      <c r="BT97">
        <v>10000</v>
      </c>
      <c r="BU97">
        <v>10000</v>
      </c>
      <c r="BV97">
        <v>10000</v>
      </c>
      <c r="BW97">
        <v>10000</v>
      </c>
      <c r="BX97">
        <v>10000</v>
      </c>
      <c r="BY97">
        <v>10000</v>
      </c>
      <c r="BZ97">
        <v>10000</v>
      </c>
      <c r="CA97">
        <v>10000</v>
      </c>
    </row>
    <row r="98" spans="1:79">
      <c r="BI98">
        <v>10000</v>
      </c>
      <c r="BJ98">
        <v>10000</v>
      </c>
      <c r="BK98">
        <v>10000</v>
      </c>
      <c r="BL98">
        <v>10000</v>
      </c>
      <c r="BM98">
        <v>10000</v>
      </c>
      <c r="BN98">
        <v>10000</v>
      </c>
      <c r="BO98">
        <v>10000</v>
      </c>
      <c r="BP98">
        <v>10000</v>
      </c>
      <c r="BQ98">
        <v>10000</v>
      </c>
      <c r="BR98">
        <v>10000</v>
      </c>
      <c r="BS98">
        <v>10000</v>
      </c>
      <c r="BT98">
        <v>10000</v>
      </c>
      <c r="BU98">
        <v>10000</v>
      </c>
      <c r="BV98">
        <v>10000</v>
      </c>
      <c r="BW98">
        <v>10000</v>
      </c>
      <c r="BX98">
        <v>10000</v>
      </c>
      <c r="BY98">
        <v>10000</v>
      </c>
      <c r="BZ98">
        <v>10000</v>
      </c>
      <c r="CA98">
        <v>10000</v>
      </c>
    </row>
    <row r="99" spans="1:79">
      <c r="BI99">
        <v>10000</v>
      </c>
      <c r="BJ99">
        <v>10000</v>
      </c>
      <c r="BK99">
        <v>10000</v>
      </c>
      <c r="BL99">
        <v>10000</v>
      </c>
      <c r="BM99">
        <v>10000</v>
      </c>
      <c r="BN99">
        <v>10000</v>
      </c>
      <c r="BO99">
        <v>10000</v>
      </c>
      <c r="BP99">
        <v>10000</v>
      </c>
      <c r="BQ99">
        <v>10000</v>
      </c>
      <c r="BR99">
        <v>10000</v>
      </c>
      <c r="BS99">
        <v>10000</v>
      </c>
      <c r="BT99">
        <v>10000</v>
      </c>
      <c r="BU99">
        <v>10000</v>
      </c>
      <c r="BV99">
        <v>10000</v>
      </c>
      <c r="BW99">
        <v>10000</v>
      </c>
      <c r="BX99">
        <v>10000</v>
      </c>
      <c r="BY99">
        <v>10000</v>
      </c>
      <c r="BZ99">
        <v>10000</v>
      </c>
      <c r="CA99">
        <v>10000</v>
      </c>
    </row>
    <row r="100" spans="1:79">
      <c r="BI100">
        <v>10000</v>
      </c>
      <c r="BJ100">
        <v>10000</v>
      </c>
      <c r="BK100">
        <v>10000</v>
      </c>
      <c r="BL100">
        <v>10000</v>
      </c>
      <c r="BM100">
        <v>10000</v>
      </c>
      <c r="BN100">
        <v>10000</v>
      </c>
      <c r="BO100">
        <v>10000</v>
      </c>
      <c r="BP100">
        <v>10000</v>
      </c>
      <c r="BQ100">
        <v>10000</v>
      </c>
      <c r="BR100">
        <v>10000</v>
      </c>
      <c r="BS100">
        <v>10000</v>
      </c>
      <c r="BT100">
        <v>10000</v>
      </c>
      <c r="BU100">
        <v>10000</v>
      </c>
      <c r="BV100">
        <v>10000</v>
      </c>
      <c r="BW100">
        <v>10000</v>
      </c>
      <c r="BX100">
        <v>10000</v>
      </c>
      <c r="BY100">
        <v>10000</v>
      </c>
      <c r="BZ100">
        <v>10000</v>
      </c>
      <c r="CA100">
        <v>10000</v>
      </c>
    </row>
    <row r="101" spans="1:79">
      <c r="BI101">
        <v>10000</v>
      </c>
      <c r="BJ101">
        <v>10000</v>
      </c>
      <c r="BK101">
        <v>10000</v>
      </c>
      <c r="BL101">
        <v>10000</v>
      </c>
      <c r="BM101">
        <v>10000</v>
      </c>
      <c r="BN101">
        <v>10000</v>
      </c>
      <c r="BO101">
        <v>10000</v>
      </c>
      <c r="BP101">
        <v>10000</v>
      </c>
      <c r="BQ101">
        <v>10000</v>
      </c>
      <c r="BR101">
        <v>10000</v>
      </c>
      <c r="BS101">
        <v>10000</v>
      </c>
      <c r="BT101">
        <v>10000</v>
      </c>
      <c r="BU101">
        <v>10000</v>
      </c>
      <c r="BV101">
        <v>10000</v>
      </c>
      <c r="BW101">
        <v>10000</v>
      </c>
      <c r="BX101">
        <v>10000</v>
      </c>
      <c r="BY101">
        <v>10000</v>
      </c>
      <c r="BZ101">
        <v>10000</v>
      </c>
      <c r="CA101">
        <v>10000</v>
      </c>
    </row>
    <row r="102" spans="1:79">
      <c r="BI102">
        <v>10000</v>
      </c>
      <c r="BJ102">
        <v>10000</v>
      </c>
      <c r="BK102">
        <v>10000</v>
      </c>
      <c r="BL102">
        <v>10000</v>
      </c>
      <c r="BM102">
        <v>10000</v>
      </c>
      <c r="BN102">
        <v>10000</v>
      </c>
      <c r="BO102">
        <v>10000</v>
      </c>
      <c r="BP102">
        <v>10000</v>
      </c>
      <c r="BQ102">
        <v>10000</v>
      </c>
      <c r="BR102">
        <v>10000</v>
      </c>
      <c r="BS102">
        <v>10000</v>
      </c>
      <c r="BT102">
        <v>10000</v>
      </c>
      <c r="BU102">
        <v>10000</v>
      </c>
      <c r="BV102">
        <v>10000</v>
      </c>
      <c r="BW102">
        <v>10000</v>
      </c>
      <c r="BX102">
        <v>10000</v>
      </c>
      <c r="BY102">
        <v>10000</v>
      </c>
      <c r="BZ102">
        <v>10000</v>
      </c>
      <c r="CA102">
        <v>10000</v>
      </c>
    </row>
    <row r="103" spans="1:79">
      <c r="BI103">
        <v>10000</v>
      </c>
      <c r="BJ103">
        <v>10000</v>
      </c>
      <c r="BK103">
        <v>10000</v>
      </c>
      <c r="BL103">
        <v>10000</v>
      </c>
      <c r="BM103">
        <v>10000</v>
      </c>
      <c r="BN103">
        <v>10000</v>
      </c>
      <c r="BO103">
        <v>10000</v>
      </c>
      <c r="BP103">
        <v>10000</v>
      </c>
      <c r="BQ103">
        <v>10000</v>
      </c>
      <c r="BR103">
        <v>10000</v>
      </c>
      <c r="BS103">
        <v>10000</v>
      </c>
      <c r="BT103">
        <v>10000</v>
      </c>
      <c r="BU103">
        <v>10000</v>
      </c>
      <c r="BV103">
        <v>10000</v>
      </c>
      <c r="BW103">
        <v>10000</v>
      </c>
      <c r="BX103">
        <v>10000</v>
      </c>
      <c r="BY103">
        <v>10000</v>
      </c>
      <c r="BZ103">
        <v>10000</v>
      </c>
      <c r="CA103">
        <v>10000</v>
      </c>
    </row>
    <row r="104" spans="1:79">
      <c r="BI104">
        <v>10000</v>
      </c>
      <c r="BJ104">
        <v>10000</v>
      </c>
      <c r="BK104">
        <v>10000</v>
      </c>
      <c r="BL104">
        <v>10000</v>
      </c>
      <c r="BM104">
        <v>10000</v>
      </c>
      <c r="BN104">
        <v>10000</v>
      </c>
      <c r="BO104">
        <v>10000</v>
      </c>
      <c r="BP104">
        <v>10000</v>
      </c>
      <c r="BQ104">
        <v>10000</v>
      </c>
      <c r="BR104">
        <v>10000</v>
      </c>
      <c r="BS104">
        <v>10000</v>
      </c>
      <c r="BT104">
        <v>10000</v>
      </c>
      <c r="BU104">
        <v>10000</v>
      </c>
      <c r="BV104">
        <v>10000</v>
      </c>
      <c r="BW104">
        <v>10000</v>
      </c>
      <c r="BX104">
        <v>10000</v>
      </c>
      <c r="BY104">
        <v>10000</v>
      </c>
      <c r="BZ104">
        <v>10000</v>
      </c>
      <c r="CA104">
        <v>10000</v>
      </c>
    </row>
    <row r="105" spans="1:79">
      <c r="BI105">
        <v>10000</v>
      </c>
      <c r="BJ105">
        <v>10000</v>
      </c>
      <c r="BK105">
        <v>10000</v>
      </c>
      <c r="BL105">
        <v>10000</v>
      </c>
      <c r="BM105">
        <v>10000</v>
      </c>
      <c r="BN105">
        <v>10000</v>
      </c>
      <c r="BO105">
        <v>10000</v>
      </c>
      <c r="BP105">
        <v>10000</v>
      </c>
      <c r="BQ105">
        <v>10000</v>
      </c>
      <c r="BR105">
        <v>10000</v>
      </c>
      <c r="BS105">
        <v>10000</v>
      </c>
      <c r="BT105">
        <v>10000</v>
      </c>
      <c r="BU105">
        <v>10000</v>
      </c>
      <c r="BV105">
        <v>10000</v>
      </c>
      <c r="BW105">
        <v>10000</v>
      </c>
      <c r="BX105">
        <v>10000</v>
      </c>
      <c r="BY105">
        <v>10000</v>
      </c>
      <c r="BZ105">
        <v>10000</v>
      </c>
      <c r="CA105">
        <v>10000</v>
      </c>
    </row>
    <row r="106" spans="1:79">
      <c r="BI106">
        <v>10000</v>
      </c>
      <c r="BJ106">
        <v>10000</v>
      </c>
      <c r="BK106">
        <v>10000</v>
      </c>
      <c r="BL106">
        <v>10000</v>
      </c>
      <c r="BM106">
        <v>10000</v>
      </c>
      <c r="BN106">
        <v>10000</v>
      </c>
      <c r="BO106">
        <v>10000</v>
      </c>
      <c r="BP106">
        <v>10000</v>
      </c>
      <c r="BQ106">
        <v>10000</v>
      </c>
      <c r="BR106">
        <v>10000</v>
      </c>
      <c r="BS106">
        <v>10000</v>
      </c>
      <c r="BT106">
        <v>10000</v>
      </c>
      <c r="BU106">
        <v>10000</v>
      </c>
      <c r="BV106">
        <v>10000</v>
      </c>
      <c r="BW106">
        <v>10000</v>
      </c>
      <c r="BX106">
        <v>10000</v>
      </c>
      <c r="BY106">
        <v>10000</v>
      </c>
      <c r="BZ106">
        <v>10000</v>
      </c>
      <c r="CA106">
        <v>10000</v>
      </c>
    </row>
    <row r="107" spans="1:79">
      <c r="BI107">
        <v>10000</v>
      </c>
      <c r="BJ107">
        <v>10000</v>
      </c>
      <c r="BK107">
        <v>10000</v>
      </c>
      <c r="BL107">
        <v>10000</v>
      </c>
      <c r="BM107">
        <v>10000</v>
      </c>
      <c r="BN107">
        <v>10000</v>
      </c>
      <c r="BO107">
        <v>10000</v>
      </c>
      <c r="BP107">
        <v>10000</v>
      </c>
      <c r="BQ107">
        <v>10000</v>
      </c>
      <c r="BR107">
        <v>10000</v>
      </c>
      <c r="BS107">
        <v>10000</v>
      </c>
      <c r="BT107">
        <v>10000</v>
      </c>
      <c r="BU107">
        <v>10000</v>
      </c>
      <c r="BV107">
        <v>10000</v>
      </c>
      <c r="BW107">
        <v>10000</v>
      </c>
      <c r="BX107">
        <v>10000</v>
      </c>
      <c r="BY107">
        <v>10000</v>
      </c>
      <c r="BZ107">
        <v>10000</v>
      </c>
      <c r="CA107">
        <v>10000</v>
      </c>
    </row>
    <row r="108" spans="1:79">
      <c r="BI108">
        <v>10000</v>
      </c>
      <c r="BJ108">
        <v>10000</v>
      </c>
      <c r="BK108">
        <v>10000</v>
      </c>
      <c r="BL108">
        <v>10000</v>
      </c>
      <c r="BM108">
        <v>10000</v>
      </c>
      <c r="BN108">
        <v>10000</v>
      </c>
      <c r="BO108">
        <v>10000</v>
      </c>
      <c r="BP108">
        <v>10000</v>
      </c>
      <c r="BQ108">
        <v>10000</v>
      </c>
      <c r="BR108">
        <v>10000</v>
      </c>
      <c r="BS108">
        <v>10000</v>
      </c>
      <c r="BT108">
        <v>10000</v>
      </c>
      <c r="BU108">
        <v>10000</v>
      </c>
      <c r="BV108">
        <v>10000</v>
      </c>
      <c r="BW108">
        <v>10000</v>
      </c>
      <c r="BX108">
        <v>10000</v>
      </c>
      <c r="BY108">
        <v>10000</v>
      </c>
      <c r="BZ108">
        <v>10000</v>
      </c>
      <c r="CA108">
        <v>10000</v>
      </c>
    </row>
    <row r="109" spans="1:79">
      <c r="BI109">
        <v>10000</v>
      </c>
      <c r="BJ109">
        <v>10000</v>
      </c>
      <c r="BK109">
        <v>10000</v>
      </c>
      <c r="BL109">
        <v>10000</v>
      </c>
      <c r="BM109">
        <v>10000</v>
      </c>
      <c r="BN109">
        <v>10000</v>
      </c>
      <c r="BO109">
        <v>10000</v>
      </c>
      <c r="BP109">
        <v>10000</v>
      </c>
      <c r="BQ109">
        <v>10000</v>
      </c>
      <c r="BR109">
        <v>10000</v>
      </c>
      <c r="BS109">
        <v>10000</v>
      </c>
      <c r="BT109">
        <v>10000</v>
      </c>
      <c r="BU109">
        <v>10000</v>
      </c>
      <c r="BV109">
        <v>10000</v>
      </c>
      <c r="BW109">
        <v>10000</v>
      </c>
      <c r="BX109">
        <v>10000</v>
      </c>
      <c r="BY109">
        <v>10000</v>
      </c>
      <c r="BZ109">
        <v>10000</v>
      </c>
      <c r="CA109">
        <v>10000</v>
      </c>
    </row>
    <row r="110" spans="1:79">
      <c r="BI110">
        <v>10000</v>
      </c>
      <c r="BJ110">
        <v>10000</v>
      </c>
      <c r="BK110">
        <v>10000</v>
      </c>
      <c r="BL110">
        <v>10000</v>
      </c>
      <c r="BM110">
        <v>10000</v>
      </c>
      <c r="BN110">
        <v>10000</v>
      </c>
      <c r="BO110">
        <v>10000</v>
      </c>
      <c r="BP110">
        <v>10000</v>
      </c>
      <c r="BQ110">
        <v>10000</v>
      </c>
      <c r="BR110">
        <v>10000</v>
      </c>
      <c r="BS110">
        <v>10000</v>
      </c>
      <c r="BT110">
        <v>10000</v>
      </c>
      <c r="BU110">
        <v>10000</v>
      </c>
      <c r="BV110">
        <v>10000</v>
      </c>
      <c r="BW110">
        <v>10000</v>
      </c>
      <c r="BX110">
        <v>10000</v>
      </c>
      <c r="BY110">
        <v>10000</v>
      </c>
      <c r="BZ110">
        <v>10000</v>
      </c>
      <c r="CA110">
        <v>10000</v>
      </c>
    </row>
    <row r="111" spans="1:79">
      <c r="BI111">
        <v>10000</v>
      </c>
      <c r="BJ111">
        <v>10000</v>
      </c>
      <c r="BK111">
        <v>10000</v>
      </c>
      <c r="BL111">
        <v>10000</v>
      </c>
      <c r="BM111">
        <v>10000</v>
      </c>
      <c r="BN111">
        <v>10000</v>
      </c>
      <c r="BO111">
        <v>10000</v>
      </c>
      <c r="BP111">
        <v>10000</v>
      </c>
      <c r="BQ111">
        <v>10000</v>
      </c>
      <c r="BR111">
        <v>10000</v>
      </c>
      <c r="BS111">
        <v>10000</v>
      </c>
      <c r="BT111">
        <v>10000</v>
      </c>
      <c r="BU111">
        <v>10000</v>
      </c>
      <c r="BV111">
        <v>10000</v>
      </c>
      <c r="BW111">
        <v>10000</v>
      </c>
      <c r="BX111">
        <v>10000</v>
      </c>
      <c r="BY111">
        <v>10000</v>
      </c>
      <c r="BZ111">
        <v>10000</v>
      </c>
      <c r="CA111">
        <v>10000</v>
      </c>
    </row>
    <row r="112" spans="1:79">
      <c r="BI112">
        <v>10000</v>
      </c>
      <c r="BJ112">
        <v>10000</v>
      </c>
      <c r="BK112">
        <v>10000</v>
      </c>
      <c r="BL112">
        <v>10000</v>
      </c>
      <c r="BM112">
        <v>10000</v>
      </c>
      <c r="BN112">
        <v>10000</v>
      </c>
      <c r="BO112">
        <v>10000</v>
      </c>
      <c r="BP112">
        <v>10000</v>
      </c>
      <c r="BQ112">
        <v>10000</v>
      </c>
      <c r="BR112">
        <v>10000</v>
      </c>
      <c r="BS112">
        <v>10000</v>
      </c>
      <c r="BT112">
        <v>10000</v>
      </c>
      <c r="BU112">
        <v>10000</v>
      </c>
      <c r="BV112">
        <v>10000</v>
      </c>
      <c r="BW112">
        <v>10000</v>
      </c>
      <c r="BX112">
        <v>10000</v>
      </c>
      <c r="BY112">
        <v>10000</v>
      </c>
      <c r="BZ112">
        <v>10000</v>
      </c>
      <c r="CA112">
        <v>10000</v>
      </c>
    </row>
    <row r="113" spans="61:79">
      <c r="BI113">
        <v>10000</v>
      </c>
      <c r="BJ113">
        <v>10000</v>
      </c>
      <c r="BK113">
        <v>10000</v>
      </c>
      <c r="BL113">
        <v>10000</v>
      </c>
      <c r="BM113">
        <v>10000</v>
      </c>
      <c r="BN113">
        <v>10000</v>
      </c>
      <c r="BO113">
        <v>10000</v>
      </c>
      <c r="BP113">
        <v>10000</v>
      </c>
      <c r="BQ113">
        <v>10000</v>
      </c>
      <c r="BR113">
        <v>10000</v>
      </c>
      <c r="BS113">
        <v>10000</v>
      </c>
      <c r="BT113">
        <v>10000</v>
      </c>
      <c r="BU113">
        <v>10000</v>
      </c>
      <c r="BV113">
        <v>10000</v>
      </c>
      <c r="BW113">
        <v>10000</v>
      </c>
      <c r="BX113">
        <v>10000</v>
      </c>
      <c r="BY113">
        <v>10000</v>
      </c>
      <c r="BZ113">
        <v>10000</v>
      </c>
      <c r="CA113">
        <v>10000</v>
      </c>
    </row>
    <row r="114" spans="61:79">
      <c r="BI114">
        <v>10000</v>
      </c>
      <c r="BJ114">
        <v>10000</v>
      </c>
      <c r="BK114">
        <v>10000</v>
      </c>
      <c r="BL114">
        <v>10000</v>
      </c>
      <c r="BM114">
        <v>10000</v>
      </c>
      <c r="BN114">
        <v>10000</v>
      </c>
      <c r="BO114">
        <v>10000</v>
      </c>
      <c r="BP114">
        <v>10000</v>
      </c>
      <c r="BQ114">
        <v>10000</v>
      </c>
      <c r="BR114">
        <v>10000</v>
      </c>
      <c r="BS114">
        <v>10000</v>
      </c>
      <c r="BT114">
        <v>10000</v>
      </c>
      <c r="BU114">
        <v>10000</v>
      </c>
      <c r="BV114">
        <v>10000</v>
      </c>
      <c r="BW114">
        <v>10000</v>
      </c>
      <c r="BX114">
        <v>10000</v>
      </c>
      <c r="BY114">
        <v>10000</v>
      </c>
      <c r="BZ114">
        <v>10000</v>
      </c>
      <c r="CA114">
        <v>10000</v>
      </c>
    </row>
    <row r="115" spans="61:79">
      <c r="BI115">
        <v>10000</v>
      </c>
      <c r="BJ115">
        <v>10000</v>
      </c>
      <c r="BK115">
        <v>10000</v>
      </c>
      <c r="BL115">
        <v>10000</v>
      </c>
      <c r="BM115">
        <v>10000</v>
      </c>
      <c r="BN115">
        <v>10000</v>
      </c>
      <c r="BO115">
        <v>10000</v>
      </c>
      <c r="BP115">
        <v>10000</v>
      </c>
      <c r="BQ115">
        <v>10000</v>
      </c>
      <c r="BR115">
        <v>10000</v>
      </c>
      <c r="BS115">
        <v>10000</v>
      </c>
      <c r="BT115">
        <v>10000</v>
      </c>
      <c r="BU115">
        <v>10000</v>
      </c>
      <c r="BV115">
        <v>10000</v>
      </c>
      <c r="BW115">
        <v>10000</v>
      </c>
      <c r="BX115">
        <v>10000</v>
      </c>
      <c r="BY115">
        <v>10000</v>
      </c>
      <c r="BZ115">
        <v>10000</v>
      </c>
      <c r="CA115">
        <v>10000</v>
      </c>
    </row>
    <row r="116" spans="61:79">
      <c r="BI116">
        <v>10000</v>
      </c>
      <c r="BJ116">
        <v>10000</v>
      </c>
      <c r="BK116">
        <v>10000</v>
      </c>
      <c r="BL116">
        <v>10000</v>
      </c>
      <c r="BM116">
        <v>10000</v>
      </c>
      <c r="BN116">
        <v>10000</v>
      </c>
      <c r="BO116">
        <v>10000</v>
      </c>
      <c r="BP116">
        <v>10000</v>
      </c>
      <c r="BQ116">
        <v>10000</v>
      </c>
      <c r="BR116">
        <v>10000</v>
      </c>
      <c r="BS116">
        <v>10000</v>
      </c>
      <c r="BT116">
        <v>10000</v>
      </c>
      <c r="BU116">
        <v>10000</v>
      </c>
      <c r="BV116">
        <v>10000</v>
      </c>
      <c r="BW116">
        <v>10000</v>
      </c>
      <c r="BX116">
        <v>10000</v>
      </c>
      <c r="BY116">
        <v>10000</v>
      </c>
      <c r="BZ116">
        <v>10000</v>
      </c>
      <c r="CA116">
        <v>10000</v>
      </c>
    </row>
    <row r="117" spans="61:79">
      <c r="BI117">
        <v>10000</v>
      </c>
      <c r="BJ117">
        <v>10000</v>
      </c>
      <c r="BK117">
        <v>10000</v>
      </c>
      <c r="BL117">
        <v>10000</v>
      </c>
      <c r="BM117">
        <v>10000</v>
      </c>
      <c r="BN117">
        <v>10000</v>
      </c>
      <c r="BO117">
        <v>10000</v>
      </c>
      <c r="BP117">
        <v>10000</v>
      </c>
      <c r="BQ117">
        <v>10000</v>
      </c>
      <c r="BR117">
        <v>10000</v>
      </c>
      <c r="BS117">
        <v>10000</v>
      </c>
      <c r="BT117">
        <v>10000</v>
      </c>
      <c r="BU117">
        <v>10000</v>
      </c>
      <c r="BV117">
        <v>10000</v>
      </c>
      <c r="BW117">
        <v>10000</v>
      </c>
      <c r="BX117">
        <v>10000</v>
      </c>
      <c r="BY117">
        <v>10000</v>
      </c>
      <c r="BZ117">
        <v>10000</v>
      </c>
      <c r="CA117">
        <v>10000</v>
      </c>
    </row>
    <row r="118" spans="61:79">
      <c r="BI118">
        <v>10000</v>
      </c>
      <c r="BJ118">
        <v>10000</v>
      </c>
      <c r="BK118">
        <v>10000</v>
      </c>
      <c r="BL118">
        <v>10000</v>
      </c>
      <c r="BM118">
        <v>10000</v>
      </c>
      <c r="BN118">
        <v>10000</v>
      </c>
      <c r="BO118">
        <v>10000</v>
      </c>
      <c r="BP118">
        <v>10000</v>
      </c>
      <c r="BQ118">
        <v>10000</v>
      </c>
      <c r="BR118">
        <v>10000</v>
      </c>
      <c r="BS118">
        <v>10000</v>
      </c>
      <c r="BT118">
        <v>10000</v>
      </c>
      <c r="BU118">
        <v>10000</v>
      </c>
      <c r="BV118">
        <v>10000</v>
      </c>
      <c r="BW118">
        <v>10000</v>
      </c>
      <c r="BX118">
        <v>10000</v>
      </c>
      <c r="BY118">
        <v>10000</v>
      </c>
      <c r="BZ118">
        <v>10000</v>
      </c>
      <c r="CA118">
        <v>10000</v>
      </c>
    </row>
    <row r="119" spans="61:79">
      <c r="BI119">
        <v>10000</v>
      </c>
      <c r="BJ119">
        <v>10000</v>
      </c>
      <c r="BK119">
        <v>10000</v>
      </c>
      <c r="BL119">
        <v>10000</v>
      </c>
      <c r="BM119">
        <v>10000</v>
      </c>
      <c r="BN119">
        <v>10000</v>
      </c>
      <c r="BO119">
        <v>10000</v>
      </c>
      <c r="BP119">
        <v>10000</v>
      </c>
      <c r="BQ119">
        <v>10000</v>
      </c>
      <c r="BR119">
        <v>10000</v>
      </c>
      <c r="BS119">
        <v>10000</v>
      </c>
      <c r="BT119">
        <v>10000</v>
      </c>
      <c r="BU119">
        <v>10000</v>
      </c>
      <c r="BV119">
        <v>10000</v>
      </c>
      <c r="BW119">
        <v>10000</v>
      </c>
      <c r="BX119">
        <v>10000</v>
      </c>
      <c r="BY119">
        <v>10000</v>
      </c>
      <c r="BZ119">
        <v>10000</v>
      </c>
      <c r="CA119">
        <v>10000</v>
      </c>
    </row>
    <row r="120" spans="61:79">
      <c r="BI120">
        <v>10000</v>
      </c>
      <c r="BJ120">
        <v>10000</v>
      </c>
      <c r="BK120">
        <v>10000</v>
      </c>
      <c r="BL120">
        <v>10000</v>
      </c>
      <c r="BM120">
        <v>10000</v>
      </c>
      <c r="BN120">
        <v>10000</v>
      </c>
      <c r="BO120">
        <v>10000</v>
      </c>
      <c r="BP120">
        <v>10000</v>
      </c>
      <c r="BQ120">
        <v>10000</v>
      </c>
      <c r="BR120">
        <v>10000</v>
      </c>
      <c r="BS120">
        <v>10000</v>
      </c>
      <c r="BT120">
        <v>10000</v>
      </c>
      <c r="BU120">
        <v>10000</v>
      </c>
      <c r="BV120">
        <v>10000</v>
      </c>
      <c r="BW120">
        <v>10000</v>
      </c>
      <c r="BX120">
        <v>10000</v>
      </c>
      <c r="BY120">
        <v>10000</v>
      </c>
      <c r="BZ120">
        <v>10000</v>
      </c>
      <c r="CA120">
        <v>10000</v>
      </c>
    </row>
    <row r="121" spans="61:79">
      <c r="BI121">
        <v>10000</v>
      </c>
      <c r="BJ121">
        <v>10000</v>
      </c>
      <c r="BK121">
        <v>10000</v>
      </c>
      <c r="BL121">
        <v>10000</v>
      </c>
      <c r="BM121">
        <v>10000</v>
      </c>
      <c r="BN121">
        <v>10000</v>
      </c>
      <c r="BO121">
        <v>10000</v>
      </c>
      <c r="BP121">
        <v>10000</v>
      </c>
      <c r="BQ121">
        <v>10000</v>
      </c>
      <c r="BR121">
        <v>10000</v>
      </c>
      <c r="BS121">
        <v>10000</v>
      </c>
      <c r="BT121">
        <v>10000</v>
      </c>
      <c r="BU121">
        <v>10000</v>
      </c>
      <c r="BV121">
        <v>10000</v>
      </c>
      <c r="BW121">
        <v>10000</v>
      </c>
      <c r="BX121">
        <v>10000</v>
      </c>
      <c r="BY121">
        <v>10000</v>
      </c>
      <c r="BZ121">
        <v>10000</v>
      </c>
      <c r="CA121">
        <v>10000</v>
      </c>
    </row>
    <row r="122" spans="61:79">
      <c r="BI122">
        <v>10000</v>
      </c>
      <c r="BJ122">
        <v>10000</v>
      </c>
      <c r="BK122">
        <v>10000</v>
      </c>
      <c r="BL122">
        <v>10000</v>
      </c>
      <c r="BM122">
        <v>10000</v>
      </c>
      <c r="BN122">
        <v>10000</v>
      </c>
      <c r="BO122">
        <v>10000</v>
      </c>
      <c r="BP122">
        <v>10000</v>
      </c>
      <c r="BQ122">
        <v>10000</v>
      </c>
      <c r="BR122">
        <v>10000</v>
      </c>
      <c r="BS122">
        <v>10000</v>
      </c>
      <c r="BT122">
        <v>10000</v>
      </c>
      <c r="BU122">
        <v>10000</v>
      </c>
      <c r="BV122">
        <v>10000</v>
      </c>
      <c r="BW122">
        <v>10000</v>
      </c>
      <c r="BX122">
        <v>10000</v>
      </c>
      <c r="BY122">
        <v>10000</v>
      </c>
      <c r="BZ122">
        <v>10000</v>
      </c>
      <c r="CA122">
        <v>10000</v>
      </c>
    </row>
    <row r="123" spans="61:79">
      <c r="BI123">
        <v>10000</v>
      </c>
      <c r="BJ123">
        <v>10000</v>
      </c>
      <c r="BK123">
        <v>10000</v>
      </c>
      <c r="BL123">
        <v>10000</v>
      </c>
      <c r="BM123">
        <v>10000</v>
      </c>
      <c r="BN123">
        <v>10000</v>
      </c>
      <c r="BO123">
        <v>10000</v>
      </c>
      <c r="BP123">
        <v>10000</v>
      </c>
      <c r="BQ123">
        <v>10000</v>
      </c>
      <c r="BR123">
        <v>10000</v>
      </c>
      <c r="BS123">
        <v>10000</v>
      </c>
      <c r="BT123">
        <v>10000</v>
      </c>
      <c r="BU123">
        <v>10000</v>
      </c>
      <c r="BV123">
        <v>10000</v>
      </c>
      <c r="BW123">
        <v>10000</v>
      </c>
      <c r="BX123">
        <v>10000</v>
      </c>
      <c r="BY123">
        <v>10000</v>
      </c>
      <c r="BZ123">
        <v>10000</v>
      </c>
      <c r="CA123">
        <v>10000</v>
      </c>
    </row>
    <row r="124" spans="61:79">
      <c r="BI124">
        <v>10000</v>
      </c>
      <c r="BJ124">
        <v>10000</v>
      </c>
      <c r="BK124">
        <v>10000</v>
      </c>
      <c r="BL124">
        <v>10000</v>
      </c>
      <c r="BM124">
        <v>10000</v>
      </c>
      <c r="BN124">
        <v>10000</v>
      </c>
      <c r="BO124">
        <v>10000</v>
      </c>
      <c r="BP124">
        <v>10000</v>
      </c>
      <c r="BQ124">
        <v>10000</v>
      </c>
      <c r="BR124">
        <v>10000</v>
      </c>
      <c r="BS124">
        <v>10000</v>
      </c>
      <c r="BT124">
        <v>10000</v>
      </c>
      <c r="BU124">
        <v>10000</v>
      </c>
      <c r="BV124">
        <v>10000</v>
      </c>
      <c r="BW124">
        <v>10000</v>
      </c>
      <c r="BX124">
        <v>10000</v>
      </c>
      <c r="BY124">
        <v>10000</v>
      </c>
      <c r="BZ124">
        <v>10000</v>
      </c>
      <c r="CA124">
        <v>10000</v>
      </c>
    </row>
    <row r="125" spans="61:79">
      <c r="BI125">
        <v>10000</v>
      </c>
      <c r="BJ125">
        <v>10000</v>
      </c>
      <c r="BK125">
        <v>10000</v>
      </c>
      <c r="BL125">
        <v>10000</v>
      </c>
      <c r="BM125">
        <v>10000</v>
      </c>
      <c r="BN125">
        <v>10000</v>
      </c>
      <c r="BO125">
        <v>10000</v>
      </c>
      <c r="BP125">
        <v>10000</v>
      </c>
      <c r="BQ125">
        <v>10000</v>
      </c>
      <c r="BR125">
        <v>10000</v>
      </c>
      <c r="BS125">
        <v>10000</v>
      </c>
      <c r="BT125">
        <v>10000</v>
      </c>
      <c r="BU125">
        <v>10000</v>
      </c>
      <c r="BV125">
        <v>10000</v>
      </c>
      <c r="BW125">
        <v>10000</v>
      </c>
      <c r="BX125">
        <v>10000</v>
      </c>
      <c r="BY125">
        <v>10000</v>
      </c>
      <c r="BZ125">
        <v>10000</v>
      </c>
      <c r="CA125">
        <v>10000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4354E-A4BC-4CD2-87B6-32D4AFB82AB7}">
  <sheetPr codeName="Sheet5"/>
  <dimension ref="A1:EM299"/>
  <sheetViews>
    <sheetView topLeftCell="A53" zoomScale="41" zoomScaleNormal="70" zoomScaleSheetLayoutView="90" workbookViewId="0">
      <selection activeCell="E47" sqref="E47:E91"/>
    </sheetView>
  </sheetViews>
  <sheetFormatPr defaultRowHeight="14.4"/>
  <cols>
    <col min="4" max="4" width="11.6640625" customWidth="1"/>
  </cols>
  <sheetData>
    <row r="1" spans="1:112">
      <c r="A1" s="2"/>
      <c r="B1" s="2" t="s">
        <v>24</v>
      </c>
      <c r="C1" s="2" t="s">
        <v>25</v>
      </c>
      <c r="D1" s="2" t="s">
        <v>26</v>
      </c>
      <c r="E1" s="2" t="s">
        <v>27</v>
      </c>
      <c r="F1" s="2" t="s">
        <v>28</v>
      </c>
      <c r="G1" s="2" t="s">
        <v>29</v>
      </c>
      <c r="H1" s="2" t="s">
        <v>30</v>
      </c>
      <c r="I1" s="2" t="s">
        <v>31</v>
      </c>
      <c r="J1" s="2" t="s">
        <v>32</v>
      </c>
      <c r="K1" s="2" t="s">
        <v>33</v>
      </c>
      <c r="L1" s="2" t="s">
        <v>34</v>
      </c>
      <c r="M1" s="2" t="s">
        <v>35</v>
      </c>
      <c r="N1" s="2" t="s">
        <v>36</v>
      </c>
      <c r="O1" s="2" t="s">
        <v>37</v>
      </c>
      <c r="P1" s="2" t="s">
        <v>38</v>
      </c>
      <c r="Q1" s="2" t="s">
        <v>39</v>
      </c>
      <c r="R1" s="2" t="s">
        <v>40</v>
      </c>
      <c r="S1" s="2" t="s">
        <v>41</v>
      </c>
      <c r="T1" s="2" t="s">
        <v>42</v>
      </c>
      <c r="U1" s="2" t="s">
        <v>43</v>
      </c>
      <c r="V1" s="2" t="s">
        <v>44</v>
      </c>
      <c r="W1" s="2" t="s">
        <v>45</v>
      </c>
      <c r="X1" s="2" t="s">
        <v>46</v>
      </c>
      <c r="Y1" s="2" t="s">
        <v>47</v>
      </c>
      <c r="Z1" s="2" t="s">
        <v>48</v>
      </c>
      <c r="AA1" s="2" t="s">
        <v>49</v>
      </c>
      <c r="AB1" s="2" t="s">
        <v>50</v>
      </c>
      <c r="AC1" s="20" t="s">
        <v>229</v>
      </c>
      <c r="AD1" s="20" t="s">
        <v>231</v>
      </c>
      <c r="AE1" s="20" t="s">
        <v>232</v>
      </c>
      <c r="AF1" s="20" t="s">
        <v>233</v>
      </c>
      <c r="AG1" s="20" t="s">
        <v>234</v>
      </c>
      <c r="AH1" s="20" t="s">
        <v>238</v>
      </c>
      <c r="AI1" s="20" t="s">
        <v>239</v>
      </c>
      <c r="AJ1" s="20" t="s">
        <v>241</v>
      </c>
      <c r="AK1" s="20" t="s">
        <v>244</v>
      </c>
      <c r="AL1" s="20" t="s">
        <v>256</v>
      </c>
    </row>
    <row r="2" spans="1:112">
      <c r="A2" t="s">
        <v>0</v>
      </c>
      <c r="C2">
        <v>38.521999999999998</v>
      </c>
      <c r="D2">
        <v>215194</v>
      </c>
      <c r="E2">
        <v>442.483</v>
      </c>
      <c r="F2">
        <v>452.70400000000001</v>
      </c>
      <c r="G2">
        <v>16.616499999999998</v>
      </c>
      <c r="H2">
        <v>911.01</v>
      </c>
      <c r="I2">
        <v>157.922</v>
      </c>
      <c r="J2">
        <v>21.869800000000001</v>
      </c>
      <c r="K2">
        <v>100.27800000000001</v>
      </c>
      <c r="L2">
        <v>4.8952</v>
      </c>
      <c r="M2">
        <v>39.259500000000003</v>
      </c>
      <c r="N2">
        <v>90.622799999999998</v>
      </c>
      <c r="O2">
        <v>53.0139</v>
      </c>
      <c r="P2">
        <v>199.256</v>
      </c>
      <c r="Q2">
        <v>38.933100000000003</v>
      </c>
      <c r="R2">
        <v>35.229799999999997</v>
      </c>
      <c r="S2">
        <v>0.17594199999999999</v>
      </c>
      <c r="T2">
        <v>8.5876500000000005E-3</v>
      </c>
      <c r="U2">
        <v>5.1735300000000004</v>
      </c>
      <c r="V2">
        <v>1.2665299999999999</v>
      </c>
      <c r="W2">
        <v>3698.06</v>
      </c>
      <c r="X2">
        <v>4.8086400000000001E-2</v>
      </c>
      <c r="Y2">
        <v>1.29975E-2</v>
      </c>
      <c r="Z2" s="1">
        <v>2.6760700000000002E-7</v>
      </c>
      <c r="AA2">
        <v>1.2595900000000001E-3</v>
      </c>
      <c r="AB2">
        <v>6.9626099999999997</v>
      </c>
      <c r="AC2">
        <v>463400.00000000006</v>
      </c>
      <c r="AD2">
        <v>3600</v>
      </c>
      <c r="AE2">
        <v>8400</v>
      </c>
      <c r="AF2">
        <v>189500</v>
      </c>
      <c r="AG2">
        <v>232100</v>
      </c>
      <c r="AH2">
        <v>85200</v>
      </c>
      <c r="AI2">
        <v>0</v>
      </c>
      <c r="AJ2">
        <v>2700</v>
      </c>
      <c r="AK2">
        <v>14800</v>
      </c>
      <c r="AL2">
        <f>AH2/P2</f>
        <v>427.5906371702734</v>
      </c>
    </row>
    <row r="3" spans="1:112">
      <c r="A3" t="s">
        <v>1</v>
      </c>
      <c r="C3">
        <v>46.811700000000002</v>
      </c>
      <c r="D3">
        <v>233613</v>
      </c>
      <c r="E3">
        <v>-194.16</v>
      </c>
      <c r="F3">
        <v>-209.99199999999999</v>
      </c>
      <c r="G3">
        <v>13.8996</v>
      </c>
      <c r="H3">
        <v>1715.19</v>
      </c>
      <c r="I3">
        <v>379.50099999999998</v>
      </c>
      <c r="J3">
        <v>180.6</v>
      </c>
      <c r="K3">
        <v>128.33199999999999</v>
      </c>
      <c r="L3">
        <v>4.3220099999999997</v>
      </c>
      <c r="M3">
        <v>47.738900000000001</v>
      </c>
      <c r="N3">
        <v>117.121</v>
      </c>
      <c r="O3">
        <v>56.692</v>
      </c>
      <c r="P3">
        <v>210.95</v>
      </c>
      <c r="Q3">
        <v>44.676400000000001</v>
      </c>
      <c r="R3">
        <v>34.005000000000003</v>
      </c>
      <c r="S3">
        <v>1.7552399999999999E-2</v>
      </c>
      <c r="T3">
        <v>0.15915199999999999</v>
      </c>
      <c r="U3">
        <v>4.86022</v>
      </c>
      <c r="V3">
        <v>2.2708699999999999</v>
      </c>
      <c r="W3">
        <v>4513.25</v>
      </c>
      <c r="X3">
        <v>4.4789900000000001E-2</v>
      </c>
      <c r="Y3">
        <v>-2.1981999999999999E-4</v>
      </c>
      <c r="Z3" s="1">
        <v>-9.1011300000000002E-7</v>
      </c>
      <c r="AA3">
        <v>-3.7172500000000001E-3</v>
      </c>
      <c r="AB3">
        <v>6.2948599999999999</v>
      </c>
      <c r="AC3">
        <v>462400</v>
      </c>
      <c r="AD3">
        <v>3600</v>
      </c>
      <c r="AE3">
        <v>10900</v>
      </c>
      <c r="AF3">
        <v>183000</v>
      </c>
      <c r="AG3">
        <v>233700</v>
      </c>
      <c r="AH3">
        <v>85399.999999999985</v>
      </c>
      <c r="AI3">
        <v>0</v>
      </c>
      <c r="AJ3">
        <v>4100</v>
      </c>
      <c r="AK3">
        <v>16900</v>
      </c>
      <c r="AL3">
        <f t="shared" ref="AL3:AL44" si="0">AH3/P3</f>
        <v>404.83526902109497</v>
      </c>
    </row>
    <row r="4" spans="1:112">
      <c r="A4" t="s">
        <v>2</v>
      </c>
      <c r="C4">
        <v>36.603700000000003</v>
      </c>
      <c r="D4">
        <v>215258</v>
      </c>
      <c r="E4">
        <v>-351.32</v>
      </c>
      <c r="F4">
        <v>-50.497199999999999</v>
      </c>
      <c r="G4">
        <v>47.9069</v>
      </c>
      <c r="H4">
        <v>2883.73</v>
      </c>
      <c r="I4">
        <v>285.935</v>
      </c>
      <c r="J4">
        <v>128.04400000000001</v>
      </c>
      <c r="K4">
        <v>109.27500000000001</v>
      </c>
      <c r="L4">
        <v>2.31982</v>
      </c>
      <c r="M4">
        <v>27.578700000000001</v>
      </c>
      <c r="N4">
        <v>61.253399999999999</v>
      </c>
      <c r="O4">
        <v>61.548299999999998</v>
      </c>
      <c r="P4">
        <v>244.65600000000001</v>
      </c>
      <c r="Q4">
        <v>25.729500000000002</v>
      </c>
      <c r="R4">
        <v>28.8536</v>
      </c>
      <c r="S4">
        <v>-1.1590700000000001E-2</v>
      </c>
      <c r="T4">
        <v>1.7094100000000001</v>
      </c>
      <c r="U4">
        <v>24.2485</v>
      </c>
      <c r="V4">
        <v>2.7129400000000001</v>
      </c>
      <c r="W4">
        <v>1365</v>
      </c>
      <c r="X4">
        <v>2.6498600000000001E-2</v>
      </c>
      <c r="Y4" s="1">
        <v>5.3141099999999998E-5</v>
      </c>
      <c r="Z4" s="1">
        <v>3.4089699999999999E-6</v>
      </c>
      <c r="AA4">
        <v>6.4846899999999999E-2</v>
      </c>
      <c r="AB4">
        <v>10.3934</v>
      </c>
      <c r="AC4">
        <v>459200</v>
      </c>
      <c r="AD4">
        <v>2900</v>
      </c>
      <c r="AE4">
        <v>7100</v>
      </c>
      <c r="AF4">
        <v>189000</v>
      </c>
      <c r="AG4">
        <v>229000</v>
      </c>
      <c r="AH4">
        <v>95300</v>
      </c>
      <c r="AI4">
        <v>0</v>
      </c>
      <c r="AJ4">
        <v>0</v>
      </c>
      <c r="AK4">
        <v>17400</v>
      </c>
      <c r="AL4">
        <f t="shared" si="0"/>
        <v>389.52651886730757</v>
      </c>
    </row>
    <row r="5" spans="1:112">
      <c r="A5" t="s">
        <v>3</v>
      </c>
      <c r="C5">
        <v>40.7729</v>
      </c>
      <c r="D5">
        <v>199733</v>
      </c>
      <c r="E5">
        <v>131.43199999999999</v>
      </c>
      <c r="F5">
        <v>400.81700000000001</v>
      </c>
      <c r="G5">
        <v>48.338000000000001</v>
      </c>
      <c r="H5">
        <v>3157.49</v>
      </c>
      <c r="I5">
        <v>290.41699999999997</v>
      </c>
      <c r="J5">
        <v>148.267</v>
      </c>
      <c r="K5">
        <v>137.37899999999999</v>
      </c>
      <c r="L5">
        <v>2.5191400000000002</v>
      </c>
      <c r="M5">
        <v>33.674199999999999</v>
      </c>
      <c r="N5">
        <v>43.306100000000001</v>
      </c>
      <c r="O5">
        <v>64.113799999999998</v>
      </c>
      <c r="P5">
        <v>235.15</v>
      </c>
      <c r="Q5">
        <v>30.267800000000001</v>
      </c>
      <c r="R5">
        <v>23.0046</v>
      </c>
      <c r="S5">
        <v>0.17004900000000001</v>
      </c>
      <c r="T5">
        <v>0.54271899999999995</v>
      </c>
      <c r="U5">
        <v>26.8201</v>
      </c>
      <c r="V5">
        <v>2.3996300000000002</v>
      </c>
      <c r="W5">
        <v>1819.56</v>
      </c>
      <c r="X5">
        <v>1.06141E-2</v>
      </c>
      <c r="Y5" s="1">
        <v>3.3514400000000001E-6</v>
      </c>
      <c r="Z5" s="1">
        <v>-1.1978600000000001E-5</v>
      </c>
      <c r="AA5">
        <v>5.6988200000000003E-2</v>
      </c>
      <c r="AB5">
        <v>8.04847</v>
      </c>
      <c r="AC5">
        <v>458700</v>
      </c>
      <c r="AD5">
        <v>2800.0000000000005</v>
      </c>
      <c r="AE5">
        <v>8400</v>
      </c>
      <c r="AF5">
        <v>185600</v>
      </c>
      <c r="AG5">
        <v>230100.00000000003</v>
      </c>
      <c r="AH5">
        <v>95300</v>
      </c>
      <c r="AI5">
        <v>0</v>
      </c>
      <c r="AJ5">
        <v>0</v>
      </c>
      <c r="AK5">
        <v>19200</v>
      </c>
      <c r="AL5">
        <f t="shared" si="0"/>
        <v>405.2732298532851</v>
      </c>
    </row>
    <row r="6" spans="1:112">
      <c r="A6" t="s">
        <v>4</v>
      </c>
      <c r="C6">
        <v>44.405900000000003</v>
      </c>
      <c r="D6">
        <v>216101</v>
      </c>
      <c r="E6">
        <v>-229.869</v>
      </c>
      <c r="F6">
        <v>-34.339700000000001</v>
      </c>
      <c r="G6">
        <v>47.090299999999999</v>
      </c>
      <c r="H6">
        <v>2637.65</v>
      </c>
      <c r="I6">
        <v>249.27500000000001</v>
      </c>
      <c r="J6">
        <v>129.989</v>
      </c>
      <c r="K6">
        <v>119.78400000000001</v>
      </c>
      <c r="L6">
        <v>2.0256099999999999</v>
      </c>
      <c r="M6">
        <v>33.689700000000002</v>
      </c>
      <c r="N6">
        <v>70.362099999999998</v>
      </c>
      <c r="O6">
        <v>58.032699999999998</v>
      </c>
      <c r="P6">
        <v>275.25599999999997</v>
      </c>
      <c r="Q6">
        <v>28.8337</v>
      </c>
      <c r="R6">
        <v>27.1038</v>
      </c>
      <c r="S6">
        <v>0.10914699999999999</v>
      </c>
      <c r="T6">
        <v>1.31203</v>
      </c>
      <c r="U6">
        <v>31.678899999999999</v>
      </c>
      <c r="V6">
        <v>3.0369999999999999</v>
      </c>
      <c r="W6">
        <v>2213.25</v>
      </c>
      <c r="X6">
        <v>2.5050900000000001E-2</v>
      </c>
      <c r="Y6" s="1">
        <v>-7.1610800000000002E-5</v>
      </c>
      <c r="Z6" s="1">
        <v>4.8950299999999998E-5</v>
      </c>
      <c r="AA6">
        <v>3.7687600000000002E-2</v>
      </c>
      <c r="AB6">
        <v>7.1657500000000001</v>
      </c>
      <c r="AC6">
        <v>459700</v>
      </c>
      <c r="AD6">
        <v>3000</v>
      </c>
      <c r="AE6">
        <v>8000</v>
      </c>
      <c r="AF6">
        <v>187000</v>
      </c>
      <c r="AG6">
        <v>230799.99999999997</v>
      </c>
      <c r="AH6">
        <v>95500</v>
      </c>
      <c r="AI6">
        <v>0</v>
      </c>
      <c r="AJ6">
        <v>0</v>
      </c>
      <c r="AK6">
        <v>15800</v>
      </c>
      <c r="AL6">
        <f t="shared" si="0"/>
        <v>346.9497485976691</v>
      </c>
    </row>
    <row r="7" spans="1:112">
      <c r="A7" t="s">
        <v>5</v>
      </c>
      <c r="C7">
        <v>41.6419</v>
      </c>
      <c r="D7">
        <v>206177</v>
      </c>
      <c r="E7">
        <v>591.55799999999999</v>
      </c>
      <c r="F7">
        <v>-53.948300000000003</v>
      </c>
      <c r="G7">
        <v>73.347800000000007</v>
      </c>
      <c r="H7">
        <v>4355.6400000000003</v>
      </c>
      <c r="I7">
        <v>397.22899999999998</v>
      </c>
      <c r="J7">
        <v>216.81100000000001</v>
      </c>
      <c r="K7">
        <v>129.35499999999999</v>
      </c>
      <c r="L7">
        <v>2.3355999999999999</v>
      </c>
      <c r="M7">
        <v>32.2577</v>
      </c>
      <c r="N7">
        <v>48.963299999999997</v>
      </c>
      <c r="O7">
        <v>68.189099999999996</v>
      </c>
      <c r="P7">
        <v>269.613</v>
      </c>
      <c r="Q7">
        <v>25.270199999999999</v>
      </c>
      <c r="R7">
        <v>15.370900000000001</v>
      </c>
      <c r="S7">
        <v>2.2063099999999999E-2</v>
      </c>
      <c r="T7">
        <v>0.58542700000000003</v>
      </c>
      <c r="U7">
        <v>39.028700000000001</v>
      </c>
      <c r="V7">
        <v>2.5349599999999999</v>
      </c>
      <c r="W7">
        <v>1518.45</v>
      </c>
      <c r="X7">
        <v>7.1555400000000002E-3</v>
      </c>
      <c r="Y7">
        <v>2.39912E-4</v>
      </c>
      <c r="Z7">
        <v>-1.5569299999999999E-4</v>
      </c>
      <c r="AA7">
        <v>6.4415100000000003E-2</v>
      </c>
      <c r="AB7">
        <v>4.8076699999999999</v>
      </c>
      <c r="AC7">
        <v>458600</v>
      </c>
      <c r="AD7">
        <v>2800.0000000000005</v>
      </c>
      <c r="AE7">
        <v>8900</v>
      </c>
      <c r="AF7">
        <v>181100</v>
      </c>
      <c r="AG7">
        <v>233200</v>
      </c>
      <c r="AH7">
        <v>97100.000000000015</v>
      </c>
      <c r="AI7">
        <v>0</v>
      </c>
      <c r="AJ7">
        <v>0</v>
      </c>
      <c r="AK7">
        <v>18300</v>
      </c>
      <c r="AL7">
        <f t="shared" si="0"/>
        <v>360.14583866504961</v>
      </c>
    </row>
    <row r="8" spans="1:112">
      <c r="A8" t="s">
        <v>6</v>
      </c>
      <c r="C8">
        <v>50.973500000000001</v>
      </c>
      <c r="D8">
        <v>207761</v>
      </c>
      <c r="E8">
        <v>813.01599999999996</v>
      </c>
      <c r="F8">
        <v>344.64800000000002</v>
      </c>
      <c r="G8">
        <v>77.050200000000004</v>
      </c>
      <c r="H8">
        <v>3376.16</v>
      </c>
      <c r="I8">
        <v>390.06599999999997</v>
      </c>
      <c r="J8">
        <v>189.66800000000001</v>
      </c>
      <c r="K8">
        <v>162.82400000000001</v>
      </c>
      <c r="L8">
        <v>3.3967800000000001</v>
      </c>
      <c r="M8">
        <v>37.784300000000002</v>
      </c>
      <c r="N8">
        <v>74.451400000000007</v>
      </c>
      <c r="O8">
        <v>68.687799999999996</v>
      </c>
      <c r="P8">
        <v>252.51499999999999</v>
      </c>
      <c r="Q8">
        <v>19.148900000000001</v>
      </c>
      <c r="R8">
        <v>21.279699999999998</v>
      </c>
      <c r="S8">
        <v>0.15053</v>
      </c>
      <c r="T8">
        <v>0.60647200000000001</v>
      </c>
      <c r="U8">
        <v>29.3813</v>
      </c>
      <c r="V8">
        <v>2.8065500000000001</v>
      </c>
      <c r="W8">
        <v>1949.48</v>
      </c>
      <c r="X8">
        <v>2.54109E-2</v>
      </c>
      <c r="Y8">
        <v>-1.3917300000000001E-3</v>
      </c>
      <c r="Z8">
        <v>6.7801700000000005E-4</v>
      </c>
      <c r="AA8">
        <v>2.6707999999999999E-2</v>
      </c>
      <c r="AB8">
        <v>7.1580599999999999</v>
      </c>
      <c r="AC8">
        <v>458600</v>
      </c>
      <c r="AD8">
        <v>2900</v>
      </c>
      <c r="AE8">
        <v>8200</v>
      </c>
      <c r="AF8">
        <v>184100</v>
      </c>
      <c r="AG8">
        <v>231200</v>
      </c>
      <c r="AH8">
        <v>95700</v>
      </c>
      <c r="AI8">
        <v>0</v>
      </c>
      <c r="AJ8">
        <v>0</v>
      </c>
      <c r="AK8">
        <v>19300</v>
      </c>
      <c r="AL8">
        <f t="shared" si="0"/>
        <v>378.98738688790769</v>
      </c>
    </row>
    <row r="9" spans="1:112">
      <c r="A9" t="s">
        <v>7</v>
      </c>
      <c r="C9">
        <v>40.365400000000001</v>
      </c>
      <c r="D9">
        <v>199445</v>
      </c>
      <c r="E9">
        <v>153.834</v>
      </c>
      <c r="F9">
        <v>28.8963</v>
      </c>
      <c r="G9">
        <v>47.333300000000001</v>
      </c>
      <c r="H9">
        <v>2833.42</v>
      </c>
      <c r="I9">
        <v>290.834</v>
      </c>
      <c r="J9">
        <v>143.61199999999999</v>
      </c>
      <c r="K9">
        <v>109.742</v>
      </c>
      <c r="L9">
        <v>1.4568000000000001</v>
      </c>
      <c r="M9">
        <v>26.523900000000001</v>
      </c>
      <c r="N9">
        <v>61.584600000000002</v>
      </c>
      <c r="O9">
        <v>57.531100000000002</v>
      </c>
      <c r="P9">
        <v>257.98700000000002</v>
      </c>
      <c r="Q9">
        <v>13.2707</v>
      </c>
      <c r="R9">
        <v>21.745899999999999</v>
      </c>
      <c r="S9">
        <v>-1.79663E-3</v>
      </c>
      <c r="T9">
        <v>1.3595900000000001</v>
      </c>
      <c r="U9">
        <v>26.9011</v>
      </c>
      <c r="V9">
        <v>3.04026</v>
      </c>
      <c r="W9">
        <v>2396.67</v>
      </c>
      <c r="X9">
        <v>3.1968900000000001E-2</v>
      </c>
      <c r="Y9">
        <v>2.0169599999999999E-4</v>
      </c>
      <c r="Z9">
        <v>-3.54448E-3</v>
      </c>
      <c r="AA9">
        <v>1.11763E-2</v>
      </c>
      <c r="AB9">
        <v>6.6229199999999997</v>
      </c>
      <c r="AC9">
        <v>458200</v>
      </c>
      <c r="AD9">
        <v>2600</v>
      </c>
      <c r="AE9">
        <v>10200</v>
      </c>
      <c r="AF9">
        <v>180900</v>
      </c>
      <c r="AG9">
        <v>231900</v>
      </c>
      <c r="AH9">
        <v>95100</v>
      </c>
      <c r="AI9">
        <v>0</v>
      </c>
      <c r="AJ9">
        <v>0</v>
      </c>
      <c r="AK9">
        <v>21100</v>
      </c>
      <c r="AL9">
        <f t="shared" si="0"/>
        <v>368.6232252012698</v>
      </c>
    </row>
    <row r="10" spans="1:112">
      <c r="A10" t="s">
        <v>8</v>
      </c>
      <c r="C10">
        <v>52.168599999999998</v>
      </c>
      <c r="D10">
        <v>216544</v>
      </c>
      <c r="E10">
        <v>1562.12</v>
      </c>
      <c r="F10">
        <v>95.133300000000006</v>
      </c>
      <c r="G10">
        <v>51.250100000000003</v>
      </c>
      <c r="H10">
        <v>3170.13</v>
      </c>
      <c r="I10">
        <v>313.35000000000002</v>
      </c>
      <c r="J10">
        <v>165.02699999999999</v>
      </c>
      <c r="K10">
        <v>181.316</v>
      </c>
      <c r="L10">
        <v>3.59293</v>
      </c>
      <c r="M10">
        <v>47.295099999999998</v>
      </c>
      <c r="N10">
        <v>86.606499999999997</v>
      </c>
      <c r="O10">
        <v>65.361099999999993</v>
      </c>
      <c r="P10">
        <v>268.928</v>
      </c>
      <c r="Q10">
        <v>33.881900000000002</v>
      </c>
      <c r="R10">
        <v>33.586300000000001</v>
      </c>
      <c r="S10">
        <v>0.156724</v>
      </c>
      <c r="T10">
        <v>1.5959399999999999</v>
      </c>
      <c r="U10">
        <v>29.873799999999999</v>
      </c>
      <c r="V10">
        <v>3.50644</v>
      </c>
      <c r="W10">
        <v>2207.37</v>
      </c>
      <c r="X10">
        <v>2.6823400000000001E-2</v>
      </c>
      <c r="Y10">
        <v>8.59738E-3</v>
      </c>
      <c r="Z10" s="1">
        <v>-1.08393E-5</v>
      </c>
      <c r="AA10">
        <v>1.38345E-2</v>
      </c>
      <c r="AB10">
        <v>9.9316600000000008</v>
      </c>
      <c r="AC10">
        <v>459700</v>
      </c>
      <c r="AD10">
        <v>3100</v>
      </c>
      <c r="AE10">
        <v>7200</v>
      </c>
      <c r="AF10">
        <v>188900</v>
      </c>
      <c r="AG10">
        <v>229700</v>
      </c>
      <c r="AH10">
        <v>95000</v>
      </c>
      <c r="AI10">
        <v>0</v>
      </c>
      <c r="AJ10">
        <v>0</v>
      </c>
      <c r="AK10">
        <v>16400</v>
      </c>
      <c r="AL10">
        <f t="shared" si="0"/>
        <v>353.25440266539744</v>
      </c>
    </row>
    <row r="11" spans="1:112">
      <c r="A11" t="s">
        <v>9</v>
      </c>
      <c r="C11">
        <v>43.901899999999998</v>
      </c>
      <c r="D11">
        <v>201687</v>
      </c>
      <c r="E11">
        <v>190.262</v>
      </c>
      <c r="F11">
        <v>248.39500000000001</v>
      </c>
      <c r="G11">
        <v>45.218000000000004</v>
      </c>
      <c r="H11">
        <v>2983.29</v>
      </c>
      <c r="I11">
        <v>301.21100000000001</v>
      </c>
      <c r="J11">
        <v>152.631</v>
      </c>
      <c r="K11">
        <v>122.23699999999999</v>
      </c>
      <c r="L11">
        <v>2.4380099999999998</v>
      </c>
      <c r="M11">
        <v>25.664400000000001</v>
      </c>
      <c r="N11">
        <v>57.830599999999997</v>
      </c>
      <c r="O11">
        <v>57.461199999999998</v>
      </c>
      <c r="P11">
        <v>246.43199999999999</v>
      </c>
      <c r="Q11">
        <v>28.0852</v>
      </c>
      <c r="R11">
        <v>26.376100000000001</v>
      </c>
      <c r="S11">
        <v>3.2249199999999999E-2</v>
      </c>
      <c r="T11">
        <v>1.37341</v>
      </c>
      <c r="U11">
        <v>30.3597</v>
      </c>
      <c r="V11">
        <v>2.8797999999999999</v>
      </c>
      <c r="W11">
        <v>2070.79</v>
      </c>
      <c r="X11">
        <v>3.01634E-2</v>
      </c>
      <c r="Y11">
        <v>4.9677599999999999E-3</v>
      </c>
      <c r="Z11" s="1">
        <v>2.9955599999999999E-6</v>
      </c>
      <c r="AA11">
        <v>9.41028E-2</v>
      </c>
      <c r="AB11">
        <v>8.4248700000000003</v>
      </c>
      <c r="AC11">
        <v>458200</v>
      </c>
      <c r="AD11">
        <v>3400.0000000000005</v>
      </c>
      <c r="AE11">
        <v>7300</v>
      </c>
      <c r="AF11">
        <v>186800</v>
      </c>
      <c r="AG11">
        <v>228800</v>
      </c>
      <c r="AH11">
        <v>95800</v>
      </c>
      <c r="AI11">
        <v>1400.0000000000002</v>
      </c>
      <c r="AJ11">
        <v>0</v>
      </c>
      <c r="AK11">
        <v>18200</v>
      </c>
      <c r="AL11">
        <f t="shared" si="0"/>
        <v>388.74821451759516</v>
      </c>
    </row>
    <row r="12" spans="1:112">
      <c r="A12" t="s">
        <v>10</v>
      </c>
      <c r="C12">
        <v>50.969799999999999</v>
      </c>
      <c r="D12">
        <v>195698</v>
      </c>
      <c r="E12">
        <v>-948.22299999999996</v>
      </c>
      <c r="F12">
        <v>-386.339</v>
      </c>
      <c r="G12">
        <v>37.390300000000003</v>
      </c>
      <c r="H12">
        <v>2302.31</v>
      </c>
      <c r="I12">
        <v>257.29500000000002</v>
      </c>
      <c r="J12">
        <v>155.71799999999999</v>
      </c>
      <c r="K12">
        <v>162.98400000000001</v>
      </c>
      <c r="L12">
        <v>3.1627999999999998</v>
      </c>
      <c r="M12">
        <v>43.836300000000001</v>
      </c>
      <c r="N12">
        <v>65.853399999999993</v>
      </c>
      <c r="O12">
        <v>57.528399999999998</v>
      </c>
      <c r="P12">
        <v>235.18199999999999</v>
      </c>
      <c r="Q12">
        <v>31.320699999999999</v>
      </c>
      <c r="R12">
        <v>31.0839</v>
      </c>
      <c r="S12">
        <v>7.9697799999999999E-2</v>
      </c>
      <c r="T12">
        <v>0.55570900000000001</v>
      </c>
      <c r="U12">
        <v>17.057099999999998</v>
      </c>
      <c r="V12">
        <v>2.5438200000000002</v>
      </c>
      <c r="W12">
        <v>2390.39</v>
      </c>
      <c r="X12">
        <v>2.22685E-2</v>
      </c>
      <c r="Y12">
        <v>-1.1696199999999999E-3</v>
      </c>
      <c r="Z12" s="1">
        <v>-1.9441499999999998E-6</v>
      </c>
      <c r="AA12">
        <v>2.7050100000000001E-2</v>
      </c>
      <c r="AB12">
        <v>7.8038400000000001</v>
      </c>
      <c r="AC12">
        <v>458200</v>
      </c>
      <c r="AD12">
        <v>2700</v>
      </c>
      <c r="AE12">
        <v>8800</v>
      </c>
      <c r="AF12">
        <v>183299.99999999997</v>
      </c>
      <c r="AG12">
        <v>230799.99999999997</v>
      </c>
      <c r="AH12">
        <v>94500</v>
      </c>
      <c r="AI12">
        <v>0</v>
      </c>
      <c r="AJ12">
        <v>0</v>
      </c>
      <c r="AK12">
        <v>21600</v>
      </c>
      <c r="AL12">
        <f t="shared" si="0"/>
        <v>401.81646554583261</v>
      </c>
      <c r="BS12" t="s">
        <v>252</v>
      </c>
    </row>
    <row r="13" spans="1:112">
      <c r="A13" t="s">
        <v>11</v>
      </c>
      <c r="C13">
        <v>42.182000000000002</v>
      </c>
      <c r="D13">
        <v>217739</v>
      </c>
      <c r="E13">
        <v>6008.75</v>
      </c>
      <c r="F13">
        <v>2680.26</v>
      </c>
      <c r="G13">
        <v>25.043500000000002</v>
      </c>
      <c r="H13">
        <v>1162.3499999999999</v>
      </c>
      <c r="I13">
        <v>209.553</v>
      </c>
      <c r="J13">
        <v>85.609899999999996</v>
      </c>
      <c r="K13">
        <v>150.066</v>
      </c>
      <c r="L13">
        <v>2.70723</v>
      </c>
      <c r="M13">
        <v>40.075499999999998</v>
      </c>
      <c r="N13">
        <v>85.270799999999994</v>
      </c>
      <c r="O13">
        <v>46.556699999999999</v>
      </c>
      <c r="P13">
        <v>201.17500000000001</v>
      </c>
      <c r="Q13">
        <v>77.795699999999997</v>
      </c>
      <c r="R13">
        <v>82.304900000000004</v>
      </c>
      <c r="S13">
        <v>-1.1436999999999999E-2</v>
      </c>
      <c r="T13">
        <v>6.0152900000000002E-2</v>
      </c>
      <c r="U13">
        <v>4.3070500000000003</v>
      </c>
      <c r="V13">
        <v>1.77485</v>
      </c>
      <c r="W13">
        <v>3793.07</v>
      </c>
      <c r="X13">
        <v>3.7128099999999997E-2</v>
      </c>
      <c r="Y13">
        <v>4.4203699999999999E-3</v>
      </c>
      <c r="Z13" s="1">
        <v>5.2121100000000003E-6</v>
      </c>
      <c r="AA13" s="1">
        <v>3.8224900000000001E-5</v>
      </c>
      <c r="AB13">
        <v>9.8760999999999992</v>
      </c>
      <c r="AC13">
        <v>458600</v>
      </c>
      <c r="AD13">
        <v>3800</v>
      </c>
      <c r="AE13">
        <v>9900</v>
      </c>
      <c r="AF13">
        <v>183500</v>
      </c>
      <c r="AG13">
        <v>230200</v>
      </c>
      <c r="AH13">
        <v>91600</v>
      </c>
      <c r="AI13">
        <v>1400.0000000000002</v>
      </c>
      <c r="AJ13">
        <v>0</v>
      </c>
      <c r="AK13">
        <v>20900</v>
      </c>
      <c r="AL13">
        <f t="shared" si="0"/>
        <v>455.32496582577357</v>
      </c>
      <c r="BI13" t="s">
        <v>251</v>
      </c>
    </row>
    <row r="14" spans="1:112">
      <c r="A14" t="s">
        <v>12</v>
      </c>
      <c r="C14">
        <v>63.905900000000003</v>
      </c>
      <c r="D14">
        <v>204036</v>
      </c>
      <c r="E14">
        <v>537.92399999999998</v>
      </c>
      <c r="F14">
        <v>100.949</v>
      </c>
      <c r="G14">
        <v>20.7607</v>
      </c>
      <c r="H14">
        <v>1285.43</v>
      </c>
      <c r="I14">
        <v>172.95400000000001</v>
      </c>
      <c r="J14">
        <v>34.307200000000002</v>
      </c>
      <c r="K14">
        <v>252.637</v>
      </c>
      <c r="L14">
        <v>5.05152</v>
      </c>
      <c r="M14">
        <v>62.925400000000003</v>
      </c>
      <c r="N14">
        <v>126.083</v>
      </c>
      <c r="O14">
        <v>49.372799999999998</v>
      </c>
      <c r="P14">
        <v>209.03899999999999</v>
      </c>
      <c r="Q14">
        <v>22.316099999999999</v>
      </c>
      <c r="R14">
        <v>25.6843</v>
      </c>
      <c r="S14">
        <v>0.176538</v>
      </c>
      <c r="T14">
        <v>0.266814</v>
      </c>
      <c r="U14">
        <v>3.9057400000000002</v>
      </c>
      <c r="V14">
        <v>2.50542</v>
      </c>
      <c r="W14">
        <v>3491.85</v>
      </c>
      <c r="X14">
        <v>2.88799E-2</v>
      </c>
      <c r="Y14">
        <v>-1.0007600000000001E-3</v>
      </c>
      <c r="Z14" s="1">
        <v>-1.7549300000000002E-5</v>
      </c>
      <c r="AA14">
        <v>1.6645900000000002E-2</v>
      </c>
      <c r="AB14">
        <v>5.7265800000000002</v>
      </c>
      <c r="AC14">
        <v>457200</v>
      </c>
      <c r="AD14">
        <v>3200</v>
      </c>
      <c r="AE14">
        <v>10200</v>
      </c>
      <c r="AF14">
        <v>182700</v>
      </c>
      <c r="AG14">
        <v>229000</v>
      </c>
      <c r="AH14">
        <v>93100</v>
      </c>
      <c r="AI14">
        <v>0</v>
      </c>
      <c r="AJ14">
        <v>0</v>
      </c>
      <c r="AK14">
        <v>24700.000000000004</v>
      </c>
      <c r="AL14">
        <f t="shared" si="0"/>
        <v>445.37143786566145</v>
      </c>
      <c r="DH14" t="s">
        <v>299</v>
      </c>
    </row>
    <row r="15" spans="1:112">
      <c r="A15" t="s">
        <v>13</v>
      </c>
      <c r="C15">
        <v>46.107599999999998</v>
      </c>
      <c r="D15">
        <v>204784</v>
      </c>
      <c r="E15">
        <v>1408.53</v>
      </c>
      <c r="F15">
        <v>1241.08</v>
      </c>
      <c r="G15">
        <v>17.346599999999999</v>
      </c>
      <c r="H15">
        <v>816.69200000000001</v>
      </c>
      <c r="I15">
        <v>65.474900000000005</v>
      </c>
      <c r="J15">
        <v>10.8878</v>
      </c>
      <c r="K15">
        <v>156.63300000000001</v>
      </c>
      <c r="L15">
        <v>3.0751599999999999</v>
      </c>
      <c r="M15">
        <v>31.9651</v>
      </c>
      <c r="N15">
        <v>61.458799999999997</v>
      </c>
      <c r="O15">
        <v>47.031599999999997</v>
      </c>
      <c r="P15">
        <v>211.619</v>
      </c>
      <c r="Q15">
        <v>54.784300000000002</v>
      </c>
      <c r="R15">
        <v>60.490699999999997</v>
      </c>
      <c r="S15">
        <v>0.13736699999999999</v>
      </c>
      <c r="T15">
        <v>0.136437</v>
      </c>
      <c r="U15">
        <v>5.4135299999999997</v>
      </c>
      <c r="V15">
        <v>2.2385100000000002</v>
      </c>
      <c r="W15">
        <v>3601.85</v>
      </c>
      <c r="X15">
        <v>4.3290099999999998E-2</v>
      </c>
      <c r="Y15">
        <v>4.2494200000000003E-3</v>
      </c>
      <c r="Z15" s="1">
        <v>7.05993E-5</v>
      </c>
      <c r="AA15">
        <v>-1.4096099999999999E-4</v>
      </c>
      <c r="AB15">
        <v>10.1569</v>
      </c>
      <c r="AC15">
        <v>457800</v>
      </c>
      <c r="AD15">
        <v>3700</v>
      </c>
      <c r="AE15">
        <v>9700</v>
      </c>
      <c r="AF15">
        <v>185600</v>
      </c>
      <c r="AG15">
        <v>227900</v>
      </c>
      <c r="AH15">
        <v>92500</v>
      </c>
      <c r="AI15">
        <v>0</v>
      </c>
      <c r="AJ15">
        <v>0</v>
      </c>
      <c r="AK15">
        <v>22700</v>
      </c>
      <c r="AL15">
        <f t="shared" si="0"/>
        <v>437.10630897981753</v>
      </c>
      <c r="DE15" t="s">
        <v>298</v>
      </c>
    </row>
    <row r="16" spans="1:112">
      <c r="A16" t="s">
        <v>14</v>
      </c>
      <c r="C16">
        <v>42.756700000000002</v>
      </c>
      <c r="D16">
        <v>212780</v>
      </c>
      <c r="E16">
        <v>298.56200000000001</v>
      </c>
      <c r="F16">
        <v>106.605</v>
      </c>
      <c r="G16">
        <v>19.0579</v>
      </c>
      <c r="H16">
        <v>904.10900000000004</v>
      </c>
      <c r="I16">
        <v>88.84</v>
      </c>
      <c r="J16">
        <v>28.6921</v>
      </c>
      <c r="K16">
        <v>152.16399999999999</v>
      </c>
      <c r="L16">
        <v>3.2180800000000001</v>
      </c>
      <c r="M16">
        <v>32.243600000000001</v>
      </c>
      <c r="N16">
        <v>87.518500000000003</v>
      </c>
      <c r="O16">
        <v>48.225700000000003</v>
      </c>
      <c r="P16">
        <v>202.02</v>
      </c>
      <c r="Q16">
        <v>39.976999999999997</v>
      </c>
      <c r="R16">
        <v>36.1188</v>
      </c>
      <c r="S16">
        <v>0.26106699999999999</v>
      </c>
      <c r="T16">
        <v>0.115955</v>
      </c>
      <c r="U16">
        <v>3.56257</v>
      </c>
      <c r="V16">
        <v>1.66143</v>
      </c>
      <c r="W16">
        <v>4305.1899999999996</v>
      </c>
      <c r="X16">
        <v>3.6317700000000001E-2</v>
      </c>
      <c r="Y16">
        <v>1.31824E-2</v>
      </c>
      <c r="Z16">
        <v>-2.6309700000000001E-4</v>
      </c>
      <c r="AA16">
        <v>8.2879600000000005E-3</v>
      </c>
      <c r="AB16">
        <v>7.42354</v>
      </c>
      <c r="AC16">
        <v>460100</v>
      </c>
      <c r="AD16">
        <v>3000</v>
      </c>
      <c r="AE16">
        <v>8800</v>
      </c>
      <c r="AF16">
        <v>185799.99999999997</v>
      </c>
      <c r="AG16">
        <v>231500</v>
      </c>
      <c r="AH16">
        <v>90900</v>
      </c>
      <c r="AI16">
        <v>0</v>
      </c>
      <c r="AJ16">
        <v>0</v>
      </c>
      <c r="AK16">
        <v>20000</v>
      </c>
      <c r="AL16">
        <f t="shared" si="0"/>
        <v>449.95544995544992</v>
      </c>
    </row>
    <row r="17" spans="1:38">
      <c r="A17" t="s">
        <v>15</v>
      </c>
      <c r="C17">
        <v>46.544400000000003</v>
      </c>
      <c r="D17">
        <v>203509</v>
      </c>
      <c r="E17">
        <v>4245.28</v>
      </c>
      <c r="F17">
        <v>-2.9487199999999998</v>
      </c>
      <c r="G17">
        <v>43.285899999999998</v>
      </c>
      <c r="H17">
        <v>2825.85</v>
      </c>
      <c r="I17">
        <v>251.405</v>
      </c>
      <c r="J17">
        <v>128.404</v>
      </c>
      <c r="K17">
        <v>125.26600000000001</v>
      </c>
      <c r="L17">
        <v>2.0480299999999998</v>
      </c>
      <c r="M17">
        <v>36.848999999999997</v>
      </c>
      <c r="N17">
        <v>76.366</v>
      </c>
      <c r="O17">
        <v>59.9739</v>
      </c>
      <c r="P17">
        <v>289.32100000000003</v>
      </c>
      <c r="Q17">
        <v>26.215699999999998</v>
      </c>
      <c r="R17">
        <v>26.2639</v>
      </c>
      <c r="S17">
        <v>7.5218800000000002E-2</v>
      </c>
      <c r="T17">
        <v>1.0705499999999999</v>
      </c>
      <c r="U17">
        <v>25.552</v>
      </c>
      <c r="V17">
        <v>3.96618</v>
      </c>
      <c r="W17">
        <v>2537.14</v>
      </c>
      <c r="X17">
        <v>1.70866E-2</v>
      </c>
      <c r="Y17">
        <v>1.63094E-3</v>
      </c>
      <c r="Z17">
        <v>8.6526799999999998E-4</v>
      </c>
      <c r="AA17">
        <v>2.7463100000000001E-2</v>
      </c>
      <c r="AB17">
        <v>8.3083200000000001</v>
      </c>
      <c r="AC17">
        <v>459600</v>
      </c>
      <c r="AD17">
        <v>2500</v>
      </c>
      <c r="AE17">
        <v>8900</v>
      </c>
      <c r="AF17">
        <v>186800</v>
      </c>
      <c r="AG17">
        <v>230400</v>
      </c>
      <c r="AH17">
        <v>95900</v>
      </c>
      <c r="AI17">
        <v>0</v>
      </c>
      <c r="AJ17">
        <v>0</v>
      </c>
      <c r="AK17">
        <v>16000</v>
      </c>
      <c r="AL17">
        <f t="shared" si="0"/>
        <v>331.46574220329666</v>
      </c>
    </row>
    <row r="18" spans="1:38">
      <c r="A18" t="s">
        <v>16</v>
      </c>
      <c r="C18">
        <v>46.470399999999998</v>
      </c>
      <c r="D18">
        <v>226390</v>
      </c>
      <c r="E18">
        <v>1566.33</v>
      </c>
      <c r="F18">
        <v>128.125</v>
      </c>
      <c r="G18">
        <v>50.125599999999999</v>
      </c>
      <c r="H18">
        <v>2390.5300000000002</v>
      </c>
      <c r="I18">
        <v>292.166</v>
      </c>
      <c r="J18">
        <v>132.173</v>
      </c>
      <c r="K18">
        <v>147.66399999999999</v>
      </c>
      <c r="L18">
        <v>2.5692200000000001</v>
      </c>
      <c r="M18">
        <v>36.242199999999997</v>
      </c>
      <c r="N18">
        <v>73.228099999999998</v>
      </c>
      <c r="O18">
        <v>67.496600000000001</v>
      </c>
      <c r="P18">
        <v>273.71600000000001</v>
      </c>
      <c r="Q18">
        <v>27.8123</v>
      </c>
      <c r="R18">
        <v>30.92</v>
      </c>
      <c r="S18">
        <v>4.3362999999999999E-2</v>
      </c>
      <c r="T18">
        <v>1.28111</v>
      </c>
      <c r="U18">
        <v>25.110600000000002</v>
      </c>
      <c r="V18">
        <v>3.52074</v>
      </c>
      <c r="W18">
        <v>2033.76</v>
      </c>
      <c r="X18">
        <v>2.15786E-2</v>
      </c>
      <c r="Y18">
        <v>-1.1873000000000001E-3</v>
      </c>
      <c r="Z18" s="1">
        <v>-1.70062E-5</v>
      </c>
      <c r="AA18">
        <v>-4.4605499999999998E-3</v>
      </c>
      <c r="AB18">
        <v>8.1026199999999999</v>
      </c>
      <c r="AC18">
        <v>460000</v>
      </c>
      <c r="AD18">
        <v>0</v>
      </c>
      <c r="AE18">
        <v>7800</v>
      </c>
      <c r="AF18">
        <v>189600</v>
      </c>
      <c r="AG18">
        <v>229800</v>
      </c>
      <c r="AH18">
        <v>95900</v>
      </c>
      <c r="AI18">
        <v>0</v>
      </c>
      <c r="AJ18">
        <v>0</v>
      </c>
      <c r="AK18">
        <v>16900</v>
      </c>
      <c r="AL18">
        <f t="shared" si="0"/>
        <v>350.36315012640836</v>
      </c>
    </row>
    <row r="19" spans="1:38">
      <c r="A19" t="s">
        <v>17</v>
      </c>
      <c r="C19">
        <v>45.407200000000003</v>
      </c>
      <c r="D19">
        <v>202908</v>
      </c>
      <c r="E19">
        <v>2399.84</v>
      </c>
      <c r="F19">
        <v>192.34800000000001</v>
      </c>
      <c r="G19">
        <v>47.005600000000001</v>
      </c>
      <c r="H19">
        <v>2601.09</v>
      </c>
      <c r="I19">
        <v>262.25299999999999</v>
      </c>
      <c r="J19">
        <v>132.94999999999999</v>
      </c>
      <c r="K19">
        <v>127.48099999999999</v>
      </c>
      <c r="L19">
        <v>2.0070299999999999</v>
      </c>
      <c r="M19">
        <v>26.82</v>
      </c>
      <c r="N19">
        <v>73.076300000000003</v>
      </c>
      <c r="O19">
        <v>59.1447</v>
      </c>
      <c r="P19">
        <v>242.60599999999999</v>
      </c>
      <c r="Q19">
        <v>21.352699999999999</v>
      </c>
      <c r="R19">
        <v>20.601400000000002</v>
      </c>
      <c r="S19">
        <v>-2.9421099999999999E-2</v>
      </c>
      <c r="T19">
        <v>1.25424</v>
      </c>
      <c r="U19">
        <v>26.8657</v>
      </c>
      <c r="V19">
        <v>6.0541999999999998</v>
      </c>
      <c r="W19">
        <v>2309.13</v>
      </c>
      <c r="X19">
        <v>1.7635600000000001E-2</v>
      </c>
      <c r="Y19">
        <v>-8.2353500000000002E-4</v>
      </c>
      <c r="Z19" s="1">
        <v>7.7049499999999998E-6</v>
      </c>
      <c r="AA19">
        <v>8.1810300000000002E-2</v>
      </c>
      <c r="AB19">
        <v>7.3144999999999998</v>
      </c>
      <c r="AC19">
        <v>459600</v>
      </c>
      <c r="AD19">
        <v>0</v>
      </c>
      <c r="AE19">
        <v>8300</v>
      </c>
      <c r="AF19">
        <v>185400</v>
      </c>
      <c r="AG19">
        <v>228200</v>
      </c>
      <c r="AH19">
        <v>95000</v>
      </c>
      <c r="AI19">
        <v>0</v>
      </c>
      <c r="AJ19">
        <v>8100.0000000000009</v>
      </c>
      <c r="AK19">
        <v>15400</v>
      </c>
      <c r="AL19">
        <f t="shared" si="0"/>
        <v>391.58141183647564</v>
      </c>
    </row>
    <row r="20" spans="1:38">
      <c r="A20" t="s">
        <v>18</v>
      </c>
      <c r="C20">
        <v>54.547199999999997</v>
      </c>
      <c r="D20">
        <v>213337</v>
      </c>
      <c r="E20">
        <v>-521.38</v>
      </c>
      <c r="F20">
        <v>297.16199999999998</v>
      </c>
      <c r="G20">
        <v>53.290799999999997</v>
      </c>
      <c r="H20">
        <v>2872.64</v>
      </c>
      <c r="I20">
        <v>278.00599999999997</v>
      </c>
      <c r="J20">
        <v>133.75200000000001</v>
      </c>
      <c r="K20">
        <v>129.81700000000001</v>
      </c>
      <c r="L20">
        <v>2.23123</v>
      </c>
      <c r="M20">
        <v>31.450099999999999</v>
      </c>
      <c r="N20">
        <v>80.467399999999998</v>
      </c>
      <c r="O20">
        <v>64.757800000000003</v>
      </c>
      <c r="P20">
        <v>249.35900000000001</v>
      </c>
      <c r="Q20">
        <v>19.3611</v>
      </c>
      <c r="R20">
        <v>29.1647</v>
      </c>
      <c r="S20">
        <v>7.8460299999999997E-2</v>
      </c>
      <c r="T20">
        <v>1.57294</v>
      </c>
      <c r="U20">
        <v>30.763300000000001</v>
      </c>
      <c r="V20">
        <v>2.2876099999999999</v>
      </c>
      <c r="W20">
        <v>2677.35</v>
      </c>
      <c r="X20">
        <v>3.48522E-2</v>
      </c>
      <c r="Y20">
        <v>2.0087600000000001E-4</v>
      </c>
      <c r="Z20" s="1">
        <v>-1.8751400000000001E-5</v>
      </c>
      <c r="AA20">
        <v>1.60807E-2</v>
      </c>
      <c r="AB20">
        <v>8.98963</v>
      </c>
      <c r="AC20">
        <v>460200.00000000006</v>
      </c>
      <c r="AD20">
        <v>0</v>
      </c>
      <c r="AE20">
        <v>8300</v>
      </c>
      <c r="AF20">
        <v>189200.00000000003</v>
      </c>
      <c r="AG20">
        <v>230100.00000000003</v>
      </c>
      <c r="AH20">
        <v>95500</v>
      </c>
      <c r="AI20">
        <v>0</v>
      </c>
      <c r="AJ20">
        <v>0</v>
      </c>
      <c r="AK20">
        <v>16800</v>
      </c>
      <c r="AL20">
        <f t="shared" si="0"/>
        <v>382.98196576020916</v>
      </c>
    </row>
    <row r="21" spans="1:38">
      <c r="A21" t="s">
        <v>19</v>
      </c>
      <c r="C21">
        <v>45.300400000000003</v>
      </c>
      <c r="D21">
        <v>193908</v>
      </c>
      <c r="E21">
        <v>471.62799999999999</v>
      </c>
      <c r="F21">
        <v>48.145899999999997</v>
      </c>
      <c r="G21">
        <v>46.215600000000002</v>
      </c>
      <c r="H21">
        <v>2705.83</v>
      </c>
      <c r="I21">
        <v>276.08</v>
      </c>
      <c r="J21">
        <v>137.58500000000001</v>
      </c>
      <c r="K21">
        <v>110.226</v>
      </c>
      <c r="L21">
        <v>1.67537</v>
      </c>
      <c r="M21">
        <v>24.442399999999999</v>
      </c>
      <c r="N21">
        <v>52.048699999999997</v>
      </c>
      <c r="O21">
        <v>60.183999999999997</v>
      </c>
      <c r="P21">
        <v>254.07900000000001</v>
      </c>
      <c r="Q21">
        <v>16.5715</v>
      </c>
      <c r="R21">
        <v>23.906600000000001</v>
      </c>
      <c r="S21">
        <v>-2.4465600000000001E-2</v>
      </c>
      <c r="T21">
        <v>1.16015</v>
      </c>
      <c r="U21">
        <v>28.196100000000001</v>
      </c>
      <c r="V21">
        <v>5.6083400000000001</v>
      </c>
      <c r="W21">
        <v>1949.92</v>
      </c>
      <c r="X21">
        <v>2.8494499999999999E-2</v>
      </c>
      <c r="Y21" s="1">
        <v>-4.4513900000000001E-5</v>
      </c>
      <c r="Z21" s="1">
        <v>5.4323899999999997E-5</v>
      </c>
      <c r="AA21">
        <v>1.7392299999999999E-2</v>
      </c>
      <c r="AB21">
        <v>7.5304599999999997</v>
      </c>
      <c r="AC21">
        <v>461800</v>
      </c>
      <c r="AD21">
        <v>0</v>
      </c>
      <c r="AE21">
        <v>8300</v>
      </c>
      <c r="AF21">
        <v>185900</v>
      </c>
      <c r="AG21">
        <v>234600</v>
      </c>
      <c r="AH21">
        <v>93500</v>
      </c>
      <c r="AI21">
        <v>0</v>
      </c>
      <c r="AJ21">
        <v>0</v>
      </c>
      <c r="AK21">
        <v>15900</v>
      </c>
      <c r="AL21">
        <f t="shared" si="0"/>
        <v>367.99578083981754</v>
      </c>
    </row>
    <row r="22" spans="1:38">
      <c r="A22" t="s">
        <v>20</v>
      </c>
      <c r="C22">
        <v>40.886699999999998</v>
      </c>
      <c r="D22">
        <v>196670</v>
      </c>
      <c r="E22">
        <v>646.02</v>
      </c>
      <c r="F22">
        <v>624.94399999999996</v>
      </c>
      <c r="G22">
        <v>63.590600000000002</v>
      </c>
      <c r="H22">
        <v>3249.51</v>
      </c>
      <c r="I22">
        <v>318.27199999999999</v>
      </c>
      <c r="J22">
        <v>177.351</v>
      </c>
      <c r="K22">
        <v>101.529</v>
      </c>
      <c r="L22">
        <v>1.7486299999999999</v>
      </c>
      <c r="M22">
        <v>23.9694</v>
      </c>
      <c r="N22">
        <v>43.737099999999998</v>
      </c>
      <c r="O22">
        <v>57.875799999999998</v>
      </c>
      <c r="P22">
        <v>221.72</v>
      </c>
      <c r="Q22">
        <v>18.358499999999999</v>
      </c>
      <c r="R22">
        <v>19.707999999999998</v>
      </c>
      <c r="S22">
        <v>-3.6669500000000001E-2</v>
      </c>
      <c r="T22">
        <v>0.90546000000000004</v>
      </c>
      <c r="U22">
        <v>24.608499999999999</v>
      </c>
      <c r="V22">
        <v>2.3410700000000002</v>
      </c>
      <c r="W22">
        <v>1989.98</v>
      </c>
      <c r="X22">
        <v>2.5262400000000001E-2</v>
      </c>
      <c r="Y22" s="1">
        <v>1.2217200000000001E-5</v>
      </c>
      <c r="Z22">
        <v>-2.0464300000000001E-4</v>
      </c>
      <c r="AA22">
        <v>2.5926000000000001E-2</v>
      </c>
      <c r="AB22">
        <v>6.9271700000000003</v>
      </c>
      <c r="AC22">
        <v>460100</v>
      </c>
      <c r="AD22">
        <v>0</v>
      </c>
      <c r="AE22">
        <v>7100</v>
      </c>
      <c r="AF22">
        <v>180799.99999999997</v>
      </c>
      <c r="AG22">
        <v>232200</v>
      </c>
      <c r="AH22">
        <v>91199.999999999985</v>
      </c>
      <c r="AI22">
        <v>0</v>
      </c>
      <c r="AJ22">
        <v>8400</v>
      </c>
      <c r="AK22">
        <v>20099.999999999996</v>
      </c>
      <c r="AL22">
        <f t="shared" si="0"/>
        <v>411.32960490708996</v>
      </c>
    </row>
    <row r="23" spans="1:38">
      <c r="A23" t="s">
        <v>21</v>
      </c>
      <c r="C23">
        <v>52.256999999999998</v>
      </c>
      <c r="D23">
        <v>222773</v>
      </c>
      <c r="E23">
        <v>-1060.6099999999999</v>
      </c>
      <c r="F23">
        <v>204.477</v>
      </c>
      <c r="G23">
        <v>69.702799999999996</v>
      </c>
      <c r="H23">
        <v>5901.17</v>
      </c>
      <c r="I23">
        <v>398.08300000000003</v>
      </c>
      <c r="J23">
        <v>247.68799999999999</v>
      </c>
      <c r="K23">
        <v>156.25</v>
      </c>
      <c r="L23">
        <v>2.9443800000000002</v>
      </c>
      <c r="M23">
        <v>34.1997</v>
      </c>
      <c r="N23">
        <v>82.558899999999994</v>
      </c>
      <c r="O23">
        <v>67.640600000000006</v>
      </c>
      <c r="P23">
        <v>277.36900000000003</v>
      </c>
      <c r="Q23">
        <v>28.932500000000001</v>
      </c>
      <c r="R23">
        <v>25.252800000000001</v>
      </c>
      <c r="S23">
        <v>0.13425999999999999</v>
      </c>
      <c r="T23">
        <v>0.61111599999999999</v>
      </c>
      <c r="U23">
        <v>35.1004</v>
      </c>
      <c r="V23">
        <v>3.22356</v>
      </c>
      <c r="W23">
        <v>2598.19</v>
      </c>
      <c r="X23">
        <v>2.5745400000000002E-2</v>
      </c>
      <c r="Y23">
        <v>4.2192200000000001E-3</v>
      </c>
      <c r="Z23">
        <v>8.6574199999999997E-4</v>
      </c>
      <c r="AA23">
        <v>9.1564899999999998E-3</v>
      </c>
      <c r="AB23">
        <v>7.7747099999999998</v>
      </c>
      <c r="AC23">
        <v>460500</v>
      </c>
      <c r="AD23">
        <v>0</v>
      </c>
      <c r="AE23" s="16">
        <v>0</v>
      </c>
      <c r="AF23">
        <v>188299.99999999997</v>
      </c>
      <c r="AG23">
        <v>229500</v>
      </c>
      <c r="AH23">
        <v>94400</v>
      </c>
      <c r="AI23">
        <v>0</v>
      </c>
      <c r="AJ23">
        <v>11700</v>
      </c>
      <c r="AK23">
        <v>15600</v>
      </c>
      <c r="AL23">
        <f t="shared" si="0"/>
        <v>340.34084558836781</v>
      </c>
    </row>
    <row r="24" spans="1:38">
      <c r="A24" t="s">
        <v>22</v>
      </c>
      <c r="C24">
        <v>44.851399999999998</v>
      </c>
      <c r="D24">
        <v>199252</v>
      </c>
      <c r="E24">
        <v>383.24299999999999</v>
      </c>
      <c r="F24">
        <v>347.73099999999999</v>
      </c>
      <c r="G24">
        <v>53.691800000000001</v>
      </c>
      <c r="H24">
        <v>2671.39</v>
      </c>
      <c r="I24">
        <v>276.25700000000001</v>
      </c>
      <c r="J24">
        <v>161.33000000000001</v>
      </c>
      <c r="K24">
        <v>113.898</v>
      </c>
      <c r="L24">
        <v>1.7664500000000001</v>
      </c>
      <c r="M24">
        <v>32.582299999999996</v>
      </c>
      <c r="N24">
        <v>71.7166</v>
      </c>
      <c r="O24">
        <v>62.200200000000002</v>
      </c>
      <c r="P24">
        <v>225.38300000000001</v>
      </c>
      <c r="Q24">
        <v>28.174499999999998</v>
      </c>
      <c r="R24">
        <v>28.1355</v>
      </c>
      <c r="S24">
        <v>3.25393E-2</v>
      </c>
      <c r="T24">
        <v>1.4980199999999999</v>
      </c>
      <c r="U24">
        <v>27.270399999999999</v>
      </c>
      <c r="V24">
        <v>2.6304099999999999</v>
      </c>
      <c r="W24">
        <v>2397.0300000000002</v>
      </c>
      <c r="X24">
        <v>1.0840300000000001E-2</v>
      </c>
      <c r="Y24" s="1">
        <v>1.0061500000000001E-6</v>
      </c>
      <c r="Z24">
        <v>-4.5654800000000002E-3</v>
      </c>
      <c r="AA24">
        <v>5.3251100000000003E-2</v>
      </c>
      <c r="AB24">
        <v>8.5106099999999998</v>
      </c>
      <c r="AC24">
        <v>461599.99999999994</v>
      </c>
      <c r="AD24">
        <v>0</v>
      </c>
      <c r="AE24">
        <v>7100</v>
      </c>
      <c r="AF24">
        <v>185799.99999999997</v>
      </c>
      <c r="AG24">
        <v>235300</v>
      </c>
      <c r="AH24">
        <v>98000</v>
      </c>
      <c r="AI24">
        <v>0</v>
      </c>
      <c r="AJ24">
        <v>0</v>
      </c>
      <c r="AK24">
        <v>12200</v>
      </c>
      <c r="AL24">
        <f t="shared" si="0"/>
        <v>434.8154031138107</v>
      </c>
    </row>
    <row r="25" spans="1:38">
      <c r="A25" t="s">
        <v>23</v>
      </c>
      <c r="C25">
        <v>48.526699999999998</v>
      </c>
      <c r="D25">
        <v>225033</v>
      </c>
      <c r="E25">
        <v>-284.45299999999997</v>
      </c>
      <c r="F25">
        <v>-61.653399999999998</v>
      </c>
      <c r="G25">
        <v>57.220799999999997</v>
      </c>
      <c r="H25">
        <v>2903.12</v>
      </c>
      <c r="I25">
        <v>296.46100000000001</v>
      </c>
      <c r="J25">
        <v>139.636</v>
      </c>
      <c r="K25">
        <v>146.28200000000001</v>
      </c>
      <c r="L25">
        <v>2.7340900000000001</v>
      </c>
      <c r="M25">
        <v>30.093299999999999</v>
      </c>
      <c r="N25">
        <v>82.508700000000005</v>
      </c>
      <c r="O25">
        <v>69.497100000000003</v>
      </c>
      <c r="P25">
        <v>265.7</v>
      </c>
      <c r="Q25">
        <v>33.217500000000001</v>
      </c>
      <c r="R25">
        <v>26.0046</v>
      </c>
      <c r="S25">
        <v>-8.9680000000000001E-4</v>
      </c>
      <c r="T25">
        <v>0.71769799999999995</v>
      </c>
      <c r="U25">
        <v>32.731900000000003</v>
      </c>
      <c r="V25">
        <v>2.70181</v>
      </c>
      <c r="W25">
        <v>3007.46</v>
      </c>
      <c r="X25">
        <v>1.04936E-2</v>
      </c>
      <c r="Y25" s="1">
        <v>-3.0628499999999999E-7</v>
      </c>
      <c r="Z25">
        <v>-3.95795E-3</v>
      </c>
      <c r="AA25">
        <v>0.117677</v>
      </c>
      <c r="AB25">
        <v>6.8979799999999996</v>
      </c>
      <c r="AC25">
        <v>461599.99999999994</v>
      </c>
      <c r="AD25">
        <v>0</v>
      </c>
      <c r="AE25">
        <v>7100</v>
      </c>
      <c r="AF25">
        <v>185799.99999999997</v>
      </c>
      <c r="AG25">
        <v>235300</v>
      </c>
      <c r="AH25">
        <v>98000</v>
      </c>
      <c r="AI25">
        <v>0</v>
      </c>
      <c r="AJ25">
        <v>0</v>
      </c>
      <c r="AK25">
        <v>12200</v>
      </c>
      <c r="AL25">
        <f t="shared" si="0"/>
        <v>368.83703424915319</v>
      </c>
    </row>
    <row r="26" spans="1:38">
      <c r="A26" t="s">
        <v>51</v>
      </c>
      <c r="C26">
        <v>49.152500000000003</v>
      </c>
      <c r="D26">
        <v>216600</v>
      </c>
      <c r="E26">
        <v>1625</v>
      </c>
      <c r="F26">
        <v>585.21699999999998</v>
      </c>
      <c r="G26">
        <v>73.584500000000006</v>
      </c>
      <c r="H26">
        <v>4014.16</v>
      </c>
      <c r="I26">
        <v>338.505</v>
      </c>
      <c r="J26">
        <v>300.50900000000001</v>
      </c>
      <c r="K26">
        <v>149.30000000000001</v>
      </c>
      <c r="L26">
        <v>2.7479300000000002</v>
      </c>
      <c r="M26">
        <v>42.684199999999997</v>
      </c>
      <c r="N26">
        <v>109.851</v>
      </c>
      <c r="O26">
        <v>64.858400000000003</v>
      </c>
      <c r="P26">
        <v>300.74599999999998</v>
      </c>
      <c r="Q26">
        <v>18.753499999999999</v>
      </c>
      <c r="R26">
        <v>20.102399999999999</v>
      </c>
      <c r="S26">
        <v>-2.9965999999999999E-3</v>
      </c>
      <c r="T26">
        <v>2.8544800000000001</v>
      </c>
      <c r="U26">
        <v>20.675699999999999</v>
      </c>
      <c r="V26">
        <v>2.8197899999999998</v>
      </c>
      <c r="W26">
        <v>3743.77</v>
      </c>
      <c r="X26">
        <v>2.19244E-2</v>
      </c>
      <c r="Y26">
        <v>6.7349499999999997E-4</v>
      </c>
      <c r="Z26">
        <v>-2.4653300000000001E-4</v>
      </c>
      <c r="AA26">
        <v>4.4014600000000001E-2</v>
      </c>
      <c r="AB26">
        <v>5.0818500000000002</v>
      </c>
      <c r="AC26">
        <v>460900.00000000006</v>
      </c>
      <c r="AD26">
        <v>3700</v>
      </c>
      <c r="AE26">
        <v>9000</v>
      </c>
      <c r="AF26">
        <v>182300</v>
      </c>
      <c r="AG26">
        <v>235300</v>
      </c>
      <c r="AH26">
        <v>93699.999999999985</v>
      </c>
      <c r="AI26">
        <v>0</v>
      </c>
      <c r="AJ26">
        <v>0</v>
      </c>
      <c r="AK26">
        <v>15100</v>
      </c>
      <c r="AL26">
        <f t="shared" si="0"/>
        <v>311.55859097045345</v>
      </c>
    </row>
    <row r="27" spans="1:38">
      <c r="A27" t="s">
        <v>52</v>
      </c>
      <c r="C27">
        <v>44.0242</v>
      </c>
      <c r="D27">
        <v>191542</v>
      </c>
      <c r="E27">
        <v>1752.5</v>
      </c>
      <c r="F27">
        <v>-181.482</v>
      </c>
      <c r="G27">
        <v>63.865200000000002</v>
      </c>
      <c r="H27">
        <v>3201.59</v>
      </c>
      <c r="I27">
        <v>301.36799999999999</v>
      </c>
      <c r="J27">
        <v>173.99299999999999</v>
      </c>
      <c r="K27">
        <v>125.983</v>
      </c>
      <c r="L27">
        <v>2.30124</v>
      </c>
      <c r="M27">
        <v>26.737500000000001</v>
      </c>
      <c r="N27">
        <v>74.020899999999997</v>
      </c>
      <c r="O27">
        <v>60.362099999999998</v>
      </c>
      <c r="P27">
        <v>231.048</v>
      </c>
      <c r="Q27">
        <v>24.658300000000001</v>
      </c>
      <c r="R27">
        <v>29.348700000000001</v>
      </c>
      <c r="S27">
        <v>6.2604199999999999E-2</v>
      </c>
      <c r="T27">
        <v>1.5605500000000001</v>
      </c>
      <c r="U27">
        <v>28.418600000000001</v>
      </c>
      <c r="V27">
        <v>1.8132999999999999</v>
      </c>
      <c r="W27">
        <v>2181.6999999999998</v>
      </c>
      <c r="X27">
        <v>1.6662E-2</v>
      </c>
      <c r="Y27">
        <v>-1.11893E-3</v>
      </c>
      <c r="Z27">
        <v>6.4005400000000004E-4</v>
      </c>
      <c r="AA27">
        <v>3.0314299999999999E-2</v>
      </c>
      <c r="AB27">
        <v>8.46495</v>
      </c>
      <c r="AC27">
        <v>458700</v>
      </c>
      <c r="AD27">
        <v>3700</v>
      </c>
      <c r="AE27">
        <v>7800</v>
      </c>
      <c r="AF27">
        <v>186100</v>
      </c>
      <c r="AG27">
        <v>230000</v>
      </c>
      <c r="AH27">
        <v>95000</v>
      </c>
      <c r="AI27">
        <v>0</v>
      </c>
      <c r="AJ27">
        <v>0</v>
      </c>
      <c r="AK27">
        <v>18700</v>
      </c>
      <c r="AL27">
        <f t="shared" si="0"/>
        <v>411.16997333887332</v>
      </c>
    </row>
    <row r="28" spans="1:38">
      <c r="A28" t="s">
        <v>53</v>
      </c>
      <c r="C28">
        <v>38.470700000000001</v>
      </c>
      <c r="D28">
        <v>185745</v>
      </c>
      <c r="E28">
        <v>2341.35</v>
      </c>
      <c r="F28">
        <v>-360.51</v>
      </c>
      <c r="G28">
        <v>89.702699999999993</v>
      </c>
      <c r="H28">
        <v>3381.74</v>
      </c>
      <c r="I28">
        <v>350.53500000000003</v>
      </c>
      <c r="J28">
        <v>183.452</v>
      </c>
      <c r="K28">
        <v>112.52800000000001</v>
      </c>
      <c r="L28">
        <v>1.6016900000000001</v>
      </c>
      <c r="M28">
        <v>27.7242</v>
      </c>
      <c r="N28">
        <v>70.570899999999995</v>
      </c>
      <c r="O28">
        <v>66.387799999999999</v>
      </c>
      <c r="P28">
        <v>253.161</v>
      </c>
      <c r="Q28">
        <v>35.167099999999998</v>
      </c>
      <c r="R28">
        <v>30.624500000000001</v>
      </c>
      <c r="S28">
        <v>3.02878E-2</v>
      </c>
      <c r="T28">
        <v>1.4257599999999999</v>
      </c>
      <c r="U28">
        <v>25.036999999999999</v>
      </c>
      <c r="V28">
        <v>2.5273300000000001</v>
      </c>
      <c r="W28">
        <v>2360.67</v>
      </c>
      <c r="X28">
        <v>1.4879E-2</v>
      </c>
      <c r="Y28">
        <v>-7.4881899999999996E-4</v>
      </c>
      <c r="Z28">
        <v>-4.11642E-3</v>
      </c>
      <c r="AA28">
        <v>5.3287599999999997E-2</v>
      </c>
      <c r="AB28">
        <v>9.0024899999999999</v>
      </c>
      <c r="AC28">
        <v>460100</v>
      </c>
      <c r="AD28">
        <v>2600</v>
      </c>
      <c r="AE28">
        <v>8200</v>
      </c>
      <c r="AF28">
        <v>185900</v>
      </c>
      <c r="AG28">
        <v>231900</v>
      </c>
      <c r="AH28">
        <v>93300</v>
      </c>
      <c r="AI28">
        <v>0</v>
      </c>
      <c r="AJ28">
        <v>0</v>
      </c>
      <c r="AK28">
        <v>18000</v>
      </c>
      <c r="AL28">
        <f t="shared" si="0"/>
        <v>368.54017798950076</v>
      </c>
    </row>
    <row r="29" spans="1:38">
      <c r="A29" t="s">
        <v>54</v>
      </c>
      <c r="C29">
        <v>43.3157</v>
      </c>
      <c r="D29">
        <v>200593</v>
      </c>
      <c r="E29">
        <v>-181.93899999999999</v>
      </c>
      <c r="F29">
        <v>45.8964</v>
      </c>
      <c r="G29">
        <v>53.742600000000003</v>
      </c>
      <c r="H29">
        <v>3371.16</v>
      </c>
      <c r="I29">
        <v>300.90600000000001</v>
      </c>
      <c r="J29">
        <v>105.755</v>
      </c>
      <c r="K29">
        <v>135.28899999999999</v>
      </c>
      <c r="L29">
        <v>2.1426099999999999</v>
      </c>
      <c r="M29">
        <v>33.7928</v>
      </c>
      <c r="N29">
        <v>77.811300000000003</v>
      </c>
      <c r="O29">
        <v>65.647999999999996</v>
      </c>
      <c r="P29">
        <v>267.52800000000002</v>
      </c>
      <c r="Q29">
        <v>28.837399999999999</v>
      </c>
      <c r="R29">
        <v>31.739599999999999</v>
      </c>
      <c r="S29">
        <v>9.8065799999999995E-2</v>
      </c>
      <c r="T29">
        <v>1.68841</v>
      </c>
      <c r="U29">
        <v>35.169800000000002</v>
      </c>
      <c r="V29">
        <v>3.7111999999999998</v>
      </c>
      <c r="W29">
        <v>2361.7800000000002</v>
      </c>
      <c r="X29">
        <v>1.7127300000000002E-2</v>
      </c>
      <c r="Y29">
        <v>1.7542600000000001E-4</v>
      </c>
      <c r="Z29">
        <v>-9.1702599999999995E-3</v>
      </c>
      <c r="AA29">
        <v>8.1939899999999996E-2</v>
      </c>
      <c r="AB29">
        <v>8.1623900000000003</v>
      </c>
      <c r="AC29">
        <v>460700</v>
      </c>
      <c r="AD29">
        <v>2900</v>
      </c>
      <c r="AE29">
        <v>7600</v>
      </c>
      <c r="AF29">
        <v>187900</v>
      </c>
      <c r="AG29">
        <v>231700.00000000003</v>
      </c>
      <c r="AH29">
        <v>94400</v>
      </c>
      <c r="AI29">
        <v>0</v>
      </c>
      <c r="AJ29">
        <v>0</v>
      </c>
      <c r="AK29">
        <v>14900</v>
      </c>
      <c r="AL29">
        <f t="shared" si="0"/>
        <v>352.86026135582068</v>
      </c>
    </row>
    <row r="30" spans="1:38">
      <c r="A30" t="s">
        <v>55</v>
      </c>
      <c r="C30">
        <v>47.6813</v>
      </c>
      <c r="D30">
        <v>184785</v>
      </c>
      <c r="E30">
        <v>-44.690100000000001</v>
      </c>
      <c r="F30">
        <v>-359.48</v>
      </c>
      <c r="G30">
        <v>55.290999999999997</v>
      </c>
      <c r="H30">
        <v>2741.72</v>
      </c>
      <c r="I30">
        <v>284.137</v>
      </c>
      <c r="J30">
        <v>106.55200000000001</v>
      </c>
      <c r="K30">
        <v>138.87200000000001</v>
      </c>
      <c r="L30">
        <v>2.6713800000000001</v>
      </c>
      <c r="M30">
        <v>44.526699999999998</v>
      </c>
      <c r="N30">
        <v>78.640100000000004</v>
      </c>
      <c r="O30">
        <v>65.981800000000007</v>
      </c>
      <c r="P30">
        <v>233.09899999999999</v>
      </c>
      <c r="Q30">
        <v>33.380800000000001</v>
      </c>
      <c r="R30">
        <v>33.753500000000003</v>
      </c>
      <c r="S30">
        <v>4.3715299999999999E-2</v>
      </c>
      <c r="T30">
        <v>1.5188200000000001</v>
      </c>
      <c r="U30">
        <v>27.181899999999999</v>
      </c>
      <c r="V30">
        <v>2.5824799999999999</v>
      </c>
      <c r="W30">
        <v>2636.48</v>
      </c>
      <c r="X30">
        <v>2.0367099999999999E-2</v>
      </c>
      <c r="Y30" s="1">
        <v>-3.20839E-5</v>
      </c>
      <c r="Z30">
        <v>-2.88756E-3</v>
      </c>
      <c r="AA30" s="1">
        <v>-2.5377299999999998E-5</v>
      </c>
      <c r="AB30">
        <v>8.7941400000000005</v>
      </c>
      <c r="AC30">
        <v>458600</v>
      </c>
      <c r="AD30">
        <v>3200</v>
      </c>
      <c r="AE30">
        <v>8000</v>
      </c>
      <c r="AF30">
        <v>186900</v>
      </c>
      <c r="AG30">
        <v>228700</v>
      </c>
      <c r="AH30">
        <v>94000</v>
      </c>
      <c r="AI30">
        <v>2700</v>
      </c>
      <c r="AJ30">
        <v>0</v>
      </c>
      <c r="AK30">
        <v>17800</v>
      </c>
      <c r="AL30">
        <f t="shared" si="0"/>
        <v>403.26213325668493</v>
      </c>
    </row>
    <row r="31" spans="1:38">
      <c r="A31" t="s">
        <v>56</v>
      </c>
      <c r="C31">
        <v>38.158499999999997</v>
      </c>
      <c r="D31">
        <v>209037</v>
      </c>
      <c r="E31">
        <v>2177.62</v>
      </c>
      <c r="F31">
        <v>159.30099999999999</v>
      </c>
      <c r="G31">
        <v>47.727400000000003</v>
      </c>
      <c r="H31">
        <v>2947.71</v>
      </c>
      <c r="I31">
        <v>290.28500000000003</v>
      </c>
      <c r="J31">
        <v>140.584</v>
      </c>
      <c r="K31">
        <v>111.95</v>
      </c>
      <c r="L31">
        <v>2.3771200000000001</v>
      </c>
      <c r="M31">
        <v>19.778099999999998</v>
      </c>
      <c r="N31">
        <v>65.8309</v>
      </c>
      <c r="O31">
        <v>63.535899999999998</v>
      </c>
      <c r="P31">
        <v>256.42200000000003</v>
      </c>
      <c r="Q31">
        <v>22.867599999999999</v>
      </c>
      <c r="R31">
        <v>29.200299999999999</v>
      </c>
      <c r="S31">
        <v>2.3373100000000001E-2</v>
      </c>
      <c r="T31">
        <v>2.6777899999999999</v>
      </c>
      <c r="U31">
        <v>37.1541</v>
      </c>
      <c r="V31">
        <v>3.4697100000000001</v>
      </c>
      <c r="W31">
        <v>2328.04</v>
      </c>
      <c r="X31">
        <v>1.54991E-2</v>
      </c>
      <c r="Y31" s="1">
        <v>-5.1332000000000003E-5</v>
      </c>
      <c r="Z31">
        <v>8.56276E-4</v>
      </c>
      <c r="AA31">
        <v>0.116672</v>
      </c>
      <c r="AB31">
        <v>6.7895500000000002</v>
      </c>
      <c r="AC31">
        <v>460400</v>
      </c>
      <c r="AD31">
        <v>3100</v>
      </c>
      <c r="AE31">
        <v>7000</v>
      </c>
      <c r="AF31">
        <v>188900</v>
      </c>
      <c r="AG31">
        <v>230799.99999999997</v>
      </c>
      <c r="AH31">
        <v>94100</v>
      </c>
      <c r="AI31">
        <v>0</v>
      </c>
      <c r="AJ31">
        <v>0</v>
      </c>
      <c r="AK31">
        <v>15700</v>
      </c>
      <c r="AL31">
        <f t="shared" si="0"/>
        <v>366.97319262777762</v>
      </c>
    </row>
    <row r="32" spans="1:38">
      <c r="A32" t="s">
        <v>57</v>
      </c>
      <c r="C32">
        <v>37.473700000000001</v>
      </c>
      <c r="D32">
        <v>192186</v>
      </c>
      <c r="E32">
        <v>942.48199999999997</v>
      </c>
      <c r="F32">
        <v>231.54400000000001</v>
      </c>
      <c r="G32">
        <v>50.292700000000004</v>
      </c>
      <c r="H32">
        <v>2640.72</v>
      </c>
      <c r="I32">
        <v>275.94099999999997</v>
      </c>
      <c r="J32">
        <v>177.923</v>
      </c>
      <c r="K32">
        <v>125.357</v>
      </c>
      <c r="L32">
        <v>2.0107400000000002</v>
      </c>
      <c r="M32">
        <v>37.058900000000001</v>
      </c>
      <c r="N32">
        <v>80.9465</v>
      </c>
      <c r="O32">
        <v>59.429400000000001</v>
      </c>
      <c r="P32">
        <v>248.06899999999999</v>
      </c>
      <c r="Q32">
        <v>18.544</v>
      </c>
      <c r="R32">
        <v>25.691800000000001</v>
      </c>
      <c r="S32">
        <v>8.9969499999999994E-2</v>
      </c>
      <c r="T32">
        <v>1.0870200000000001</v>
      </c>
      <c r="U32">
        <v>28.364699999999999</v>
      </c>
      <c r="V32">
        <v>2.1489199999999999</v>
      </c>
      <c r="W32">
        <v>2395.3000000000002</v>
      </c>
      <c r="X32">
        <v>3.0072700000000001E-2</v>
      </c>
      <c r="Y32">
        <v>2.2757300000000001E-4</v>
      </c>
      <c r="Z32">
        <v>-5.9865600000000004E-4</v>
      </c>
      <c r="AA32">
        <v>1.4796500000000001E-2</v>
      </c>
      <c r="AB32">
        <v>7.0364399999999998</v>
      </c>
      <c r="AC32">
        <v>460300</v>
      </c>
      <c r="AD32">
        <v>2700</v>
      </c>
      <c r="AE32">
        <v>8200</v>
      </c>
      <c r="AF32">
        <v>186000</v>
      </c>
      <c r="AG32">
        <v>232200</v>
      </c>
      <c r="AH32">
        <v>93900</v>
      </c>
      <c r="AI32">
        <v>0</v>
      </c>
      <c r="AJ32">
        <v>0</v>
      </c>
      <c r="AK32">
        <v>16700</v>
      </c>
      <c r="AL32">
        <f t="shared" si="0"/>
        <v>378.52371719158782</v>
      </c>
    </row>
    <row r="33" spans="1:66">
      <c r="A33" t="s">
        <v>58</v>
      </c>
      <c r="C33">
        <v>53.146500000000003</v>
      </c>
      <c r="D33">
        <v>217372</v>
      </c>
      <c r="E33">
        <v>-2168.41</v>
      </c>
      <c r="F33">
        <v>-68.610900000000001</v>
      </c>
      <c r="G33">
        <v>56.520800000000001</v>
      </c>
      <c r="H33">
        <v>3302.33</v>
      </c>
      <c r="I33">
        <v>302.721</v>
      </c>
      <c r="J33">
        <v>155.529</v>
      </c>
      <c r="K33">
        <v>150.25899999999999</v>
      </c>
      <c r="L33">
        <v>2.1333600000000001</v>
      </c>
      <c r="M33">
        <v>44.825699999999998</v>
      </c>
      <c r="N33">
        <v>48.204300000000003</v>
      </c>
      <c r="O33">
        <v>66.917900000000003</v>
      </c>
      <c r="P33">
        <v>287.50400000000002</v>
      </c>
      <c r="Q33">
        <v>17.093900000000001</v>
      </c>
      <c r="R33">
        <v>29.424800000000001</v>
      </c>
      <c r="S33">
        <v>0.10052</v>
      </c>
      <c r="T33">
        <v>2.73427</v>
      </c>
      <c r="U33">
        <v>36.089100000000002</v>
      </c>
      <c r="V33">
        <v>2.8308900000000001</v>
      </c>
      <c r="W33">
        <v>2528.13</v>
      </c>
      <c r="X33" s="1">
        <v>9.2565599999999993E-5</v>
      </c>
      <c r="Y33">
        <v>-1.5295E-3</v>
      </c>
      <c r="Z33">
        <v>1.99972E-3</v>
      </c>
      <c r="AA33">
        <v>5.1016300000000001E-2</v>
      </c>
      <c r="AB33">
        <v>8.3098799999999997</v>
      </c>
      <c r="AC33">
        <v>459000</v>
      </c>
      <c r="AD33">
        <v>3300</v>
      </c>
      <c r="AE33">
        <v>8200</v>
      </c>
      <c r="AF33">
        <v>185100.00000000003</v>
      </c>
      <c r="AG33">
        <v>231200</v>
      </c>
      <c r="AH33">
        <v>98200</v>
      </c>
      <c r="AI33">
        <v>0</v>
      </c>
      <c r="AJ33">
        <v>0</v>
      </c>
      <c r="AK33">
        <v>14900</v>
      </c>
      <c r="AL33">
        <f t="shared" si="0"/>
        <v>341.56046524570093</v>
      </c>
    </row>
    <row r="34" spans="1:66">
      <c r="A34" t="s">
        <v>59</v>
      </c>
      <c r="C34">
        <v>50.301600000000001</v>
      </c>
      <c r="D34">
        <v>230766</v>
      </c>
      <c r="E34">
        <v>1537.2</v>
      </c>
      <c r="F34">
        <v>-195.25700000000001</v>
      </c>
      <c r="G34">
        <v>51.700200000000002</v>
      </c>
      <c r="H34">
        <v>3006.95</v>
      </c>
      <c r="I34">
        <v>288.827</v>
      </c>
      <c r="J34">
        <v>161.29900000000001</v>
      </c>
      <c r="K34">
        <v>129.91</v>
      </c>
      <c r="L34">
        <v>1.85541</v>
      </c>
      <c r="M34">
        <v>36.251800000000003</v>
      </c>
      <c r="N34">
        <v>66.531400000000005</v>
      </c>
      <c r="O34">
        <v>65.206599999999995</v>
      </c>
      <c r="P34">
        <v>285.39800000000002</v>
      </c>
      <c r="Q34">
        <v>29.4191</v>
      </c>
      <c r="R34">
        <v>33.2639</v>
      </c>
      <c r="S34">
        <v>-5.7101699999999997E-3</v>
      </c>
      <c r="T34">
        <v>1.3185199999999999</v>
      </c>
      <c r="U34">
        <v>27.071100000000001</v>
      </c>
      <c r="V34">
        <v>2.5255899999999998</v>
      </c>
      <c r="W34">
        <v>1908.58</v>
      </c>
      <c r="X34">
        <v>8.0834800000000005E-3</v>
      </c>
      <c r="Y34">
        <v>-8.3532300000000001E-4</v>
      </c>
      <c r="Z34">
        <v>-1.01241E-2</v>
      </c>
      <c r="AA34">
        <v>0.10047399999999999</v>
      </c>
      <c r="AB34">
        <v>8.8037600000000005</v>
      </c>
      <c r="AC34">
        <v>460400</v>
      </c>
      <c r="AD34">
        <v>2700</v>
      </c>
      <c r="AE34">
        <v>7300</v>
      </c>
      <c r="AF34">
        <v>186500</v>
      </c>
      <c r="AG34">
        <v>232300</v>
      </c>
      <c r="AH34">
        <v>93100</v>
      </c>
      <c r="AI34">
        <v>0</v>
      </c>
      <c r="AJ34">
        <v>0</v>
      </c>
      <c r="AK34">
        <v>17700</v>
      </c>
      <c r="AL34">
        <f t="shared" si="0"/>
        <v>326.21111570508549</v>
      </c>
    </row>
    <row r="35" spans="1:66">
      <c r="A35" t="s">
        <v>60</v>
      </c>
      <c r="C35">
        <v>45.171700000000001</v>
      </c>
      <c r="D35">
        <v>188323</v>
      </c>
      <c r="E35">
        <v>852.09</v>
      </c>
      <c r="F35">
        <v>-43.079900000000002</v>
      </c>
      <c r="G35">
        <v>96.086399999999998</v>
      </c>
      <c r="H35">
        <v>5492.95</v>
      </c>
      <c r="I35">
        <v>519.88499999999999</v>
      </c>
      <c r="J35">
        <v>260.90600000000001</v>
      </c>
      <c r="K35">
        <v>144.774</v>
      </c>
      <c r="L35">
        <v>2.5145499999999998</v>
      </c>
      <c r="M35">
        <v>33.906100000000002</v>
      </c>
      <c r="N35">
        <v>103.65</v>
      </c>
      <c r="O35">
        <v>71.815899999999999</v>
      </c>
      <c r="P35">
        <v>262.24799999999999</v>
      </c>
      <c r="Q35">
        <v>17.141300000000001</v>
      </c>
      <c r="R35">
        <v>23.369499999999999</v>
      </c>
      <c r="S35">
        <v>4.8323199999999997E-2</v>
      </c>
      <c r="T35">
        <v>0.62378400000000001</v>
      </c>
      <c r="U35">
        <v>34.621000000000002</v>
      </c>
      <c r="V35">
        <v>2.1676600000000001</v>
      </c>
      <c r="W35">
        <v>2285.8200000000002</v>
      </c>
      <c r="X35">
        <v>1.16247E-2</v>
      </c>
      <c r="Y35" s="1">
        <v>4.3960800000000001E-5</v>
      </c>
      <c r="Z35">
        <v>-1.2631099999999999E-2</v>
      </c>
      <c r="AA35">
        <v>-6.0565000000000003E-3</v>
      </c>
      <c r="AB35">
        <v>5.0876799999999998</v>
      </c>
      <c r="AC35">
        <v>460100</v>
      </c>
      <c r="AD35">
        <v>2700</v>
      </c>
      <c r="AE35">
        <v>10600</v>
      </c>
      <c r="AF35">
        <v>177100</v>
      </c>
      <c r="AG35">
        <v>237399.99999999997</v>
      </c>
      <c r="AH35">
        <v>96800</v>
      </c>
      <c r="AI35">
        <v>0</v>
      </c>
      <c r="AJ35">
        <v>0</v>
      </c>
      <c r="AK35">
        <v>15200</v>
      </c>
      <c r="AL35">
        <f t="shared" si="0"/>
        <v>369.11625636801807</v>
      </c>
    </row>
    <row r="36" spans="1:66">
      <c r="A36" t="s">
        <v>62</v>
      </c>
      <c r="C36">
        <v>50.4908</v>
      </c>
      <c r="D36">
        <v>197591</v>
      </c>
      <c r="E36">
        <v>1323.88</v>
      </c>
      <c r="F36">
        <v>196.244</v>
      </c>
      <c r="G36">
        <v>55.3964</v>
      </c>
      <c r="H36">
        <v>3240.69</v>
      </c>
      <c r="I36">
        <v>301.471</v>
      </c>
      <c r="J36">
        <v>145.80500000000001</v>
      </c>
      <c r="K36">
        <v>132.797</v>
      </c>
      <c r="L36">
        <v>2.4257499999999999</v>
      </c>
      <c r="M36">
        <v>36.942100000000003</v>
      </c>
      <c r="N36">
        <v>85.400700000000001</v>
      </c>
      <c r="O36">
        <v>62.0884</v>
      </c>
      <c r="P36">
        <v>253.62299999999999</v>
      </c>
      <c r="Q36">
        <v>23.351099999999999</v>
      </c>
      <c r="R36">
        <v>28.562999999999999</v>
      </c>
      <c r="S36">
        <v>7.2421299999999994E-2</v>
      </c>
      <c r="T36">
        <v>1.9399900000000001</v>
      </c>
      <c r="U36">
        <v>28.8841</v>
      </c>
      <c r="V36">
        <v>2.32735</v>
      </c>
      <c r="W36">
        <v>2334.4</v>
      </c>
      <c r="X36">
        <v>-1.4187900000000001E-3</v>
      </c>
      <c r="Y36">
        <v>2.6165500000000001E-4</v>
      </c>
      <c r="Z36">
        <v>2.1075E-3</v>
      </c>
      <c r="AA36">
        <v>1.67098E-2</v>
      </c>
      <c r="AB36">
        <v>8.3032199999999996</v>
      </c>
      <c r="AC36">
        <v>459300</v>
      </c>
      <c r="AD36">
        <v>3000</v>
      </c>
      <c r="AE36">
        <v>7700</v>
      </c>
      <c r="AF36">
        <v>186200</v>
      </c>
      <c r="AG36">
        <v>230799.99999999997</v>
      </c>
      <c r="AH36">
        <v>94100</v>
      </c>
      <c r="AI36">
        <v>0</v>
      </c>
      <c r="AJ36">
        <v>0</v>
      </c>
      <c r="AK36">
        <v>19000</v>
      </c>
      <c r="AL36">
        <f t="shared" si="0"/>
        <v>371.02313276004151</v>
      </c>
    </row>
    <row r="37" spans="1:66">
      <c r="A37" t="s">
        <v>63</v>
      </c>
      <c r="C37">
        <v>51.421100000000003</v>
      </c>
      <c r="D37">
        <v>208029</v>
      </c>
      <c r="E37">
        <v>165.577</v>
      </c>
      <c r="F37">
        <v>38.8446</v>
      </c>
      <c r="G37">
        <v>58.417400000000001</v>
      </c>
      <c r="H37">
        <v>3436.59</v>
      </c>
      <c r="I37">
        <v>326.3</v>
      </c>
      <c r="J37">
        <v>190.77799999999999</v>
      </c>
      <c r="K37">
        <v>192.678</v>
      </c>
      <c r="L37">
        <v>4.0008299999999997</v>
      </c>
      <c r="M37">
        <v>57.969499999999996</v>
      </c>
      <c r="N37">
        <v>134.07900000000001</v>
      </c>
      <c r="O37">
        <v>64.012500000000003</v>
      </c>
      <c r="P37">
        <v>289.34399999999999</v>
      </c>
      <c r="Q37">
        <v>19.1601</v>
      </c>
      <c r="R37">
        <v>19.796900000000001</v>
      </c>
      <c r="S37">
        <v>-6.3369499999999998E-4</v>
      </c>
      <c r="T37">
        <v>0.68100099999999997</v>
      </c>
      <c r="U37">
        <v>40.308599999999998</v>
      </c>
      <c r="V37">
        <v>3.4162699999999999</v>
      </c>
      <c r="W37">
        <v>3340.54</v>
      </c>
      <c r="X37">
        <v>2.0212399999999998E-2</v>
      </c>
      <c r="Y37">
        <v>-1.45458E-3</v>
      </c>
      <c r="Z37">
        <v>-5.2612199999999996E-4</v>
      </c>
      <c r="AA37">
        <v>2.5558299999999999E-2</v>
      </c>
      <c r="AB37">
        <v>5.1706300000000001</v>
      </c>
      <c r="AC37">
        <v>458700</v>
      </c>
      <c r="AD37">
        <v>3700</v>
      </c>
      <c r="AE37">
        <v>9800</v>
      </c>
      <c r="AF37">
        <v>178600</v>
      </c>
      <c r="AG37">
        <v>234400</v>
      </c>
      <c r="AH37">
        <v>95399.999999999985</v>
      </c>
      <c r="AI37">
        <v>0</v>
      </c>
      <c r="AJ37">
        <v>0</v>
      </c>
      <c r="AK37">
        <v>19500</v>
      </c>
      <c r="AL37">
        <f t="shared" si="0"/>
        <v>329.71134704711341</v>
      </c>
    </row>
    <row r="38" spans="1:66">
      <c r="A38" t="s">
        <v>64</v>
      </c>
      <c r="C38">
        <v>45.295999999999999</v>
      </c>
      <c r="D38">
        <v>209579</v>
      </c>
      <c r="E38">
        <v>693.58600000000001</v>
      </c>
      <c r="F38">
        <v>169.429</v>
      </c>
      <c r="G38">
        <v>59.204999999999998</v>
      </c>
      <c r="H38">
        <v>2931.06</v>
      </c>
      <c r="I38">
        <v>293.57499999999999</v>
      </c>
      <c r="J38">
        <v>179.91900000000001</v>
      </c>
      <c r="K38">
        <v>134.053</v>
      </c>
      <c r="L38">
        <v>2.26416</v>
      </c>
      <c r="M38">
        <v>22.3294</v>
      </c>
      <c r="N38">
        <v>135.49799999999999</v>
      </c>
      <c r="O38">
        <v>61.784399999999998</v>
      </c>
      <c r="P38">
        <v>238.78399999999999</v>
      </c>
      <c r="Q38">
        <v>23.450800000000001</v>
      </c>
      <c r="R38">
        <v>23.8887</v>
      </c>
      <c r="S38">
        <v>5.6138399999999998E-2</v>
      </c>
      <c r="T38">
        <v>0.85827699999999996</v>
      </c>
      <c r="U38">
        <v>36.228000000000002</v>
      </c>
      <c r="V38">
        <v>2.1769699999999998</v>
      </c>
      <c r="W38">
        <v>2854.99</v>
      </c>
      <c r="X38">
        <v>8.1305000000000006E-3</v>
      </c>
      <c r="Y38">
        <v>-7.5633600000000003E-4</v>
      </c>
      <c r="Z38" s="1">
        <v>-5.4551800000000002E-5</v>
      </c>
      <c r="AA38">
        <v>-3.9358099999999997E-3</v>
      </c>
      <c r="AB38">
        <v>7.7695299999999996</v>
      </c>
      <c r="AC38">
        <v>459400</v>
      </c>
      <c r="AD38">
        <v>2500</v>
      </c>
      <c r="AE38">
        <v>9500</v>
      </c>
      <c r="AF38">
        <v>184800</v>
      </c>
      <c r="AG38">
        <v>231100</v>
      </c>
      <c r="AH38">
        <v>93200</v>
      </c>
      <c r="AI38">
        <v>0</v>
      </c>
      <c r="AJ38">
        <v>0</v>
      </c>
      <c r="AK38">
        <v>19600</v>
      </c>
      <c r="AL38">
        <f t="shared" si="0"/>
        <v>390.31090860359154</v>
      </c>
    </row>
    <row r="39" spans="1:66">
      <c r="A39" t="s">
        <v>65</v>
      </c>
      <c r="C39">
        <v>42.192599999999999</v>
      </c>
      <c r="D39">
        <v>209616</v>
      </c>
      <c r="E39">
        <v>1029.8399999999999</v>
      </c>
      <c r="F39">
        <v>354.55399999999997</v>
      </c>
      <c r="G39">
        <v>51.197800000000001</v>
      </c>
      <c r="H39">
        <v>3756.93</v>
      </c>
      <c r="I39">
        <v>270.78899999999999</v>
      </c>
      <c r="J39">
        <v>167.608</v>
      </c>
      <c r="K39">
        <v>113.524</v>
      </c>
      <c r="L39">
        <v>2.0190199999999998</v>
      </c>
      <c r="M39">
        <v>20.227</v>
      </c>
      <c r="N39">
        <v>91.692300000000003</v>
      </c>
      <c r="O39">
        <v>60.747599999999998</v>
      </c>
      <c r="P39">
        <v>250.709</v>
      </c>
      <c r="Q39">
        <v>20.2517</v>
      </c>
      <c r="R39">
        <v>30.183499999999999</v>
      </c>
      <c r="S39">
        <v>0.10536</v>
      </c>
      <c r="T39">
        <v>1.5548599999999999</v>
      </c>
      <c r="U39">
        <v>49.919600000000003</v>
      </c>
      <c r="V39">
        <v>3.0425800000000001</v>
      </c>
      <c r="W39">
        <v>2681.85</v>
      </c>
      <c r="X39">
        <v>1.3811E-2</v>
      </c>
      <c r="Y39">
        <v>4.9047700000000001E-3</v>
      </c>
      <c r="Z39">
        <v>7.7597799999999998E-4</v>
      </c>
      <c r="AA39">
        <v>6.3856999999999997E-2</v>
      </c>
      <c r="AB39">
        <v>7.2824200000000001</v>
      </c>
      <c r="AC39">
        <v>458900</v>
      </c>
      <c r="AD39">
        <v>2700</v>
      </c>
      <c r="AE39">
        <v>7100</v>
      </c>
      <c r="AF39">
        <v>187300</v>
      </c>
      <c r="AG39">
        <v>229800</v>
      </c>
      <c r="AH39">
        <v>94700</v>
      </c>
      <c r="AI39">
        <v>0</v>
      </c>
      <c r="AJ39">
        <v>0</v>
      </c>
      <c r="AK39">
        <v>19600</v>
      </c>
      <c r="AL39">
        <f t="shared" si="0"/>
        <v>377.72876123314279</v>
      </c>
    </row>
    <row r="40" spans="1:66">
      <c r="A40" t="s">
        <v>66</v>
      </c>
      <c r="C40">
        <v>45.502499999999998</v>
      </c>
      <c r="D40">
        <v>245154</v>
      </c>
      <c r="E40">
        <v>-356.82499999999999</v>
      </c>
      <c r="F40">
        <v>99.075199999999995</v>
      </c>
      <c r="G40">
        <v>51.850700000000003</v>
      </c>
      <c r="H40">
        <v>4922.3</v>
      </c>
      <c r="I40">
        <v>315.74900000000002</v>
      </c>
      <c r="J40">
        <v>188.92099999999999</v>
      </c>
      <c r="K40">
        <v>134.828</v>
      </c>
      <c r="L40">
        <v>2.9890300000000001</v>
      </c>
      <c r="M40">
        <v>42.487000000000002</v>
      </c>
      <c r="N40">
        <v>78.072100000000006</v>
      </c>
      <c r="O40">
        <v>69.398499999999999</v>
      </c>
      <c r="P40">
        <v>288.30599999999998</v>
      </c>
      <c r="Q40">
        <v>31.963100000000001</v>
      </c>
      <c r="R40">
        <v>27.672699999999999</v>
      </c>
      <c r="S40">
        <v>0.26895400000000003</v>
      </c>
      <c r="T40">
        <v>2.1284200000000002</v>
      </c>
      <c r="U40">
        <v>61.331400000000002</v>
      </c>
      <c r="V40">
        <v>3.4960800000000001</v>
      </c>
      <c r="W40">
        <v>2859.62</v>
      </c>
      <c r="X40">
        <v>2.67219E-2</v>
      </c>
      <c r="Y40">
        <v>-2.99271E-3</v>
      </c>
      <c r="Z40">
        <v>-5.5054199999999996E-3</v>
      </c>
      <c r="AA40">
        <v>6.50038E-2</v>
      </c>
      <c r="AB40">
        <v>7.0906399999999996</v>
      </c>
      <c r="AC40">
        <v>458500</v>
      </c>
      <c r="AD40">
        <v>0</v>
      </c>
      <c r="AE40">
        <v>8900</v>
      </c>
      <c r="AF40">
        <v>184899.99999999997</v>
      </c>
      <c r="AG40">
        <v>230500</v>
      </c>
      <c r="AH40">
        <v>97800</v>
      </c>
      <c r="AI40">
        <v>0</v>
      </c>
      <c r="AJ40">
        <v>0</v>
      </c>
      <c r="AK40">
        <v>19400</v>
      </c>
      <c r="AL40">
        <f t="shared" si="0"/>
        <v>339.2229089925288</v>
      </c>
    </row>
    <row r="41" spans="1:66">
      <c r="A41" t="s">
        <v>67</v>
      </c>
      <c r="C41">
        <v>57.115099999999998</v>
      </c>
      <c r="D41">
        <v>211689</v>
      </c>
      <c r="E41">
        <v>1880.38</v>
      </c>
      <c r="F41">
        <v>68.012799999999999</v>
      </c>
      <c r="G41">
        <v>54.166499999999999</v>
      </c>
      <c r="H41">
        <v>2908.59</v>
      </c>
      <c r="I41">
        <v>299.83</v>
      </c>
      <c r="J41">
        <v>158.80000000000001</v>
      </c>
      <c r="K41">
        <v>147.351</v>
      </c>
      <c r="L41">
        <v>2.9101599999999999</v>
      </c>
      <c r="M41">
        <v>50.588200000000001</v>
      </c>
      <c r="N41">
        <v>68.113600000000005</v>
      </c>
      <c r="O41">
        <v>66.997900000000001</v>
      </c>
      <c r="P41">
        <v>249.791</v>
      </c>
      <c r="Q41">
        <v>22.069400000000002</v>
      </c>
      <c r="R41">
        <v>27.7758</v>
      </c>
      <c r="S41">
        <v>3.3782800000000002E-2</v>
      </c>
      <c r="T41">
        <v>0.85289499999999996</v>
      </c>
      <c r="U41">
        <v>37.681899999999999</v>
      </c>
      <c r="V41">
        <v>3.0587200000000001</v>
      </c>
      <c r="W41">
        <v>3083.33</v>
      </c>
      <c r="X41">
        <v>1.9958500000000001E-2</v>
      </c>
      <c r="Y41">
        <v>-8.3582800000000005E-4</v>
      </c>
      <c r="Z41">
        <v>-1.1382400000000001E-2</v>
      </c>
      <c r="AA41">
        <v>4.1006899999999999E-2</v>
      </c>
      <c r="AB41">
        <v>8.0094700000000003</v>
      </c>
      <c r="AC41">
        <v>459799.99999999994</v>
      </c>
      <c r="AD41">
        <v>2600</v>
      </c>
      <c r="AE41">
        <v>9000</v>
      </c>
      <c r="AF41">
        <v>184899.99999999997</v>
      </c>
      <c r="AG41">
        <v>231900</v>
      </c>
      <c r="AH41">
        <v>94100</v>
      </c>
      <c r="AI41">
        <v>0</v>
      </c>
      <c r="AJ41">
        <v>0</v>
      </c>
      <c r="AK41">
        <v>17700</v>
      </c>
      <c r="AL41">
        <f t="shared" si="0"/>
        <v>376.71493368456032</v>
      </c>
    </row>
    <row r="42" spans="1:66">
      <c r="A42" t="s">
        <v>68</v>
      </c>
      <c r="C42">
        <v>52.729500000000002</v>
      </c>
      <c r="D42">
        <v>222597</v>
      </c>
      <c r="E42">
        <v>2141.3000000000002</v>
      </c>
      <c r="F42">
        <v>264.87400000000002</v>
      </c>
      <c r="G42">
        <v>56.565399999999997</v>
      </c>
      <c r="H42">
        <v>3629.28</v>
      </c>
      <c r="I42">
        <v>285.23099999999999</v>
      </c>
      <c r="J42">
        <v>135.62</v>
      </c>
      <c r="K42">
        <v>130.04300000000001</v>
      </c>
      <c r="L42">
        <v>2.7851300000000001</v>
      </c>
      <c r="M42">
        <v>39.645000000000003</v>
      </c>
      <c r="N42">
        <v>63.829000000000001</v>
      </c>
      <c r="O42">
        <v>65.606300000000005</v>
      </c>
      <c r="P42">
        <v>251.333</v>
      </c>
      <c r="Q42">
        <v>19.220199999999998</v>
      </c>
      <c r="R42">
        <v>30.838799999999999</v>
      </c>
      <c r="S42">
        <v>4.0851600000000002E-2</v>
      </c>
      <c r="T42">
        <v>2.82822</v>
      </c>
      <c r="U42">
        <v>50.9574</v>
      </c>
      <c r="V42">
        <v>2.7154500000000001</v>
      </c>
      <c r="W42">
        <v>2748.19</v>
      </c>
      <c r="X42">
        <v>2.2327900000000001E-2</v>
      </c>
      <c r="Y42">
        <v>4.3198599999999998E-4</v>
      </c>
      <c r="Z42">
        <v>-3.7656999999999999E-3</v>
      </c>
      <c r="AA42">
        <v>4.1017999999999999E-2</v>
      </c>
      <c r="AB42">
        <v>7.75488</v>
      </c>
      <c r="AC42">
        <v>459000</v>
      </c>
      <c r="AD42">
        <v>0</v>
      </c>
      <c r="AE42">
        <v>8000</v>
      </c>
      <c r="AF42">
        <v>188800</v>
      </c>
      <c r="AG42">
        <v>228800</v>
      </c>
      <c r="AH42">
        <v>95500</v>
      </c>
      <c r="AI42">
        <v>0</v>
      </c>
      <c r="AJ42">
        <v>0</v>
      </c>
      <c r="AK42">
        <v>20000</v>
      </c>
      <c r="AL42">
        <f t="shared" si="0"/>
        <v>379.97397874532993</v>
      </c>
    </row>
    <row r="43" spans="1:66">
      <c r="A43" t="s">
        <v>69</v>
      </c>
      <c r="C43">
        <v>45.497399999999999</v>
      </c>
      <c r="D43">
        <v>219180</v>
      </c>
      <c r="E43">
        <v>1300.78</v>
      </c>
      <c r="F43">
        <v>81.493700000000004</v>
      </c>
      <c r="G43">
        <v>52.920499999999997</v>
      </c>
      <c r="H43">
        <v>2844.5</v>
      </c>
      <c r="I43">
        <v>281.59300000000002</v>
      </c>
      <c r="J43">
        <v>170.85400000000001</v>
      </c>
      <c r="K43">
        <v>123.79600000000001</v>
      </c>
      <c r="L43">
        <v>2.3093300000000001</v>
      </c>
      <c r="M43">
        <v>21.4268</v>
      </c>
      <c r="N43">
        <v>76.189400000000006</v>
      </c>
      <c r="O43">
        <v>63.862499999999997</v>
      </c>
      <c r="P43">
        <v>276.738</v>
      </c>
      <c r="Q43">
        <v>29.6508</v>
      </c>
      <c r="R43">
        <v>30.444700000000001</v>
      </c>
      <c r="S43">
        <v>5.7056999999999997E-2</v>
      </c>
      <c r="T43">
        <v>2.1233300000000002</v>
      </c>
      <c r="U43">
        <v>29.569600000000001</v>
      </c>
      <c r="V43">
        <v>3.3026800000000001</v>
      </c>
      <c r="W43">
        <v>2074.04</v>
      </c>
      <c r="X43">
        <v>2.1695699999999998E-2</v>
      </c>
      <c r="Y43">
        <v>-1.4487199999999999E-3</v>
      </c>
      <c r="Z43">
        <v>8.5201500000000002E-4</v>
      </c>
      <c r="AA43">
        <v>0.102899</v>
      </c>
      <c r="AB43">
        <v>6.0835100000000004</v>
      </c>
      <c r="AC43">
        <v>458800</v>
      </c>
      <c r="AD43">
        <v>3500</v>
      </c>
      <c r="AE43">
        <v>7600</v>
      </c>
      <c r="AF43">
        <v>186500</v>
      </c>
      <c r="AG43">
        <v>229700</v>
      </c>
      <c r="AH43">
        <v>96000</v>
      </c>
      <c r="AI43">
        <v>2700</v>
      </c>
      <c r="AJ43">
        <v>0</v>
      </c>
      <c r="AK43">
        <v>15200</v>
      </c>
      <c r="AL43">
        <f t="shared" si="0"/>
        <v>346.89851050452052</v>
      </c>
    </row>
    <row r="44" spans="1:66">
      <c r="A44" s="18" t="s">
        <v>61</v>
      </c>
      <c r="C44">
        <v>50.363599999999998</v>
      </c>
      <c r="D44">
        <v>238781</v>
      </c>
      <c r="E44">
        <v>1840.21</v>
      </c>
      <c r="F44">
        <v>433.94499999999999</v>
      </c>
      <c r="G44">
        <v>87.808300000000003</v>
      </c>
      <c r="H44">
        <v>2905.37</v>
      </c>
      <c r="I44">
        <v>394.62400000000002</v>
      </c>
      <c r="J44">
        <v>137.773</v>
      </c>
      <c r="K44">
        <v>135.91800000000001</v>
      </c>
      <c r="L44">
        <v>2.5918299999999999</v>
      </c>
      <c r="M44">
        <v>46.739600000000003</v>
      </c>
      <c r="N44">
        <v>87.066000000000003</v>
      </c>
      <c r="O44">
        <v>66.085499999999996</v>
      </c>
      <c r="P44">
        <v>255.517</v>
      </c>
      <c r="Q44">
        <v>43.722900000000003</v>
      </c>
      <c r="R44">
        <v>48.262</v>
      </c>
      <c r="S44">
        <v>4.3321400000000003E-2</v>
      </c>
      <c r="T44">
        <v>1.60483</v>
      </c>
      <c r="U44">
        <v>23.259799999999998</v>
      </c>
      <c r="V44">
        <v>3.16995</v>
      </c>
      <c r="W44">
        <v>2857.37</v>
      </c>
      <c r="X44">
        <v>1.26366E-2</v>
      </c>
      <c r="Y44" s="1">
        <v>-1.16428E-5</v>
      </c>
      <c r="Z44">
        <v>-2.7218899999999998E-3</v>
      </c>
      <c r="AA44">
        <v>3.8648000000000002E-2</v>
      </c>
      <c r="AB44">
        <v>7.1120400000000004</v>
      </c>
      <c r="AC44">
        <v>458400.00000000006</v>
      </c>
      <c r="AD44">
        <v>0</v>
      </c>
      <c r="AE44">
        <v>10000</v>
      </c>
      <c r="AF44">
        <v>182600.00000000003</v>
      </c>
      <c r="AG44">
        <v>231600</v>
      </c>
      <c r="AH44">
        <v>98200</v>
      </c>
      <c r="AI44">
        <v>0</v>
      </c>
      <c r="AJ44">
        <v>0</v>
      </c>
      <c r="AK44">
        <v>19100</v>
      </c>
      <c r="AL44">
        <f t="shared" si="0"/>
        <v>384.3188515832606</v>
      </c>
    </row>
    <row r="45" spans="1:66">
      <c r="A45" s="18" t="s">
        <v>70</v>
      </c>
      <c r="C45">
        <v>45.9803</v>
      </c>
      <c r="D45">
        <v>220470</v>
      </c>
      <c r="E45">
        <v>-243.46600000000001</v>
      </c>
      <c r="F45">
        <v>-121.95699999999999</v>
      </c>
      <c r="G45">
        <v>48.767699999999998</v>
      </c>
      <c r="H45">
        <v>2917.12</v>
      </c>
      <c r="I45">
        <v>293.935</v>
      </c>
      <c r="J45">
        <v>123.21899999999999</v>
      </c>
      <c r="K45">
        <v>89.810100000000006</v>
      </c>
      <c r="L45">
        <v>1.7456700000000001</v>
      </c>
      <c r="M45">
        <v>40.193899999999999</v>
      </c>
      <c r="N45">
        <v>99.465599999999995</v>
      </c>
      <c r="O45">
        <v>66.929500000000004</v>
      </c>
      <c r="P45">
        <v>240.34299999999999</v>
      </c>
      <c r="Q45">
        <v>26.3811</v>
      </c>
      <c r="R45">
        <v>35.700699999999998</v>
      </c>
      <c r="S45">
        <v>4.0517499999999998E-2</v>
      </c>
      <c r="T45">
        <v>1.8429500000000001</v>
      </c>
      <c r="U45">
        <v>26.779699999999998</v>
      </c>
      <c r="V45">
        <v>2.6040899999999998</v>
      </c>
      <c r="W45">
        <v>2327.46</v>
      </c>
      <c r="X45">
        <v>1.3894500000000001E-2</v>
      </c>
      <c r="Y45">
        <v>4.04736E-4</v>
      </c>
      <c r="Z45">
        <v>1.26099E-3</v>
      </c>
      <c r="AA45">
        <v>6.6857200000000006E-2</v>
      </c>
      <c r="AB45">
        <v>7.2088599999999996</v>
      </c>
      <c r="AC45">
        <v>462600</v>
      </c>
      <c r="AD45">
        <v>3600</v>
      </c>
      <c r="AE45">
        <v>7300</v>
      </c>
      <c r="AF45">
        <v>189100</v>
      </c>
      <c r="AG45">
        <v>231400</v>
      </c>
      <c r="AH45">
        <v>99600.000000000015</v>
      </c>
      <c r="AI45">
        <v>0</v>
      </c>
      <c r="AJ45">
        <v>6400</v>
      </c>
      <c r="AK45" s="16">
        <v>0</v>
      </c>
      <c r="AL45">
        <f>AH45/P45</f>
        <v>414.40774226834156</v>
      </c>
    </row>
    <row r="46" spans="1:66">
      <c r="A46" s="2"/>
      <c r="B46" s="2"/>
      <c r="C46" s="2" t="s">
        <v>25</v>
      </c>
      <c r="D46" s="2" t="s">
        <v>26</v>
      </c>
      <c r="E46" s="2" t="s">
        <v>27</v>
      </c>
      <c r="F46" s="2" t="s">
        <v>28</v>
      </c>
      <c r="G46" s="2" t="s">
        <v>29</v>
      </c>
      <c r="H46" s="2" t="s">
        <v>30</v>
      </c>
      <c r="I46" s="2" t="s">
        <v>31</v>
      </c>
      <c r="J46" s="2" t="s">
        <v>32</v>
      </c>
      <c r="K46" s="2" t="s">
        <v>33</v>
      </c>
      <c r="L46" s="2" t="s">
        <v>34</v>
      </c>
      <c r="M46" s="2" t="s">
        <v>35</v>
      </c>
      <c r="N46" s="2" t="s">
        <v>36</v>
      </c>
      <c r="O46" s="2" t="s">
        <v>37</v>
      </c>
      <c r="P46" s="2" t="s">
        <v>38</v>
      </c>
      <c r="Q46" s="2" t="s">
        <v>39</v>
      </c>
      <c r="R46" s="2" t="s">
        <v>40</v>
      </c>
      <c r="S46" s="2" t="s">
        <v>41</v>
      </c>
      <c r="T46" s="2" t="s">
        <v>42</v>
      </c>
      <c r="U46" s="2" t="s">
        <v>43</v>
      </c>
      <c r="V46" s="2" t="s">
        <v>44</v>
      </c>
      <c r="W46" s="2" t="s">
        <v>45</v>
      </c>
      <c r="X46" s="2" t="s">
        <v>46</v>
      </c>
      <c r="Y46" s="2" t="s">
        <v>47</v>
      </c>
      <c r="Z46" s="2" t="s">
        <v>48</v>
      </c>
      <c r="AA46" s="2" t="s">
        <v>49</v>
      </c>
      <c r="AB46" s="2" t="s">
        <v>50</v>
      </c>
      <c r="AC46" s="20" t="s">
        <v>229</v>
      </c>
      <c r="AD46" s="20" t="s">
        <v>231</v>
      </c>
      <c r="AE46" s="20" t="s">
        <v>232</v>
      </c>
      <c r="AF46" s="20" t="s">
        <v>233</v>
      </c>
      <c r="AG46" s="20" t="s">
        <v>234</v>
      </c>
      <c r="AH46" s="20" t="s">
        <v>238</v>
      </c>
      <c r="AI46" s="20" t="s">
        <v>239</v>
      </c>
      <c r="AJ46" s="20" t="s">
        <v>241</v>
      </c>
      <c r="AK46" s="20" t="s">
        <v>244</v>
      </c>
      <c r="AL46" s="20"/>
    </row>
    <row r="47" spans="1:66">
      <c r="A47" t="s">
        <v>71</v>
      </c>
      <c r="C47">
        <v>34.088999999999999</v>
      </c>
      <c r="D47">
        <v>213542</v>
      </c>
      <c r="E47">
        <v>1205.32</v>
      </c>
      <c r="F47">
        <v>437.67500000000001</v>
      </c>
      <c r="G47">
        <v>49.944600000000001</v>
      </c>
      <c r="H47">
        <v>1211.92</v>
      </c>
      <c r="I47">
        <v>0.64314099999999996</v>
      </c>
      <c r="J47">
        <v>0.156331</v>
      </c>
      <c r="K47">
        <v>105.732</v>
      </c>
      <c r="L47">
        <v>0.83107799999999998</v>
      </c>
      <c r="M47">
        <v>38.328099999999999</v>
      </c>
      <c r="N47">
        <v>82.421300000000002</v>
      </c>
      <c r="O47">
        <v>74.239500000000007</v>
      </c>
      <c r="P47">
        <v>246.88900000000001</v>
      </c>
      <c r="Q47">
        <v>23.223099999999999</v>
      </c>
      <c r="R47">
        <v>26.452000000000002</v>
      </c>
      <c r="S47">
        <v>0.11290799999999999</v>
      </c>
      <c r="T47">
        <v>1.8968100000000001</v>
      </c>
      <c r="U47">
        <v>28.7409</v>
      </c>
      <c r="V47">
        <v>0.84642499999999998</v>
      </c>
      <c r="W47">
        <v>2691.7</v>
      </c>
      <c r="X47">
        <v>3.66132E-3</v>
      </c>
      <c r="Y47">
        <v>-4.2540399999999999E-4</v>
      </c>
      <c r="Z47" s="1">
        <v>-1.75966E-5</v>
      </c>
      <c r="AA47">
        <v>4.0512199999999998E-2</v>
      </c>
      <c r="AB47">
        <v>3.44415</v>
      </c>
      <c r="AC47">
        <v>464700</v>
      </c>
      <c r="AD47">
        <v>4300</v>
      </c>
      <c r="AE47">
        <v>6899.9999999999991</v>
      </c>
      <c r="AF47">
        <v>194800</v>
      </c>
      <c r="AG47">
        <v>232200</v>
      </c>
      <c r="AH47">
        <v>84800</v>
      </c>
      <c r="AI47">
        <v>0</v>
      </c>
      <c r="AJ47">
        <v>0</v>
      </c>
      <c r="AK47">
        <v>12300</v>
      </c>
      <c r="AL47">
        <f>AH47/P47</f>
        <v>343.47419285589876</v>
      </c>
      <c r="BN47" t="s">
        <v>250</v>
      </c>
    </row>
    <row r="48" spans="1:66">
      <c r="A48" t="s">
        <v>72</v>
      </c>
      <c r="C48">
        <v>35.832000000000001</v>
      </c>
      <c r="D48">
        <v>225199</v>
      </c>
      <c r="E48">
        <v>2347.1</v>
      </c>
      <c r="F48">
        <v>-185.15600000000001</v>
      </c>
      <c r="G48">
        <v>48.827199999999998</v>
      </c>
      <c r="H48">
        <v>1000.61</v>
      </c>
      <c r="I48">
        <v>0.58243500000000004</v>
      </c>
      <c r="J48">
        <v>1.57064</v>
      </c>
      <c r="K48">
        <v>100.43</v>
      </c>
      <c r="L48">
        <v>1.4075500000000001</v>
      </c>
      <c r="M48">
        <v>38.134999999999998</v>
      </c>
      <c r="N48">
        <v>77.236999999999995</v>
      </c>
      <c r="O48">
        <v>69.947900000000004</v>
      </c>
      <c r="P48">
        <v>234.81200000000001</v>
      </c>
      <c r="Q48">
        <v>28.107399999999998</v>
      </c>
      <c r="R48">
        <v>29.242599999999999</v>
      </c>
      <c r="S48">
        <v>6.6684599999999997E-2</v>
      </c>
      <c r="T48">
        <v>1.10005</v>
      </c>
      <c r="U48">
        <v>24.696300000000001</v>
      </c>
      <c r="V48">
        <v>0.89473800000000003</v>
      </c>
      <c r="W48">
        <v>2612.58</v>
      </c>
      <c r="X48">
        <v>1.6872999999999999E-2</v>
      </c>
      <c r="Y48">
        <v>-1.00029E-3</v>
      </c>
      <c r="Z48" s="1">
        <v>6.6654400000000003E-5</v>
      </c>
      <c r="AA48">
        <v>3.4691300000000001E-2</v>
      </c>
      <c r="AB48">
        <v>3.7402600000000001</v>
      </c>
      <c r="AC48">
        <v>463900</v>
      </c>
      <c r="AD48">
        <v>4200</v>
      </c>
      <c r="AE48">
        <v>6100</v>
      </c>
      <c r="AF48">
        <v>198500</v>
      </c>
      <c r="AG48">
        <v>228800</v>
      </c>
      <c r="AH48">
        <v>84900</v>
      </c>
      <c r="AI48">
        <v>0</v>
      </c>
      <c r="AJ48">
        <v>0</v>
      </c>
      <c r="AK48">
        <v>13700.000000000002</v>
      </c>
      <c r="AL48">
        <f t="shared" ref="AL48:AL91" si="1">AH48/P48</f>
        <v>361.5658484234196</v>
      </c>
    </row>
    <row r="49" spans="1:38">
      <c r="A49" t="s">
        <v>73</v>
      </c>
      <c r="C49">
        <v>41.066800000000001</v>
      </c>
      <c r="D49">
        <v>205874</v>
      </c>
      <c r="E49">
        <v>2949.18</v>
      </c>
      <c r="F49">
        <v>262.42599999999999</v>
      </c>
      <c r="G49">
        <v>36.429400000000001</v>
      </c>
      <c r="H49">
        <v>567.529</v>
      </c>
      <c r="I49">
        <v>0.17027400000000001</v>
      </c>
      <c r="J49">
        <v>0.67018500000000003</v>
      </c>
      <c r="K49">
        <v>88.142200000000003</v>
      </c>
      <c r="L49">
        <v>0.90302099999999996</v>
      </c>
      <c r="M49">
        <v>27.485800000000001</v>
      </c>
      <c r="N49">
        <v>64.239000000000004</v>
      </c>
      <c r="O49">
        <v>71.660799999999995</v>
      </c>
      <c r="P49">
        <v>249.61799999999999</v>
      </c>
      <c r="Q49">
        <v>27.683800000000002</v>
      </c>
      <c r="R49">
        <v>25.605799999999999</v>
      </c>
      <c r="S49">
        <v>-5.45309E-2</v>
      </c>
      <c r="T49">
        <v>3.01152</v>
      </c>
      <c r="U49">
        <v>37.781700000000001</v>
      </c>
      <c r="V49">
        <v>0.63961000000000001</v>
      </c>
      <c r="W49">
        <v>1803.16</v>
      </c>
      <c r="X49" s="1">
        <v>9.9954500000000007E-5</v>
      </c>
      <c r="Y49">
        <v>4.9282500000000001E-4</v>
      </c>
      <c r="Z49">
        <v>-2.4510500000000002E-4</v>
      </c>
      <c r="AA49">
        <v>-2.2316100000000002E-3</v>
      </c>
      <c r="AB49">
        <v>4.4102199999999998</v>
      </c>
      <c r="AC49">
        <v>464200</v>
      </c>
      <c r="AD49">
        <v>0</v>
      </c>
      <c r="AE49">
        <v>7100</v>
      </c>
      <c r="AF49">
        <v>192399.99999999997</v>
      </c>
      <c r="AG49">
        <v>235000</v>
      </c>
      <c r="AH49">
        <v>83699.999999999985</v>
      </c>
      <c r="AI49">
        <v>0</v>
      </c>
      <c r="AJ49">
        <v>0</v>
      </c>
      <c r="AK49" s="27">
        <v>9300</v>
      </c>
      <c r="AL49">
        <f t="shared" si="1"/>
        <v>335.31235728192672</v>
      </c>
    </row>
    <row r="50" spans="1:38">
      <c r="A50" t="s">
        <v>74</v>
      </c>
      <c r="C50">
        <v>42.691299999999998</v>
      </c>
      <c r="D50">
        <v>217392</v>
      </c>
      <c r="E50">
        <v>881.43700000000001</v>
      </c>
      <c r="F50">
        <v>-69.506100000000004</v>
      </c>
      <c r="G50">
        <v>56.448599999999999</v>
      </c>
      <c r="H50">
        <v>1179.33</v>
      </c>
      <c r="I50">
        <v>1.55227</v>
      </c>
      <c r="J50">
        <v>1.72007</v>
      </c>
      <c r="K50">
        <v>140.107</v>
      </c>
      <c r="L50">
        <v>1.1291500000000001</v>
      </c>
      <c r="M50">
        <v>51.460900000000002</v>
      </c>
      <c r="N50">
        <v>94.321299999999994</v>
      </c>
      <c r="O50">
        <v>72.257199999999997</v>
      </c>
      <c r="P50">
        <v>243.93700000000001</v>
      </c>
      <c r="Q50">
        <v>34.822400000000002</v>
      </c>
      <c r="R50">
        <v>27.142299999999999</v>
      </c>
      <c r="S50">
        <v>0.117882</v>
      </c>
      <c r="T50">
        <v>0.60138599999999998</v>
      </c>
      <c r="U50">
        <v>29.600100000000001</v>
      </c>
      <c r="V50">
        <v>1.9680500000000001</v>
      </c>
      <c r="W50">
        <v>2901.26</v>
      </c>
      <c r="X50">
        <v>1.3413100000000001E-2</v>
      </c>
      <c r="Y50">
        <v>-1.39488E-3</v>
      </c>
      <c r="Z50">
        <v>9.1570300000000002E-4</v>
      </c>
      <c r="AA50">
        <v>1.4713199999999999E-2</v>
      </c>
      <c r="AB50">
        <v>3.73061</v>
      </c>
      <c r="AC50">
        <v>465900.00000000006</v>
      </c>
      <c r="AD50">
        <v>0</v>
      </c>
      <c r="AE50">
        <v>6100</v>
      </c>
      <c r="AF50">
        <v>197700</v>
      </c>
      <c r="AG50">
        <v>232600.00000000003</v>
      </c>
      <c r="AH50">
        <v>84400</v>
      </c>
      <c r="AI50">
        <v>0</v>
      </c>
      <c r="AJ50">
        <v>0</v>
      </c>
      <c r="AK50">
        <v>13200</v>
      </c>
      <c r="AL50">
        <f t="shared" si="1"/>
        <v>345.99097307911467</v>
      </c>
    </row>
    <row r="51" spans="1:38">
      <c r="A51" t="s">
        <v>75</v>
      </c>
      <c r="C51">
        <v>35.543399999999998</v>
      </c>
      <c r="D51">
        <v>212363</v>
      </c>
      <c r="E51">
        <v>2330.0100000000002</v>
      </c>
      <c r="F51">
        <v>5.5682700000000001</v>
      </c>
      <c r="G51">
        <v>49.1511</v>
      </c>
      <c r="H51">
        <v>1031.99</v>
      </c>
      <c r="I51">
        <v>0.45790900000000001</v>
      </c>
      <c r="J51">
        <v>0.42552000000000001</v>
      </c>
      <c r="K51">
        <v>113.381</v>
      </c>
      <c r="L51">
        <v>0.85931400000000002</v>
      </c>
      <c r="M51">
        <v>45.645600000000002</v>
      </c>
      <c r="N51">
        <v>51.2712</v>
      </c>
      <c r="O51">
        <v>71.980699999999999</v>
      </c>
      <c r="P51">
        <v>272.29899999999998</v>
      </c>
      <c r="Q51">
        <v>24.594999999999999</v>
      </c>
      <c r="R51">
        <v>26.6374</v>
      </c>
      <c r="S51">
        <v>6.8299899999999997E-2</v>
      </c>
      <c r="T51">
        <v>1.3000499999999999</v>
      </c>
      <c r="U51">
        <v>32.3919</v>
      </c>
      <c r="V51">
        <v>1.1655199999999999</v>
      </c>
      <c r="W51">
        <v>2363.3200000000002</v>
      </c>
      <c r="X51">
        <v>6.3435499999999999E-3</v>
      </c>
      <c r="Y51">
        <v>-3.5989600000000001E-4</v>
      </c>
      <c r="Z51">
        <v>-5.0347200000000003E-3</v>
      </c>
      <c r="AA51">
        <v>1.22749E-2</v>
      </c>
      <c r="AB51">
        <v>3.2177500000000001</v>
      </c>
      <c r="AC51">
        <v>464799.99999999994</v>
      </c>
      <c r="AD51">
        <v>4300</v>
      </c>
      <c r="AE51">
        <v>5900</v>
      </c>
      <c r="AF51">
        <v>195300</v>
      </c>
      <c r="AG51">
        <v>232500</v>
      </c>
      <c r="AH51">
        <v>85000</v>
      </c>
      <c r="AI51">
        <v>0</v>
      </c>
      <c r="AJ51">
        <v>0</v>
      </c>
      <c r="AK51">
        <v>12100</v>
      </c>
      <c r="AL51">
        <f t="shared" si="1"/>
        <v>312.15685698441791</v>
      </c>
    </row>
    <row r="52" spans="1:38">
      <c r="A52" t="s">
        <v>76</v>
      </c>
      <c r="C52">
        <v>31.5305</v>
      </c>
      <c r="D52">
        <v>208177</v>
      </c>
      <c r="E52">
        <v>1015.59</v>
      </c>
      <c r="F52">
        <v>-129.38499999999999</v>
      </c>
      <c r="G52">
        <v>43.918100000000003</v>
      </c>
      <c r="H52">
        <v>1008.51</v>
      </c>
      <c r="I52">
        <v>0.29829800000000001</v>
      </c>
      <c r="J52">
        <v>-0.16298399999999999</v>
      </c>
      <c r="K52">
        <v>101.75</v>
      </c>
      <c r="L52">
        <v>0.79207799999999995</v>
      </c>
      <c r="M52">
        <v>33.1051</v>
      </c>
      <c r="N52">
        <v>82.062600000000003</v>
      </c>
      <c r="O52">
        <v>66.310500000000005</v>
      </c>
      <c r="P52">
        <v>214.44</v>
      </c>
      <c r="Q52">
        <v>22.102</v>
      </c>
      <c r="R52">
        <v>28.348800000000001</v>
      </c>
      <c r="S52">
        <v>-1.1727E-2</v>
      </c>
      <c r="T52">
        <v>0.492425</v>
      </c>
      <c r="U52">
        <v>27.855499999999999</v>
      </c>
      <c r="V52">
        <v>0.67861199999999999</v>
      </c>
      <c r="W52">
        <v>3056.94</v>
      </c>
      <c r="X52">
        <v>5.3209399999999997E-3</v>
      </c>
      <c r="Y52">
        <v>-2.27517E-3</v>
      </c>
      <c r="Z52">
        <v>-3.1085399999999999E-3</v>
      </c>
      <c r="AA52">
        <v>-2.92808E-3</v>
      </c>
      <c r="AB52">
        <v>3.5422500000000001</v>
      </c>
      <c r="AC52">
        <v>465500</v>
      </c>
      <c r="AD52">
        <v>0</v>
      </c>
      <c r="AE52">
        <v>6300</v>
      </c>
      <c r="AF52">
        <v>191700.00000000003</v>
      </c>
      <c r="AG52">
        <v>236300</v>
      </c>
      <c r="AH52">
        <v>87100.000000000015</v>
      </c>
      <c r="AI52">
        <v>0</v>
      </c>
      <c r="AJ52">
        <v>0</v>
      </c>
      <c r="AK52">
        <v>13000</v>
      </c>
      <c r="AL52">
        <f t="shared" si="1"/>
        <v>406.17422122738304</v>
      </c>
    </row>
    <row r="53" spans="1:38">
      <c r="A53" t="s">
        <v>77</v>
      </c>
      <c r="C53">
        <v>30.461500000000001</v>
      </c>
      <c r="D53">
        <v>221200</v>
      </c>
      <c r="E53">
        <v>609</v>
      </c>
      <c r="F53">
        <v>164.441</v>
      </c>
      <c r="G53">
        <v>50.218899999999998</v>
      </c>
      <c r="H53">
        <v>1391.89</v>
      </c>
      <c r="I53">
        <v>0.40922399999999998</v>
      </c>
      <c r="J53">
        <v>1.3426499999999999</v>
      </c>
      <c r="K53">
        <v>114.767</v>
      </c>
      <c r="L53">
        <v>0.49928299999999998</v>
      </c>
      <c r="M53">
        <v>32.5946</v>
      </c>
      <c r="N53">
        <v>60.857500000000002</v>
      </c>
      <c r="O53">
        <v>73.714600000000004</v>
      </c>
      <c r="P53">
        <v>242.322</v>
      </c>
      <c r="Q53">
        <v>32.438200000000002</v>
      </c>
      <c r="R53">
        <v>29.374400000000001</v>
      </c>
      <c r="S53">
        <v>0.13331000000000001</v>
      </c>
      <c r="T53">
        <v>0.67019499999999999</v>
      </c>
      <c r="U53">
        <v>32.328499999999998</v>
      </c>
      <c r="V53">
        <v>1.4597500000000001</v>
      </c>
      <c r="W53">
        <v>2713.72</v>
      </c>
      <c r="X53">
        <v>1.1402000000000001E-2</v>
      </c>
      <c r="Y53">
        <v>-1.83351E-3</v>
      </c>
      <c r="Z53">
        <v>8.0444299999999995E-4</v>
      </c>
      <c r="AA53">
        <v>-8.0918699999999993E-3</v>
      </c>
      <c r="AB53">
        <v>4.5894700000000004</v>
      </c>
      <c r="AC53">
        <v>464200</v>
      </c>
      <c r="AD53">
        <v>4400</v>
      </c>
      <c r="AE53">
        <v>6200</v>
      </c>
      <c r="AF53">
        <v>195000</v>
      </c>
      <c r="AG53">
        <v>231600</v>
      </c>
      <c r="AH53">
        <v>85300</v>
      </c>
      <c r="AI53">
        <v>0</v>
      </c>
      <c r="AJ53">
        <v>0</v>
      </c>
      <c r="AK53">
        <v>13300</v>
      </c>
      <c r="AL53">
        <f t="shared" si="1"/>
        <v>352.01096062264259</v>
      </c>
    </row>
    <row r="54" spans="1:38">
      <c r="A54" t="s">
        <v>78</v>
      </c>
      <c r="C54">
        <v>39.433700000000002</v>
      </c>
      <c r="D54">
        <v>226831</v>
      </c>
      <c r="E54">
        <v>800.14599999999996</v>
      </c>
      <c r="F54">
        <v>-514.46100000000001</v>
      </c>
      <c r="G54">
        <v>51.987000000000002</v>
      </c>
      <c r="H54">
        <v>1246.95</v>
      </c>
      <c r="I54">
        <v>0.63022500000000004</v>
      </c>
      <c r="J54">
        <v>0.79063799999999995</v>
      </c>
      <c r="K54">
        <v>111.032</v>
      </c>
      <c r="L54">
        <v>0.963669</v>
      </c>
      <c r="M54">
        <v>43.855499999999999</v>
      </c>
      <c r="N54">
        <v>64.716700000000003</v>
      </c>
      <c r="O54">
        <v>77.750100000000003</v>
      </c>
      <c r="P54">
        <v>261.60000000000002</v>
      </c>
      <c r="Q54">
        <v>18.715199999999999</v>
      </c>
      <c r="R54">
        <v>30.348700000000001</v>
      </c>
      <c r="S54">
        <v>-1.3635400000000001E-2</v>
      </c>
      <c r="T54">
        <v>1.11622</v>
      </c>
      <c r="U54">
        <v>29.031300000000002</v>
      </c>
      <c r="V54">
        <v>1.1554899999999999</v>
      </c>
      <c r="W54">
        <v>2177.8000000000002</v>
      </c>
      <c r="X54">
        <v>1.1660200000000001E-2</v>
      </c>
      <c r="Y54">
        <v>4.00777E-4</v>
      </c>
      <c r="Z54">
        <v>-1.9993499999999999E-4</v>
      </c>
      <c r="AA54">
        <v>-2.0943400000000001E-3</v>
      </c>
      <c r="AB54">
        <v>4.2357699999999996</v>
      </c>
      <c r="AC54">
        <v>466300</v>
      </c>
      <c r="AD54">
        <v>0</v>
      </c>
      <c r="AE54">
        <v>6700</v>
      </c>
      <c r="AF54">
        <v>195600</v>
      </c>
      <c r="AG54">
        <v>234500</v>
      </c>
      <c r="AH54">
        <v>85200</v>
      </c>
      <c r="AI54">
        <v>0</v>
      </c>
      <c r="AJ54">
        <v>0</v>
      </c>
      <c r="AK54">
        <v>11600</v>
      </c>
      <c r="AL54">
        <f t="shared" si="1"/>
        <v>325.6880733944954</v>
      </c>
    </row>
    <row r="55" spans="1:38">
      <c r="A55" t="s">
        <v>79</v>
      </c>
      <c r="C55">
        <v>42.585599999999999</v>
      </c>
      <c r="D55">
        <v>227519</v>
      </c>
      <c r="E55">
        <v>798.14200000000005</v>
      </c>
      <c r="F55">
        <v>396.33</v>
      </c>
      <c r="G55">
        <v>55.405099999999997</v>
      </c>
      <c r="H55">
        <v>1750.77</v>
      </c>
      <c r="I55">
        <v>1.0928100000000001</v>
      </c>
      <c r="J55">
        <v>-0.241428</v>
      </c>
      <c r="K55">
        <v>156.726</v>
      </c>
      <c r="L55">
        <v>1.70434</v>
      </c>
      <c r="M55">
        <v>58.879300000000001</v>
      </c>
      <c r="N55">
        <v>86.524600000000007</v>
      </c>
      <c r="O55">
        <v>75.034499999999994</v>
      </c>
      <c r="P55">
        <v>246.88300000000001</v>
      </c>
      <c r="Q55">
        <v>15.273099999999999</v>
      </c>
      <c r="R55">
        <v>21.877099999999999</v>
      </c>
      <c r="S55">
        <v>9.5471500000000001E-2</v>
      </c>
      <c r="T55">
        <v>1.0757399999999999</v>
      </c>
      <c r="U55">
        <v>42.453099999999999</v>
      </c>
      <c r="V55">
        <v>1.09799</v>
      </c>
      <c r="W55">
        <v>2698.44</v>
      </c>
      <c r="X55">
        <v>1.5725699999999999E-2</v>
      </c>
      <c r="Y55">
        <v>-1.6642600000000001E-4</v>
      </c>
      <c r="Z55" s="1">
        <v>5.3644099999999997E-5</v>
      </c>
      <c r="AA55" s="1">
        <v>2.1466400000000002E-5</v>
      </c>
      <c r="AB55">
        <v>2.24329</v>
      </c>
      <c r="AC55">
        <v>466599.99999999994</v>
      </c>
      <c r="AD55">
        <v>0</v>
      </c>
      <c r="AE55">
        <v>9200</v>
      </c>
      <c r="AF55">
        <v>191100</v>
      </c>
      <c r="AG55">
        <v>236800</v>
      </c>
      <c r="AH55">
        <v>83200</v>
      </c>
      <c r="AI55">
        <v>0</v>
      </c>
      <c r="AJ55">
        <v>0</v>
      </c>
      <c r="AK55">
        <v>13200</v>
      </c>
      <c r="AL55">
        <f t="shared" si="1"/>
        <v>337.00173766520982</v>
      </c>
    </row>
    <row r="56" spans="1:38">
      <c r="A56" t="s">
        <v>80</v>
      </c>
      <c r="C56">
        <v>42.493200000000002</v>
      </c>
      <c r="D56">
        <v>212237</v>
      </c>
      <c r="E56">
        <v>1097.6600000000001</v>
      </c>
      <c r="F56">
        <v>82.418499999999995</v>
      </c>
      <c r="G56">
        <v>33.861800000000002</v>
      </c>
      <c r="H56">
        <v>762.57500000000005</v>
      </c>
      <c r="I56">
        <v>0.37246299999999999</v>
      </c>
      <c r="J56">
        <v>-0.76455499999999998</v>
      </c>
      <c r="K56">
        <v>126.075</v>
      </c>
      <c r="L56">
        <v>1.72624</v>
      </c>
      <c r="M56">
        <v>51.662300000000002</v>
      </c>
      <c r="N56">
        <v>85.102900000000005</v>
      </c>
      <c r="O56">
        <v>71.298299999999998</v>
      </c>
      <c r="P56">
        <v>212.42</v>
      </c>
      <c r="Q56">
        <v>18.566800000000001</v>
      </c>
      <c r="R56">
        <v>30.616</v>
      </c>
      <c r="S56">
        <v>0.11385099999999999</v>
      </c>
      <c r="T56">
        <v>-4.3112699999999997E-2</v>
      </c>
      <c r="U56">
        <v>20.594899999999999</v>
      </c>
      <c r="V56">
        <v>1.5187299999999999</v>
      </c>
      <c r="W56">
        <v>4389.04</v>
      </c>
      <c r="X56">
        <v>7.3312400000000002E-3</v>
      </c>
      <c r="Y56">
        <v>3.1320099999999999E-4</v>
      </c>
      <c r="Z56" s="1">
        <v>-1.8859300000000001E-5</v>
      </c>
      <c r="AA56">
        <v>1.87576E-3</v>
      </c>
      <c r="AB56">
        <v>5.8992199999999997</v>
      </c>
      <c r="AC56">
        <v>465700</v>
      </c>
      <c r="AD56">
        <v>0</v>
      </c>
      <c r="AE56">
        <v>8600</v>
      </c>
      <c r="AF56">
        <v>190100.00000000003</v>
      </c>
      <c r="AG56">
        <v>235200</v>
      </c>
      <c r="AH56">
        <v>84000</v>
      </c>
      <c r="AI56">
        <v>0</v>
      </c>
      <c r="AJ56">
        <v>3000</v>
      </c>
      <c r="AK56">
        <v>13500</v>
      </c>
      <c r="AL56">
        <f t="shared" si="1"/>
        <v>395.44299030223146</v>
      </c>
    </row>
    <row r="57" spans="1:38">
      <c r="A57" t="s">
        <v>81</v>
      </c>
      <c r="C57">
        <v>37.845700000000001</v>
      </c>
      <c r="D57">
        <v>208585</v>
      </c>
      <c r="E57">
        <v>-143.18299999999999</v>
      </c>
      <c r="F57">
        <v>666.40099999999995</v>
      </c>
      <c r="G57">
        <v>41.0182</v>
      </c>
      <c r="H57">
        <v>900.524</v>
      </c>
      <c r="I57">
        <v>0.27137099999999997</v>
      </c>
      <c r="J57">
        <v>-0.289827</v>
      </c>
      <c r="K57">
        <v>96.868099999999998</v>
      </c>
      <c r="L57">
        <v>0.96605799999999997</v>
      </c>
      <c r="M57">
        <v>25.134899999999998</v>
      </c>
      <c r="N57">
        <v>71.134399999999999</v>
      </c>
      <c r="O57">
        <v>71.843199999999996</v>
      </c>
      <c r="P57">
        <v>218.23099999999999</v>
      </c>
      <c r="Q57">
        <v>30.614699999999999</v>
      </c>
      <c r="R57">
        <v>29.1724</v>
      </c>
      <c r="S57">
        <v>-2.7046899999999999E-2</v>
      </c>
      <c r="T57">
        <v>0.95673900000000001</v>
      </c>
      <c r="U57">
        <v>32.602899999999998</v>
      </c>
      <c r="V57">
        <v>0.68195899999999998</v>
      </c>
      <c r="W57">
        <v>2041.37</v>
      </c>
      <c r="X57">
        <v>1.0823899999999999E-2</v>
      </c>
      <c r="Y57" s="1">
        <v>-5.77836E-5</v>
      </c>
      <c r="Z57" s="1">
        <v>-2.47215E-5</v>
      </c>
      <c r="AA57">
        <v>-2.5364900000000002E-3</v>
      </c>
      <c r="AB57">
        <v>3.5108799999999998</v>
      </c>
      <c r="AC57">
        <v>465800</v>
      </c>
      <c r="AD57">
        <v>0</v>
      </c>
      <c r="AE57">
        <v>7100</v>
      </c>
      <c r="AF57">
        <v>194200.00000000003</v>
      </c>
      <c r="AG57">
        <v>234600</v>
      </c>
      <c r="AH57">
        <v>86000</v>
      </c>
      <c r="AI57">
        <v>0</v>
      </c>
      <c r="AJ57">
        <v>0</v>
      </c>
      <c r="AK57">
        <v>12300</v>
      </c>
      <c r="AL57">
        <f t="shared" si="1"/>
        <v>394.07783495470397</v>
      </c>
    </row>
    <row r="58" spans="1:38">
      <c r="A58" t="s">
        <v>82</v>
      </c>
      <c r="C58">
        <v>28.618099999999998</v>
      </c>
      <c r="D58">
        <v>204392</v>
      </c>
      <c r="E58">
        <v>-1123.6600000000001</v>
      </c>
      <c r="F58">
        <v>62.479799999999997</v>
      </c>
      <c r="G58">
        <v>49.407899999999998</v>
      </c>
      <c r="H58">
        <v>998.40300000000002</v>
      </c>
      <c r="I58">
        <v>0.35314000000000001</v>
      </c>
      <c r="J58">
        <v>0.62622</v>
      </c>
      <c r="K58">
        <v>116.744</v>
      </c>
      <c r="L58">
        <v>0.89360799999999996</v>
      </c>
      <c r="M58">
        <v>42.330500000000001</v>
      </c>
      <c r="N58">
        <v>67.492599999999996</v>
      </c>
      <c r="O58">
        <v>72.632199999999997</v>
      </c>
      <c r="P58">
        <v>230.49600000000001</v>
      </c>
      <c r="Q58">
        <v>34.273000000000003</v>
      </c>
      <c r="R58">
        <v>25.503699999999998</v>
      </c>
      <c r="S58">
        <v>1.58488E-2</v>
      </c>
      <c r="T58">
        <v>1.34724</v>
      </c>
      <c r="U58">
        <v>31.9937</v>
      </c>
      <c r="V58">
        <v>1.25119</v>
      </c>
      <c r="W58">
        <v>2579.4899999999998</v>
      </c>
      <c r="X58">
        <v>1.9828399999999999E-2</v>
      </c>
      <c r="Y58">
        <v>1.7710600000000001E-4</v>
      </c>
      <c r="Z58" s="1">
        <v>8.1421299999999999E-5</v>
      </c>
      <c r="AA58">
        <v>5.8206700000000002E-4</v>
      </c>
      <c r="AB58">
        <v>2.8392900000000001</v>
      </c>
      <c r="AC58">
        <v>464200</v>
      </c>
      <c r="AD58">
        <v>4000</v>
      </c>
      <c r="AE58">
        <v>7900</v>
      </c>
      <c r="AF58">
        <v>191300</v>
      </c>
      <c r="AG58">
        <v>233500</v>
      </c>
      <c r="AH58">
        <v>84900</v>
      </c>
      <c r="AI58">
        <v>0</v>
      </c>
      <c r="AJ58">
        <v>0</v>
      </c>
      <c r="AK58">
        <v>14200</v>
      </c>
      <c r="AL58">
        <f t="shared" si="1"/>
        <v>368.33610995418576</v>
      </c>
    </row>
    <row r="59" spans="1:38">
      <c r="A59" t="s">
        <v>83</v>
      </c>
      <c r="C59">
        <v>43.297199999999997</v>
      </c>
      <c r="D59">
        <v>203888</v>
      </c>
      <c r="E59">
        <v>2695.99</v>
      </c>
      <c r="F59">
        <v>165.48699999999999</v>
      </c>
      <c r="G59">
        <v>49.833799999999997</v>
      </c>
      <c r="H59">
        <v>1028.67</v>
      </c>
      <c r="I59">
        <v>0.67112099999999997</v>
      </c>
      <c r="J59">
        <v>0.88719700000000001</v>
      </c>
      <c r="K59">
        <v>111.283</v>
      </c>
      <c r="L59">
        <v>1.08118</v>
      </c>
      <c r="M59">
        <v>26.624199999999998</v>
      </c>
      <c r="N59">
        <v>57.222700000000003</v>
      </c>
      <c r="O59">
        <v>76.397599999999997</v>
      </c>
      <c r="P59">
        <v>221.941</v>
      </c>
      <c r="Q59">
        <v>40.508299999999998</v>
      </c>
      <c r="R59">
        <v>37.959699999999998</v>
      </c>
      <c r="S59">
        <v>8.9899999999999994E-2</v>
      </c>
      <c r="T59">
        <v>0.70696400000000004</v>
      </c>
      <c r="U59">
        <v>34.036000000000001</v>
      </c>
      <c r="V59">
        <v>0.97689899999999996</v>
      </c>
      <c r="W59">
        <v>2380.48</v>
      </c>
      <c r="X59">
        <v>1.2712599999999999E-2</v>
      </c>
      <c r="Y59">
        <v>-1.2002200000000001E-3</v>
      </c>
      <c r="Z59">
        <v>-3.3902500000000001E-4</v>
      </c>
      <c r="AA59">
        <v>2.14979E-2</v>
      </c>
      <c r="AB59">
        <v>4.6890099999999997</v>
      </c>
      <c r="AC59">
        <v>464799.99999999994</v>
      </c>
      <c r="AD59">
        <v>4300</v>
      </c>
      <c r="AE59">
        <v>6000</v>
      </c>
      <c r="AF59">
        <v>192500</v>
      </c>
      <c r="AG59">
        <v>234300</v>
      </c>
      <c r="AH59">
        <v>84600.000000000015</v>
      </c>
      <c r="AI59">
        <v>0</v>
      </c>
      <c r="AJ59">
        <v>0</v>
      </c>
      <c r="AK59">
        <v>13600.000000000002</v>
      </c>
      <c r="AL59">
        <f t="shared" si="1"/>
        <v>381.1823863098752</v>
      </c>
    </row>
    <row r="60" spans="1:38">
      <c r="A60" t="s">
        <v>84</v>
      </c>
      <c r="C60">
        <v>40.203699999999998</v>
      </c>
      <c r="D60">
        <v>196912</v>
      </c>
      <c r="E60">
        <v>956.02</v>
      </c>
      <c r="F60">
        <v>210.75299999999999</v>
      </c>
      <c r="G60">
        <v>24.514299999999999</v>
      </c>
      <c r="H60">
        <v>926.62699999999995</v>
      </c>
      <c r="I60">
        <v>0.239205</v>
      </c>
      <c r="J60">
        <v>-0.92689900000000003</v>
      </c>
      <c r="K60">
        <v>92.569599999999994</v>
      </c>
      <c r="L60">
        <v>1.0046299999999999</v>
      </c>
      <c r="M60">
        <v>36.746299999999998</v>
      </c>
      <c r="N60">
        <v>62.323099999999997</v>
      </c>
      <c r="O60">
        <v>61.1511</v>
      </c>
      <c r="P60">
        <v>195.26900000000001</v>
      </c>
      <c r="Q60">
        <v>38.988799999999998</v>
      </c>
      <c r="R60">
        <v>30.6266</v>
      </c>
      <c r="S60">
        <v>-1.2524499999999999E-2</v>
      </c>
      <c r="T60">
        <v>1.1833800000000001</v>
      </c>
      <c r="U60">
        <v>24.564399999999999</v>
      </c>
      <c r="V60">
        <v>0.21235799999999999</v>
      </c>
      <c r="W60">
        <v>3039.46</v>
      </c>
      <c r="X60">
        <v>8.3154400000000003E-3</v>
      </c>
      <c r="Y60">
        <v>-1.92479E-3</v>
      </c>
      <c r="Z60">
        <v>9.4862600000000005E-4</v>
      </c>
      <c r="AA60">
        <v>4.0461499999999997E-2</v>
      </c>
      <c r="AB60">
        <v>2.7631399999999999</v>
      </c>
      <c r="AC60">
        <v>465700</v>
      </c>
      <c r="AD60">
        <v>0</v>
      </c>
      <c r="AE60">
        <v>6899.9999999999991</v>
      </c>
      <c r="AF60">
        <v>194400</v>
      </c>
      <c r="AG60">
        <v>233100</v>
      </c>
      <c r="AH60">
        <v>85399.999999999985</v>
      </c>
      <c r="AI60">
        <v>0</v>
      </c>
      <c r="AJ60">
        <v>2800.0000000000005</v>
      </c>
      <c r="AK60">
        <v>11600</v>
      </c>
      <c r="AL60">
        <f t="shared" si="1"/>
        <v>437.34540556872815</v>
      </c>
    </row>
    <row r="61" spans="1:38">
      <c r="A61" t="s">
        <v>85</v>
      </c>
      <c r="C61">
        <v>43.762300000000003</v>
      </c>
      <c r="D61">
        <v>237782</v>
      </c>
      <c r="E61">
        <v>710.005</v>
      </c>
      <c r="F61">
        <v>109.913</v>
      </c>
      <c r="G61">
        <v>23.0642</v>
      </c>
      <c r="H61">
        <v>628.97500000000002</v>
      </c>
      <c r="I61">
        <v>0.28806399999999999</v>
      </c>
      <c r="J61">
        <v>2.3814700000000002</v>
      </c>
      <c r="K61">
        <v>152.80199999999999</v>
      </c>
      <c r="L61">
        <v>1.0849500000000001</v>
      </c>
      <c r="M61">
        <v>40.506999999999998</v>
      </c>
      <c r="N61">
        <v>89.549000000000007</v>
      </c>
      <c r="O61">
        <v>64.017200000000003</v>
      </c>
      <c r="P61">
        <v>213.63499999999999</v>
      </c>
      <c r="Q61">
        <v>39.634300000000003</v>
      </c>
      <c r="R61">
        <v>33.823599999999999</v>
      </c>
      <c r="S61">
        <v>2.7567899999999999E-2</v>
      </c>
      <c r="T61">
        <v>0.23689099999999999</v>
      </c>
      <c r="U61">
        <v>14.1861</v>
      </c>
      <c r="V61">
        <v>1.7627200000000001</v>
      </c>
      <c r="W61">
        <v>4657.41</v>
      </c>
      <c r="X61">
        <v>2.2280899999999999E-2</v>
      </c>
      <c r="Y61">
        <v>-7.3710599999999996E-4</v>
      </c>
      <c r="Z61">
        <v>-6.2703300000000002E-3</v>
      </c>
      <c r="AA61">
        <v>1.9793399999999999E-2</v>
      </c>
      <c r="AB61">
        <v>6.86571</v>
      </c>
      <c r="AC61">
        <v>464500</v>
      </c>
      <c r="AD61">
        <v>3900</v>
      </c>
      <c r="AE61">
        <v>8000</v>
      </c>
      <c r="AF61">
        <v>192000</v>
      </c>
      <c r="AG61">
        <v>233299.99999999997</v>
      </c>
      <c r="AH61">
        <v>84100</v>
      </c>
      <c r="AI61">
        <v>0</v>
      </c>
      <c r="AJ61">
        <v>0</v>
      </c>
      <c r="AK61">
        <v>14200</v>
      </c>
      <c r="AL61">
        <f t="shared" si="1"/>
        <v>393.66208720481194</v>
      </c>
    </row>
    <row r="62" spans="1:38">
      <c r="A62" t="s">
        <v>86</v>
      </c>
      <c r="C62">
        <v>39.972700000000003</v>
      </c>
      <c r="D62">
        <v>205893</v>
      </c>
      <c r="E62">
        <v>3725.73</v>
      </c>
      <c r="F62">
        <v>36.2943</v>
      </c>
      <c r="G62">
        <v>34.758499999999998</v>
      </c>
      <c r="H62">
        <v>1152.53</v>
      </c>
      <c r="I62">
        <v>0.26880999999999999</v>
      </c>
      <c r="J62">
        <v>0.26997399999999999</v>
      </c>
      <c r="K62">
        <v>108.907</v>
      </c>
      <c r="L62">
        <v>1.40673</v>
      </c>
      <c r="M62">
        <v>33.851700000000001</v>
      </c>
      <c r="N62">
        <v>108.15</v>
      </c>
      <c r="O62">
        <v>66.471900000000005</v>
      </c>
      <c r="P62">
        <v>204.542</v>
      </c>
      <c r="Q62">
        <v>33.721200000000003</v>
      </c>
      <c r="R62">
        <v>33.261800000000001</v>
      </c>
      <c r="S62">
        <v>0.105791</v>
      </c>
      <c r="T62">
        <v>1.0056700000000001</v>
      </c>
      <c r="U62">
        <v>27.911899999999999</v>
      </c>
      <c r="V62">
        <v>0.45008500000000001</v>
      </c>
      <c r="W62">
        <v>3158.96</v>
      </c>
      <c r="X62">
        <v>1.49932E-2</v>
      </c>
      <c r="Y62" s="1">
        <v>9.2319099999999995E-6</v>
      </c>
      <c r="Z62">
        <v>-2.3388300000000001E-3</v>
      </c>
      <c r="AA62">
        <v>-5.8167499999999999E-3</v>
      </c>
      <c r="AB62">
        <v>3.8082600000000002</v>
      </c>
      <c r="AC62">
        <v>464700</v>
      </c>
      <c r="AD62">
        <v>4800</v>
      </c>
      <c r="AE62">
        <v>6500</v>
      </c>
      <c r="AF62">
        <v>195700</v>
      </c>
      <c r="AG62">
        <v>231500</v>
      </c>
      <c r="AH62">
        <v>82899.999999999985</v>
      </c>
      <c r="AI62">
        <v>0</v>
      </c>
      <c r="AJ62">
        <v>0</v>
      </c>
      <c r="AK62">
        <v>13899.999999999998</v>
      </c>
      <c r="AL62">
        <f t="shared" si="1"/>
        <v>405.29573388350553</v>
      </c>
    </row>
    <row r="63" spans="1:38">
      <c r="A63" t="s">
        <v>87</v>
      </c>
      <c r="C63">
        <v>42.315199999999997</v>
      </c>
      <c r="D63">
        <v>243591</v>
      </c>
      <c r="E63">
        <v>288.15699999999998</v>
      </c>
      <c r="F63">
        <v>379.99200000000002</v>
      </c>
      <c r="G63">
        <v>38.182099999999998</v>
      </c>
      <c r="H63">
        <v>1527.92</v>
      </c>
      <c r="I63">
        <v>0.36630800000000002</v>
      </c>
      <c r="J63">
        <v>1.2038</v>
      </c>
      <c r="K63">
        <v>118.48699999999999</v>
      </c>
      <c r="L63">
        <v>0.65921600000000002</v>
      </c>
      <c r="M63">
        <v>45.828499999999998</v>
      </c>
      <c r="N63">
        <v>87.873199999999997</v>
      </c>
      <c r="O63">
        <v>78.828299999999999</v>
      </c>
      <c r="P63">
        <v>277.32900000000001</v>
      </c>
      <c r="Q63">
        <v>29.234200000000001</v>
      </c>
      <c r="R63">
        <v>29.2652</v>
      </c>
      <c r="S63">
        <v>0.10579</v>
      </c>
      <c r="T63">
        <v>0.95854499999999998</v>
      </c>
      <c r="U63">
        <v>34.025199999999998</v>
      </c>
      <c r="V63">
        <v>1.46041</v>
      </c>
      <c r="W63">
        <v>2954.72</v>
      </c>
      <c r="X63">
        <v>2.0654700000000002E-2</v>
      </c>
      <c r="Y63">
        <v>4.1591300000000001E-4</v>
      </c>
      <c r="Z63">
        <v>-4.0147300000000002E-3</v>
      </c>
      <c r="AA63">
        <v>-1.01945E-2</v>
      </c>
      <c r="AB63">
        <v>3.00102</v>
      </c>
      <c r="AC63">
        <v>466599.99999999994</v>
      </c>
      <c r="AD63">
        <v>0</v>
      </c>
      <c r="AE63">
        <v>5900</v>
      </c>
      <c r="AF63">
        <v>194300</v>
      </c>
      <c r="AG63">
        <v>236200</v>
      </c>
      <c r="AH63">
        <v>85500</v>
      </c>
      <c r="AI63">
        <v>0</v>
      </c>
      <c r="AJ63">
        <v>0</v>
      </c>
      <c r="AK63">
        <v>11600</v>
      </c>
      <c r="AL63">
        <f t="shared" si="1"/>
        <v>308.29808638836903</v>
      </c>
    </row>
    <row r="64" spans="1:38">
      <c r="A64" t="s">
        <v>88</v>
      </c>
      <c r="C64">
        <v>47.645000000000003</v>
      </c>
      <c r="D64">
        <v>217135</v>
      </c>
      <c r="E64">
        <v>-126.622</v>
      </c>
      <c r="F64">
        <v>8.7803400000000007</v>
      </c>
      <c r="G64">
        <v>23.6081</v>
      </c>
      <c r="H64">
        <v>1051.3499999999999</v>
      </c>
      <c r="I64">
        <v>0.306029</v>
      </c>
      <c r="J64">
        <v>0.53209899999999999</v>
      </c>
      <c r="K64">
        <v>94.724699999999999</v>
      </c>
      <c r="L64">
        <v>1.1645000000000001</v>
      </c>
      <c r="M64">
        <v>53.6952</v>
      </c>
      <c r="N64">
        <v>66.383099999999999</v>
      </c>
      <c r="O64">
        <v>72.191999999999993</v>
      </c>
      <c r="P64">
        <v>237.804</v>
      </c>
      <c r="Q64">
        <v>44.899000000000001</v>
      </c>
      <c r="R64">
        <v>29.728899999999999</v>
      </c>
      <c r="S64">
        <v>8.8441600000000002E-3</v>
      </c>
      <c r="T64">
        <v>1.8076300000000001</v>
      </c>
      <c r="U64">
        <v>34.706400000000002</v>
      </c>
      <c r="V64">
        <v>0.37289600000000001</v>
      </c>
      <c r="W64">
        <v>3656.91</v>
      </c>
      <c r="X64">
        <v>1.07365E-2</v>
      </c>
      <c r="Y64">
        <v>-2.1961300000000001E-3</v>
      </c>
      <c r="Z64">
        <v>-3.2801100000000001E-3</v>
      </c>
      <c r="AA64">
        <v>1.1863500000000001E-2</v>
      </c>
      <c r="AB64">
        <v>3.3274499999999998</v>
      </c>
      <c r="AC64">
        <v>467100</v>
      </c>
      <c r="AD64">
        <v>0</v>
      </c>
      <c r="AE64">
        <v>7000</v>
      </c>
      <c r="AF64">
        <v>197000</v>
      </c>
      <c r="AG64">
        <v>234500</v>
      </c>
      <c r="AH64">
        <v>84700</v>
      </c>
      <c r="AI64">
        <v>0</v>
      </c>
      <c r="AJ64">
        <v>0</v>
      </c>
      <c r="AK64">
        <v>9700</v>
      </c>
      <c r="AL64">
        <f t="shared" si="1"/>
        <v>356.17567408454022</v>
      </c>
    </row>
    <row r="65" spans="1:38">
      <c r="A65" t="s">
        <v>89</v>
      </c>
      <c r="C65">
        <v>42.195399999999999</v>
      </c>
      <c r="D65">
        <v>219470</v>
      </c>
      <c r="E65">
        <v>988.52200000000005</v>
      </c>
      <c r="F65">
        <v>67.925399999999996</v>
      </c>
      <c r="G65">
        <v>18.654199999999999</v>
      </c>
      <c r="H65">
        <v>1015.22</v>
      </c>
      <c r="I65">
        <v>0.31531999999999999</v>
      </c>
      <c r="J65">
        <v>-0.88029500000000005</v>
      </c>
      <c r="K65">
        <v>103.874</v>
      </c>
      <c r="L65">
        <v>1.49851</v>
      </c>
      <c r="M65">
        <v>50.630099999999999</v>
      </c>
      <c r="N65">
        <v>100.98</v>
      </c>
      <c r="O65">
        <v>63.913499999999999</v>
      </c>
      <c r="P65">
        <v>190.381</v>
      </c>
      <c r="Q65">
        <v>37.661700000000003</v>
      </c>
      <c r="R65">
        <v>30.976099999999999</v>
      </c>
      <c r="S65">
        <v>3.2809400000000002E-2</v>
      </c>
      <c r="T65">
        <v>1.6526000000000001</v>
      </c>
      <c r="U65">
        <v>27.593699999999998</v>
      </c>
      <c r="V65">
        <v>0.235046</v>
      </c>
      <c r="W65">
        <v>3127.34</v>
      </c>
      <c r="X65">
        <v>1.7158699999999999E-2</v>
      </c>
      <c r="Y65">
        <v>-1.62086E-3</v>
      </c>
      <c r="Z65">
        <v>5.22E-4</v>
      </c>
      <c r="AA65">
        <v>1.03816E-3</v>
      </c>
      <c r="AB65">
        <v>3.6956099999999998</v>
      </c>
      <c r="AC65">
        <v>464700</v>
      </c>
      <c r="AD65">
        <v>3900</v>
      </c>
      <c r="AE65">
        <v>6200</v>
      </c>
      <c r="AF65">
        <v>197300</v>
      </c>
      <c r="AG65">
        <v>230700</v>
      </c>
      <c r="AH65">
        <v>84600.000000000015</v>
      </c>
      <c r="AI65">
        <v>0</v>
      </c>
      <c r="AJ65">
        <v>0</v>
      </c>
      <c r="AK65">
        <v>12600</v>
      </c>
      <c r="AL65">
        <f t="shared" si="1"/>
        <v>444.37207494445357</v>
      </c>
    </row>
    <row r="66" spans="1:38">
      <c r="A66" t="s">
        <v>90</v>
      </c>
      <c r="C66">
        <v>38.314399999999999</v>
      </c>
      <c r="D66">
        <v>207350</v>
      </c>
      <c r="E66">
        <v>161.54300000000001</v>
      </c>
      <c r="F66">
        <v>52.384099999999997</v>
      </c>
      <c r="G66">
        <v>21.651499999999999</v>
      </c>
      <c r="H66">
        <v>1118.99</v>
      </c>
      <c r="I66">
        <v>7.7285099999999995E-2</v>
      </c>
      <c r="J66">
        <v>2.60358</v>
      </c>
      <c r="K66">
        <v>106.682</v>
      </c>
      <c r="L66">
        <v>1.32484</v>
      </c>
      <c r="M66">
        <v>37.2699</v>
      </c>
      <c r="N66">
        <v>82.126900000000006</v>
      </c>
      <c r="O66">
        <v>64.673000000000002</v>
      </c>
      <c r="P66">
        <v>211.977</v>
      </c>
      <c r="Q66">
        <v>29.353300000000001</v>
      </c>
      <c r="R66">
        <v>30.682200000000002</v>
      </c>
      <c r="S66">
        <v>7.1471300000000001E-2</v>
      </c>
      <c r="T66">
        <v>1.4547000000000001</v>
      </c>
      <c r="U66">
        <v>26.926400000000001</v>
      </c>
      <c r="V66">
        <v>0.35149399999999997</v>
      </c>
      <c r="W66">
        <v>2840.77</v>
      </c>
      <c r="X66">
        <v>3.26913E-2</v>
      </c>
      <c r="Y66">
        <v>5.0631799999999996E-4</v>
      </c>
      <c r="Z66">
        <v>7.2343199999999998E-4</v>
      </c>
      <c r="AA66">
        <v>2.7823899999999999E-2</v>
      </c>
      <c r="AB66">
        <v>3.39811</v>
      </c>
      <c r="AC66">
        <v>465600</v>
      </c>
      <c r="AD66">
        <v>4400</v>
      </c>
      <c r="AE66">
        <v>6300</v>
      </c>
      <c r="AF66">
        <v>197600.00000000003</v>
      </c>
      <c r="AG66">
        <v>231500</v>
      </c>
      <c r="AH66">
        <v>82500</v>
      </c>
      <c r="AI66">
        <v>0</v>
      </c>
      <c r="AJ66">
        <v>0</v>
      </c>
      <c r="AK66">
        <v>12100</v>
      </c>
      <c r="AL66">
        <f t="shared" si="1"/>
        <v>389.19316718323216</v>
      </c>
    </row>
    <row r="67" spans="1:38">
      <c r="A67" t="s">
        <v>91</v>
      </c>
      <c r="C67">
        <v>56.845199999999998</v>
      </c>
      <c r="D67">
        <v>249504</v>
      </c>
      <c r="E67">
        <v>2812</v>
      </c>
      <c r="F67">
        <v>405.72500000000002</v>
      </c>
      <c r="G67">
        <v>39.834200000000003</v>
      </c>
      <c r="H67">
        <v>1782.81</v>
      </c>
      <c r="I67">
        <v>0.50617900000000005</v>
      </c>
      <c r="J67">
        <v>1.4338299999999999</v>
      </c>
      <c r="K67">
        <v>147.15199999999999</v>
      </c>
      <c r="L67">
        <v>1.7366699999999999</v>
      </c>
      <c r="M67">
        <v>54.3279</v>
      </c>
      <c r="N67">
        <v>119.056</v>
      </c>
      <c r="O67">
        <v>78.608699999999999</v>
      </c>
      <c r="P67">
        <v>299.53399999999999</v>
      </c>
      <c r="Q67">
        <v>42.006399999999999</v>
      </c>
      <c r="R67">
        <v>31.002199999999998</v>
      </c>
      <c r="S67">
        <v>4.7975400000000001E-2</v>
      </c>
      <c r="T67">
        <v>1.8052999999999999</v>
      </c>
      <c r="U67">
        <v>33.620899999999999</v>
      </c>
      <c r="V67">
        <v>1.4982</v>
      </c>
      <c r="W67">
        <v>2704.31</v>
      </c>
      <c r="X67">
        <v>-1.78138</v>
      </c>
      <c r="Y67">
        <v>-2.6798299999999998E-3</v>
      </c>
      <c r="Z67">
        <v>-3.2561700000000001E-3</v>
      </c>
      <c r="AA67">
        <v>9.1824699999999997E-4</v>
      </c>
      <c r="AB67">
        <v>4.1200999999999999</v>
      </c>
      <c r="AC67">
        <v>464900</v>
      </c>
      <c r="AD67">
        <v>4300</v>
      </c>
      <c r="AE67">
        <v>6800.0000000000009</v>
      </c>
      <c r="AF67">
        <v>194000</v>
      </c>
      <c r="AG67">
        <v>233100</v>
      </c>
      <c r="AH67">
        <v>85300</v>
      </c>
      <c r="AI67">
        <v>0</v>
      </c>
      <c r="AJ67">
        <v>0</v>
      </c>
      <c r="AK67">
        <v>11500</v>
      </c>
      <c r="AL67">
        <f t="shared" si="1"/>
        <v>284.77568489720699</v>
      </c>
    </row>
    <row r="68" spans="1:38">
      <c r="A68" t="s">
        <v>92</v>
      </c>
      <c r="C68">
        <v>46.1935</v>
      </c>
      <c r="D68">
        <v>206445</v>
      </c>
      <c r="E68">
        <v>-566.30999999999995</v>
      </c>
      <c r="F68">
        <v>240.45400000000001</v>
      </c>
      <c r="G68">
        <v>20.6191</v>
      </c>
      <c r="H68">
        <v>1064.8699999999999</v>
      </c>
      <c r="I68">
        <v>0.39814100000000002</v>
      </c>
      <c r="J68">
        <v>-0.50883500000000004</v>
      </c>
      <c r="K68">
        <v>124.97799999999999</v>
      </c>
      <c r="L68">
        <v>1.0946</v>
      </c>
      <c r="M68">
        <v>46.099600000000002</v>
      </c>
      <c r="N68">
        <v>87.066800000000001</v>
      </c>
      <c r="O68">
        <v>65.181799999999996</v>
      </c>
      <c r="P68">
        <v>216.922</v>
      </c>
      <c r="Q68">
        <v>47.019799999999996</v>
      </c>
      <c r="R68">
        <v>36.0627</v>
      </c>
      <c r="S68">
        <v>6.0731899999999998E-2</v>
      </c>
      <c r="T68">
        <v>1.3635299999999999</v>
      </c>
      <c r="U68">
        <v>28.689499999999999</v>
      </c>
      <c r="V68">
        <v>0.48427999999999999</v>
      </c>
      <c r="W68">
        <v>3507.68</v>
      </c>
      <c r="X68">
        <v>0.39807399999999998</v>
      </c>
      <c r="Y68">
        <v>-2.8189600000000001E-3</v>
      </c>
      <c r="Z68">
        <v>1.5785899999999999E-3</v>
      </c>
      <c r="AA68">
        <v>6.4427099999999999E-3</v>
      </c>
      <c r="AB68">
        <v>3.4080400000000002</v>
      </c>
      <c r="AC68">
        <v>465500</v>
      </c>
      <c r="AD68">
        <v>0</v>
      </c>
      <c r="AE68">
        <v>7400</v>
      </c>
      <c r="AF68">
        <v>193000</v>
      </c>
      <c r="AG68">
        <v>233600</v>
      </c>
      <c r="AH68">
        <v>85500</v>
      </c>
      <c r="AI68">
        <v>0</v>
      </c>
      <c r="AJ68">
        <v>2800.0000000000005</v>
      </c>
      <c r="AK68">
        <v>12100</v>
      </c>
      <c r="AL68">
        <f t="shared" si="1"/>
        <v>394.15089294769547</v>
      </c>
    </row>
    <row r="69" spans="1:38">
      <c r="A69" t="s">
        <v>93</v>
      </c>
      <c r="C69">
        <v>41.959299999999999</v>
      </c>
      <c r="D69">
        <v>223770</v>
      </c>
      <c r="E69">
        <v>591.64700000000005</v>
      </c>
      <c r="F69">
        <v>63.955399999999997</v>
      </c>
      <c r="G69">
        <v>28.13</v>
      </c>
      <c r="H69">
        <v>1109.02</v>
      </c>
      <c r="I69">
        <v>0.37470199999999998</v>
      </c>
      <c r="J69">
        <v>0.99460499999999996</v>
      </c>
      <c r="K69">
        <v>123.505</v>
      </c>
      <c r="L69">
        <v>0.94731299999999996</v>
      </c>
      <c r="M69">
        <v>45.429000000000002</v>
      </c>
      <c r="N69">
        <v>76.007900000000006</v>
      </c>
      <c r="O69">
        <v>75.034400000000005</v>
      </c>
      <c r="P69">
        <v>234.04499999999999</v>
      </c>
      <c r="Q69">
        <v>25.794499999999999</v>
      </c>
      <c r="R69">
        <v>28.332599999999999</v>
      </c>
      <c r="S69">
        <v>-7.1779799999999996E-3</v>
      </c>
      <c r="T69">
        <v>1.40276</v>
      </c>
      <c r="U69">
        <v>37.649299999999997</v>
      </c>
      <c r="V69">
        <v>0.53592099999999998</v>
      </c>
      <c r="W69">
        <v>3374.9</v>
      </c>
      <c r="X69">
        <v>-9.6622799999999995E-2</v>
      </c>
      <c r="Y69">
        <v>-1.7823800000000001E-3</v>
      </c>
      <c r="Z69">
        <v>-5.5624200000000002E-3</v>
      </c>
      <c r="AA69">
        <v>2.0459399999999999E-2</v>
      </c>
      <c r="AB69">
        <v>3.0814599999999999</v>
      </c>
      <c r="AC69">
        <v>466200</v>
      </c>
      <c r="AD69">
        <v>0</v>
      </c>
      <c r="AE69">
        <v>6600</v>
      </c>
      <c r="AF69">
        <v>194200.00000000003</v>
      </c>
      <c r="AG69">
        <v>235300</v>
      </c>
      <c r="AH69">
        <v>85399.999999999985</v>
      </c>
      <c r="AI69">
        <v>0</v>
      </c>
      <c r="AJ69">
        <v>0</v>
      </c>
      <c r="AK69">
        <v>12300</v>
      </c>
      <c r="AL69">
        <f t="shared" si="1"/>
        <v>364.88709436219528</v>
      </c>
    </row>
    <row r="70" spans="1:38">
      <c r="A70" t="s">
        <v>94</v>
      </c>
      <c r="C70">
        <v>38.379899999999999</v>
      </c>
      <c r="D70">
        <v>224552</v>
      </c>
      <c r="E70">
        <v>1788.73</v>
      </c>
      <c r="F70">
        <v>489.09300000000002</v>
      </c>
      <c r="G70">
        <v>30.341799999999999</v>
      </c>
      <c r="H70">
        <v>1049.2</v>
      </c>
      <c r="I70">
        <v>0.385932</v>
      </c>
      <c r="J70">
        <v>2.1551300000000002</v>
      </c>
      <c r="K70">
        <v>110.19799999999999</v>
      </c>
      <c r="L70">
        <v>0.76902499999999996</v>
      </c>
      <c r="M70">
        <v>41.912500000000001</v>
      </c>
      <c r="N70">
        <v>45.055599999999998</v>
      </c>
      <c r="O70">
        <v>72.238399999999999</v>
      </c>
      <c r="P70">
        <v>214.679</v>
      </c>
      <c r="Q70">
        <v>35.335900000000002</v>
      </c>
      <c r="R70">
        <v>27.657299999999999</v>
      </c>
      <c r="S70">
        <v>0.10022200000000001</v>
      </c>
      <c r="T70">
        <v>1.4715800000000001</v>
      </c>
      <c r="U70">
        <v>30.1295</v>
      </c>
      <c r="V70">
        <v>0.86416000000000004</v>
      </c>
      <c r="W70">
        <v>3844.18</v>
      </c>
      <c r="X70">
        <v>5.4614099999999999E-2</v>
      </c>
      <c r="Y70">
        <v>-7.9985099999999997E-4</v>
      </c>
      <c r="Z70">
        <v>-3.6302000000000001E-3</v>
      </c>
      <c r="AA70">
        <v>1.77953E-2</v>
      </c>
      <c r="AB70">
        <v>4.3323</v>
      </c>
      <c r="AC70">
        <v>464700</v>
      </c>
      <c r="AD70">
        <v>4700</v>
      </c>
      <c r="AE70">
        <v>7000</v>
      </c>
      <c r="AF70">
        <v>193600</v>
      </c>
      <c r="AG70">
        <v>232800</v>
      </c>
      <c r="AH70">
        <v>83500</v>
      </c>
      <c r="AI70">
        <v>0</v>
      </c>
      <c r="AJ70">
        <v>0</v>
      </c>
      <c r="AK70">
        <v>13700.000000000002</v>
      </c>
      <c r="AL70">
        <f t="shared" si="1"/>
        <v>388.95280861192759</v>
      </c>
    </row>
    <row r="71" spans="1:38">
      <c r="A71" t="s">
        <v>95</v>
      </c>
      <c r="C71">
        <v>46.028799999999997</v>
      </c>
      <c r="D71">
        <v>249070</v>
      </c>
      <c r="E71">
        <v>1027.44</v>
      </c>
      <c r="F71">
        <v>134.881</v>
      </c>
      <c r="G71">
        <v>52.797800000000002</v>
      </c>
      <c r="H71">
        <v>1239.24</v>
      </c>
      <c r="I71">
        <v>0.86103099999999999</v>
      </c>
      <c r="J71">
        <v>0.43053000000000002</v>
      </c>
      <c r="K71">
        <v>113.128</v>
      </c>
      <c r="L71">
        <v>1.0381800000000001</v>
      </c>
      <c r="M71">
        <v>65.110299999999995</v>
      </c>
      <c r="N71">
        <v>102.938</v>
      </c>
      <c r="O71">
        <v>78.149799999999999</v>
      </c>
      <c r="P71">
        <v>228.91900000000001</v>
      </c>
      <c r="Q71">
        <v>31.593599999999999</v>
      </c>
      <c r="R71">
        <v>32.236400000000003</v>
      </c>
      <c r="S71">
        <v>0.14696899999999999</v>
      </c>
      <c r="T71">
        <v>2.34673</v>
      </c>
      <c r="U71">
        <v>25.3249</v>
      </c>
      <c r="V71">
        <v>0.62747799999999998</v>
      </c>
      <c r="W71">
        <v>3958.79</v>
      </c>
      <c r="X71">
        <v>-4.1357599999999996E-3</v>
      </c>
      <c r="Y71">
        <v>1.20747E-4</v>
      </c>
      <c r="Z71">
        <v>9.0921999999999997E-4</v>
      </c>
      <c r="AA71">
        <v>-5.1257799999999997E-4</v>
      </c>
      <c r="AB71">
        <v>2.9908800000000002</v>
      </c>
      <c r="AC71">
        <v>464700</v>
      </c>
      <c r="AD71">
        <v>4700</v>
      </c>
      <c r="AE71">
        <v>6800.0000000000009</v>
      </c>
      <c r="AF71">
        <v>196800</v>
      </c>
      <c r="AG71">
        <v>230600</v>
      </c>
      <c r="AH71">
        <v>83400</v>
      </c>
      <c r="AI71">
        <v>0</v>
      </c>
      <c r="AJ71">
        <v>0</v>
      </c>
      <c r="AK71">
        <v>13000</v>
      </c>
      <c r="AL71">
        <f t="shared" si="1"/>
        <v>364.32100437272572</v>
      </c>
    </row>
    <row r="72" spans="1:38">
      <c r="A72" t="s">
        <v>96</v>
      </c>
      <c r="C72">
        <v>47.553899999999999</v>
      </c>
      <c r="D72">
        <v>238140</v>
      </c>
      <c r="E72">
        <v>2210.4899999999998</v>
      </c>
      <c r="F72">
        <v>90.836299999999994</v>
      </c>
      <c r="G72">
        <v>39.665300000000002</v>
      </c>
      <c r="H72">
        <v>999.36800000000005</v>
      </c>
      <c r="I72">
        <v>-0.165072</v>
      </c>
      <c r="J72">
        <v>0.42980299999999999</v>
      </c>
      <c r="K72">
        <v>127.547</v>
      </c>
      <c r="L72">
        <v>1.46776</v>
      </c>
      <c r="M72">
        <v>52.207900000000002</v>
      </c>
      <c r="N72">
        <v>108.515</v>
      </c>
      <c r="O72">
        <v>67.255099999999999</v>
      </c>
      <c r="P72">
        <v>219.76</v>
      </c>
      <c r="Q72">
        <v>29.2927</v>
      </c>
      <c r="R72">
        <v>29.451699999999999</v>
      </c>
      <c r="S72">
        <v>5.7716400000000001E-2</v>
      </c>
      <c r="T72">
        <v>1.63514</v>
      </c>
      <c r="U72">
        <v>19.242699999999999</v>
      </c>
      <c r="V72">
        <v>6.9243399999999997E-2</v>
      </c>
      <c r="W72">
        <v>3469.31</v>
      </c>
      <c r="X72">
        <v>7.6585200000000003E-3</v>
      </c>
      <c r="Y72">
        <v>2.1330500000000001E-4</v>
      </c>
      <c r="Z72">
        <v>-2.1234800000000001E-4</v>
      </c>
      <c r="AA72">
        <v>2.1943399999999998E-2</v>
      </c>
      <c r="AB72">
        <v>3.95221</v>
      </c>
      <c r="AC72">
        <v>465000</v>
      </c>
      <c r="AD72">
        <v>0</v>
      </c>
      <c r="AE72">
        <v>8000</v>
      </c>
      <c r="AF72">
        <v>197000</v>
      </c>
      <c r="AG72">
        <v>231000</v>
      </c>
      <c r="AH72">
        <v>85600</v>
      </c>
      <c r="AI72">
        <v>0</v>
      </c>
      <c r="AJ72">
        <v>0</v>
      </c>
      <c r="AK72">
        <v>13500</v>
      </c>
      <c r="AL72">
        <f t="shared" si="1"/>
        <v>389.51583545686202</v>
      </c>
    </row>
    <row r="73" spans="1:38">
      <c r="A73" t="s">
        <v>97</v>
      </c>
      <c r="C73">
        <v>43.607199999999999</v>
      </c>
      <c r="D73">
        <v>221091</v>
      </c>
      <c r="E73">
        <v>2838.83</v>
      </c>
      <c r="F73">
        <v>185.92599999999999</v>
      </c>
      <c r="G73">
        <v>43.643000000000001</v>
      </c>
      <c r="H73">
        <v>1196.24</v>
      </c>
      <c r="I73">
        <v>2.0250499999999998</v>
      </c>
      <c r="J73">
        <v>0.62598100000000001</v>
      </c>
      <c r="K73">
        <v>115.858</v>
      </c>
      <c r="L73">
        <v>1.04572</v>
      </c>
      <c r="M73">
        <v>37.599600000000002</v>
      </c>
      <c r="N73">
        <v>88.152699999999996</v>
      </c>
      <c r="O73">
        <v>72.621499999999997</v>
      </c>
      <c r="P73">
        <v>199.07599999999999</v>
      </c>
      <c r="Q73">
        <v>39.432699999999997</v>
      </c>
      <c r="R73">
        <v>39.426499999999997</v>
      </c>
      <c r="S73">
        <v>7.1698700000000004E-2</v>
      </c>
      <c r="T73">
        <v>1.53756</v>
      </c>
      <c r="U73">
        <v>27.401399999999999</v>
      </c>
      <c r="V73">
        <v>0.61755199999999999</v>
      </c>
      <c r="W73">
        <v>3448</v>
      </c>
      <c r="X73">
        <v>1.0777999999999999E-2</v>
      </c>
      <c r="Y73">
        <v>-1.4098299999999999E-3</v>
      </c>
      <c r="Z73" s="1">
        <v>6.1642299999999998E-5</v>
      </c>
      <c r="AA73">
        <v>-5.3360600000000001E-3</v>
      </c>
      <c r="AB73">
        <v>5.0700799999999999</v>
      </c>
      <c r="AC73">
        <v>464400</v>
      </c>
      <c r="AD73">
        <v>0</v>
      </c>
      <c r="AE73">
        <v>6899.9999999999991</v>
      </c>
      <c r="AF73">
        <v>191500</v>
      </c>
      <c r="AG73">
        <v>233299.99999999997</v>
      </c>
      <c r="AH73">
        <v>87100.000000000015</v>
      </c>
      <c r="AI73">
        <v>0</v>
      </c>
      <c r="AJ73">
        <v>2800.0000000000005</v>
      </c>
      <c r="AK73">
        <v>14100</v>
      </c>
      <c r="AL73">
        <f t="shared" si="1"/>
        <v>437.5213486306738</v>
      </c>
    </row>
    <row r="74" spans="1:38">
      <c r="A74" t="s">
        <v>98</v>
      </c>
      <c r="C74">
        <v>43.9878</v>
      </c>
      <c r="D74">
        <v>218367</v>
      </c>
      <c r="E74">
        <v>1104.73</v>
      </c>
      <c r="F74">
        <v>-9.6317799999999991</v>
      </c>
      <c r="G74">
        <v>50.997500000000002</v>
      </c>
      <c r="H74">
        <v>1297.5899999999999</v>
      </c>
      <c r="I74">
        <v>-9.17971</v>
      </c>
      <c r="J74">
        <v>7.3494900000000002E-2</v>
      </c>
      <c r="K74">
        <v>118.19499999999999</v>
      </c>
      <c r="L74">
        <v>1.19598</v>
      </c>
      <c r="M74">
        <v>54.722700000000003</v>
      </c>
      <c r="N74">
        <v>68.6113</v>
      </c>
      <c r="O74">
        <v>80.110699999999994</v>
      </c>
      <c r="P74">
        <v>234.92699999999999</v>
      </c>
      <c r="Q74">
        <v>21.8127</v>
      </c>
      <c r="R74">
        <v>33.235500000000002</v>
      </c>
      <c r="S74">
        <v>9.5592700000000003E-2</v>
      </c>
      <c r="T74">
        <v>1.85168</v>
      </c>
      <c r="U74">
        <v>31.433299999999999</v>
      </c>
      <c r="V74">
        <v>0.90013399999999999</v>
      </c>
      <c r="W74">
        <v>4252.71</v>
      </c>
      <c r="X74">
        <v>1.8649200000000001E-2</v>
      </c>
      <c r="Y74">
        <v>8.8466499999999993E-3</v>
      </c>
      <c r="Z74" s="1">
        <v>-2.07458E-5</v>
      </c>
      <c r="AA74">
        <v>5.0520799999999998E-2</v>
      </c>
      <c r="AB74">
        <v>3.6846299999999998</v>
      </c>
      <c r="AC74">
        <v>465800</v>
      </c>
      <c r="AD74">
        <v>0</v>
      </c>
      <c r="AE74">
        <v>5800</v>
      </c>
      <c r="AF74">
        <v>197900</v>
      </c>
      <c r="AG74">
        <v>231000</v>
      </c>
      <c r="AH74">
        <v>83300</v>
      </c>
      <c r="AI74">
        <v>0</v>
      </c>
      <c r="AJ74">
        <v>3100</v>
      </c>
      <c r="AK74">
        <v>13100</v>
      </c>
      <c r="AL74">
        <f t="shared" si="1"/>
        <v>354.57823068442536</v>
      </c>
    </row>
    <row r="75" spans="1:38">
      <c r="A75" t="s">
        <v>99</v>
      </c>
      <c r="C75">
        <v>36.694200000000002</v>
      </c>
      <c r="D75">
        <v>215439</v>
      </c>
      <c r="E75">
        <v>757.98800000000006</v>
      </c>
      <c r="F75">
        <v>-128.809</v>
      </c>
      <c r="G75">
        <v>45.898699999999998</v>
      </c>
      <c r="H75">
        <v>1037.22</v>
      </c>
      <c r="I75">
        <v>-5.7161299999999997</v>
      </c>
      <c r="J75">
        <v>0.124255</v>
      </c>
      <c r="K75">
        <v>84.810900000000004</v>
      </c>
      <c r="L75">
        <v>1.01424</v>
      </c>
      <c r="M75">
        <v>32.434800000000003</v>
      </c>
      <c r="N75">
        <v>46.929099999999998</v>
      </c>
      <c r="O75">
        <v>69.5441</v>
      </c>
      <c r="P75">
        <v>249.411</v>
      </c>
      <c r="Q75">
        <v>22.75</v>
      </c>
      <c r="R75">
        <v>31.106000000000002</v>
      </c>
      <c r="S75">
        <v>-7.0692300000000001E-3</v>
      </c>
      <c r="T75">
        <v>0.72291000000000005</v>
      </c>
      <c r="U75">
        <v>36.353900000000003</v>
      </c>
      <c r="V75">
        <v>1.3895900000000001</v>
      </c>
      <c r="W75">
        <v>1699.14</v>
      </c>
      <c r="X75" s="1">
        <v>-4.0933999999999998E-5</v>
      </c>
      <c r="Y75">
        <v>4.2172899999999997E-4</v>
      </c>
      <c r="Z75" s="1">
        <v>1.35033E-5</v>
      </c>
      <c r="AA75">
        <v>-7.78504E-3</v>
      </c>
      <c r="AB75">
        <v>4.2117599999999999</v>
      </c>
      <c r="AC75">
        <v>466800</v>
      </c>
      <c r="AD75">
        <v>0</v>
      </c>
      <c r="AE75">
        <v>7400</v>
      </c>
      <c r="AF75">
        <v>196800</v>
      </c>
      <c r="AG75">
        <v>233800</v>
      </c>
      <c r="AH75">
        <v>83000</v>
      </c>
      <c r="AI75">
        <v>0</v>
      </c>
      <c r="AJ75">
        <v>0</v>
      </c>
      <c r="AK75">
        <v>12200</v>
      </c>
      <c r="AL75">
        <f t="shared" si="1"/>
        <v>332.78403919634661</v>
      </c>
    </row>
    <row r="76" spans="1:38">
      <c r="A76" t="s">
        <v>100</v>
      </c>
      <c r="C76">
        <v>36.461500000000001</v>
      </c>
      <c r="D76">
        <v>204731</v>
      </c>
      <c r="E76">
        <v>-124.535</v>
      </c>
      <c r="F76">
        <v>66.715299999999999</v>
      </c>
      <c r="G76">
        <v>33.868899999999996</v>
      </c>
      <c r="H76">
        <v>912.18200000000002</v>
      </c>
      <c r="I76">
        <v>1.85205</v>
      </c>
      <c r="J76">
        <v>1.2177500000000001</v>
      </c>
      <c r="K76">
        <v>129.137</v>
      </c>
      <c r="L76">
        <v>1.13168</v>
      </c>
      <c r="M76">
        <v>51.027000000000001</v>
      </c>
      <c r="N76">
        <v>102.812</v>
      </c>
      <c r="O76">
        <v>80.102500000000006</v>
      </c>
      <c r="P76">
        <v>220.01300000000001</v>
      </c>
      <c r="Q76">
        <v>28.455500000000001</v>
      </c>
      <c r="R76">
        <v>33.926299999999998</v>
      </c>
      <c r="S76">
        <v>-1.5247800000000001E-2</v>
      </c>
      <c r="T76">
        <v>1.2807999999999999</v>
      </c>
      <c r="U76">
        <v>37.7729</v>
      </c>
      <c r="V76">
        <v>0.84073799999999999</v>
      </c>
      <c r="W76">
        <v>3642.01</v>
      </c>
      <c r="X76">
        <v>1.6808300000000002E-2</v>
      </c>
      <c r="Y76">
        <v>-1.24391E-3</v>
      </c>
      <c r="Z76" s="1">
        <v>-4.2033400000000003E-5</v>
      </c>
      <c r="AA76">
        <v>9.7895599999999992E-3</v>
      </c>
      <c r="AB76">
        <v>3.4705599999999999</v>
      </c>
      <c r="AC76">
        <v>466900</v>
      </c>
      <c r="AD76">
        <v>0</v>
      </c>
      <c r="AE76">
        <v>6600</v>
      </c>
      <c r="AF76">
        <v>196000</v>
      </c>
      <c r="AG76">
        <v>235000</v>
      </c>
      <c r="AH76">
        <v>83400</v>
      </c>
      <c r="AI76">
        <v>0</v>
      </c>
      <c r="AJ76">
        <v>0</v>
      </c>
      <c r="AK76">
        <v>12100</v>
      </c>
      <c r="AL76">
        <f t="shared" si="1"/>
        <v>379.06850958806979</v>
      </c>
    </row>
    <row r="77" spans="1:38">
      <c r="A77" t="s">
        <v>101</v>
      </c>
      <c r="C77">
        <v>44.344000000000001</v>
      </c>
      <c r="D77">
        <v>195160</v>
      </c>
      <c r="E77">
        <v>332.98099999999999</v>
      </c>
      <c r="F77">
        <v>269.44600000000003</v>
      </c>
      <c r="G77">
        <v>45.399000000000001</v>
      </c>
      <c r="H77">
        <v>1006.14</v>
      </c>
      <c r="I77">
        <v>0.50245700000000004</v>
      </c>
      <c r="J77">
        <v>-0.10574600000000001</v>
      </c>
      <c r="K77">
        <v>118.31</v>
      </c>
      <c r="L77">
        <v>1.22454</v>
      </c>
      <c r="M77">
        <v>30.8627</v>
      </c>
      <c r="N77">
        <v>55.823500000000003</v>
      </c>
      <c r="O77">
        <v>70.7911</v>
      </c>
      <c r="P77">
        <v>202.98599999999999</v>
      </c>
      <c r="Q77">
        <v>43.105800000000002</v>
      </c>
      <c r="R77">
        <v>33.797499999999999</v>
      </c>
      <c r="S77">
        <v>4.9241300000000002E-2</v>
      </c>
      <c r="T77">
        <v>1.2532399999999999</v>
      </c>
      <c r="U77">
        <v>26.235299999999999</v>
      </c>
      <c r="V77">
        <v>0.70628800000000003</v>
      </c>
      <c r="W77">
        <v>2855.62</v>
      </c>
      <c r="X77">
        <v>2.1660200000000001E-2</v>
      </c>
      <c r="Y77">
        <v>-1.0478600000000001E-3</v>
      </c>
      <c r="Z77">
        <v>-5.7031199999999999E-3</v>
      </c>
      <c r="AA77">
        <v>3.7437699999999997E-2</v>
      </c>
      <c r="AB77">
        <v>4.66113</v>
      </c>
      <c r="AC77">
        <v>464000</v>
      </c>
      <c r="AD77">
        <v>4200</v>
      </c>
      <c r="AE77">
        <v>7500</v>
      </c>
      <c r="AF77">
        <v>191900</v>
      </c>
      <c r="AG77">
        <v>232900</v>
      </c>
      <c r="AH77">
        <v>84200</v>
      </c>
      <c r="AI77">
        <v>0</v>
      </c>
      <c r="AJ77">
        <v>0</v>
      </c>
      <c r="AK77">
        <v>15300</v>
      </c>
      <c r="AL77">
        <f t="shared" si="1"/>
        <v>414.80693249780774</v>
      </c>
    </row>
    <row r="78" spans="1:38">
      <c r="A78" t="s">
        <v>102</v>
      </c>
      <c r="C78">
        <v>33.119700000000002</v>
      </c>
      <c r="D78">
        <v>187239</v>
      </c>
      <c r="E78">
        <v>1576.38</v>
      </c>
      <c r="F78">
        <v>305.48399999999998</v>
      </c>
      <c r="G78">
        <v>55.883699999999997</v>
      </c>
      <c r="H78">
        <v>1143.54</v>
      </c>
      <c r="I78">
        <v>0.47631699999999999</v>
      </c>
      <c r="J78">
        <v>1.40821</v>
      </c>
      <c r="K78">
        <v>95.329700000000003</v>
      </c>
      <c r="L78">
        <v>0.65285400000000005</v>
      </c>
      <c r="M78">
        <v>31.726900000000001</v>
      </c>
      <c r="N78">
        <v>58.550699999999999</v>
      </c>
      <c r="O78">
        <v>64.5642</v>
      </c>
      <c r="P78">
        <v>254.21700000000001</v>
      </c>
      <c r="Q78">
        <v>33.195900000000002</v>
      </c>
      <c r="R78">
        <v>24.849799999999998</v>
      </c>
      <c r="S78">
        <v>5.0621899999999997E-2</v>
      </c>
      <c r="T78">
        <v>1.2896300000000001</v>
      </c>
      <c r="U78">
        <v>32.637700000000002</v>
      </c>
      <c r="V78">
        <v>1.10067</v>
      </c>
      <c r="W78">
        <v>1979.02</v>
      </c>
      <c r="X78">
        <v>1.28004E-2</v>
      </c>
      <c r="Y78">
        <v>-1.0765099999999999E-3</v>
      </c>
      <c r="Z78">
        <v>-4.2855599999999999E-3</v>
      </c>
      <c r="AA78">
        <v>3.5331099999999997E-2</v>
      </c>
      <c r="AB78">
        <v>2.84233</v>
      </c>
      <c r="AC78">
        <v>464900</v>
      </c>
      <c r="AD78">
        <v>0</v>
      </c>
      <c r="AE78">
        <v>6500</v>
      </c>
      <c r="AF78">
        <v>191900</v>
      </c>
      <c r="AG78">
        <v>233600</v>
      </c>
      <c r="AH78">
        <v>85399.999999999985</v>
      </c>
      <c r="AI78">
        <v>0</v>
      </c>
      <c r="AJ78">
        <v>3400.0000000000005</v>
      </c>
      <c r="AK78">
        <v>14300</v>
      </c>
      <c r="AL78">
        <f t="shared" si="1"/>
        <v>335.93347415790441</v>
      </c>
    </row>
    <row r="79" spans="1:38">
      <c r="A79" t="s">
        <v>103</v>
      </c>
      <c r="C79">
        <v>39.446399999999997</v>
      </c>
      <c r="D79">
        <v>208041</v>
      </c>
      <c r="E79">
        <v>-132.119</v>
      </c>
      <c r="F79">
        <v>211.71600000000001</v>
      </c>
      <c r="G79">
        <v>45.137500000000003</v>
      </c>
      <c r="H79">
        <v>1107.25</v>
      </c>
      <c r="I79">
        <v>0.56758399999999998</v>
      </c>
      <c r="J79">
        <v>3.7197300000000003E-2</v>
      </c>
      <c r="K79">
        <v>91.714799999999997</v>
      </c>
      <c r="L79">
        <v>0.61092100000000005</v>
      </c>
      <c r="M79">
        <v>42.286299999999997</v>
      </c>
      <c r="N79">
        <v>76.974000000000004</v>
      </c>
      <c r="O79">
        <v>65.523300000000006</v>
      </c>
      <c r="P79">
        <v>238.27500000000001</v>
      </c>
      <c r="Q79">
        <v>32.1815</v>
      </c>
      <c r="R79">
        <v>33.393700000000003</v>
      </c>
      <c r="S79">
        <v>8.0137899999999998E-2</v>
      </c>
      <c r="T79">
        <v>1.34768</v>
      </c>
      <c r="U79">
        <v>25.807700000000001</v>
      </c>
      <c r="V79">
        <v>0.31801800000000002</v>
      </c>
      <c r="W79">
        <v>3491.04</v>
      </c>
      <c r="X79">
        <v>6.4670500000000002E-3</v>
      </c>
      <c r="Y79">
        <v>1.90342E-4</v>
      </c>
      <c r="Z79">
        <v>9.3008999999999995E-4</v>
      </c>
      <c r="AA79">
        <v>1.7205399999999999E-2</v>
      </c>
      <c r="AB79">
        <v>3.5315300000000001</v>
      </c>
      <c r="AC79">
        <v>465500</v>
      </c>
      <c r="AD79">
        <v>0</v>
      </c>
      <c r="AE79">
        <v>6700</v>
      </c>
      <c r="AF79">
        <v>197700</v>
      </c>
      <c r="AG79">
        <v>230400</v>
      </c>
      <c r="AH79">
        <v>85000</v>
      </c>
      <c r="AI79">
        <v>0</v>
      </c>
      <c r="AJ79">
        <v>3000</v>
      </c>
      <c r="AK79">
        <v>11700</v>
      </c>
      <c r="AL79">
        <f t="shared" si="1"/>
        <v>356.73066834539924</v>
      </c>
    </row>
    <row r="80" spans="1:38">
      <c r="A80" t="s">
        <v>104</v>
      </c>
      <c r="C80">
        <v>43.114199999999997</v>
      </c>
      <c r="D80">
        <v>225460</v>
      </c>
      <c r="E80">
        <v>-1703.17</v>
      </c>
      <c r="F80">
        <v>505.53199999999998</v>
      </c>
      <c r="G80">
        <v>59.785200000000003</v>
      </c>
      <c r="H80">
        <v>1287.6199999999999</v>
      </c>
      <c r="I80">
        <v>0.63644199999999995</v>
      </c>
      <c r="J80">
        <v>1.29616</v>
      </c>
      <c r="K80">
        <v>102.123</v>
      </c>
      <c r="L80">
        <v>0.57667199999999996</v>
      </c>
      <c r="M80">
        <v>34.208100000000002</v>
      </c>
      <c r="N80">
        <v>95.826300000000003</v>
      </c>
      <c r="O80">
        <v>75.188299999999998</v>
      </c>
      <c r="P80">
        <v>250.44900000000001</v>
      </c>
      <c r="Q80">
        <v>39.686</v>
      </c>
      <c r="R80">
        <v>38.204000000000001</v>
      </c>
      <c r="S80">
        <v>0.13808500000000001</v>
      </c>
      <c r="T80">
        <v>2.1539999999999999</v>
      </c>
      <c r="U80">
        <v>30.654499999999999</v>
      </c>
      <c r="V80">
        <v>0.24986700000000001</v>
      </c>
      <c r="W80">
        <v>3625.99</v>
      </c>
      <c r="X80">
        <v>1.15827E-2</v>
      </c>
      <c r="Y80">
        <v>1.4834000000000001E-4</v>
      </c>
      <c r="Z80">
        <v>-2.6252300000000002E-4</v>
      </c>
      <c r="AA80">
        <v>9.2333099999999998E-3</v>
      </c>
      <c r="AB80">
        <v>4.1407499999999997</v>
      </c>
      <c r="AC80">
        <v>466599.99999999994</v>
      </c>
      <c r="AD80">
        <v>0</v>
      </c>
      <c r="AE80">
        <v>6400</v>
      </c>
      <c r="AF80">
        <v>196100</v>
      </c>
      <c r="AG80">
        <v>234600</v>
      </c>
      <c r="AH80">
        <v>84100</v>
      </c>
      <c r="AI80">
        <v>0</v>
      </c>
      <c r="AJ80">
        <v>0</v>
      </c>
      <c r="AK80">
        <v>12100</v>
      </c>
      <c r="AL80">
        <f t="shared" si="1"/>
        <v>335.79690875188163</v>
      </c>
    </row>
    <row r="81" spans="1:143">
      <c r="A81" t="s">
        <v>105</v>
      </c>
      <c r="C81">
        <v>37.498800000000003</v>
      </c>
      <c r="D81">
        <v>224497</v>
      </c>
      <c r="E81">
        <v>-27.811399999999999</v>
      </c>
      <c r="F81">
        <v>346.2</v>
      </c>
      <c r="G81">
        <v>54.978299999999997</v>
      </c>
      <c r="H81">
        <v>1175.25</v>
      </c>
      <c r="I81">
        <v>0.37507200000000002</v>
      </c>
      <c r="J81">
        <v>-1.02623</v>
      </c>
      <c r="K81">
        <v>109.11199999999999</v>
      </c>
      <c r="L81">
        <v>1.24156</v>
      </c>
      <c r="M81">
        <v>41.900199999999998</v>
      </c>
      <c r="N81">
        <v>69.261200000000002</v>
      </c>
      <c r="O81">
        <v>75.359399999999994</v>
      </c>
      <c r="P81">
        <v>254.006</v>
      </c>
      <c r="Q81">
        <v>40.413800000000002</v>
      </c>
      <c r="R81">
        <v>32.520099999999999</v>
      </c>
      <c r="S81">
        <v>5.26255E-4</v>
      </c>
      <c r="T81">
        <v>1.9987699999999999</v>
      </c>
      <c r="U81">
        <v>30.7302</v>
      </c>
      <c r="V81">
        <v>0.233958</v>
      </c>
      <c r="W81">
        <v>3553.48</v>
      </c>
      <c r="X81">
        <v>1.10466E-2</v>
      </c>
      <c r="Y81">
        <v>-1.15653E-3</v>
      </c>
      <c r="Z81" s="1">
        <v>3.1680999999999997E-5</v>
      </c>
      <c r="AA81">
        <v>-3.2982699999999998E-3</v>
      </c>
      <c r="AB81">
        <v>3.6141800000000002</v>
      </c>
      <c r="AC81">
        <v>466700</v>
      </c>
      <c r="AD81">
        <v>0</v>
      </c>
      <c r="AE81">
        <v>6000</v>
      </c>
      <c r="AF81">
        <v>196800</v>
      </c>
      <c r="AG81">
        <v>234500</v>
      </c>
      <c r="AH81">
        <v>84700</v>
      </c>
      <c r="AI81">
        <v>0</v>
      </c>
      <c r="AJ81">
        <v>0</v>
      </c>
      <c r="AK81">
        <v>11399.999999999998</v>
      </c>
      <c r="AL81">
        <f t="shared" si="1"/>
        <v>333.45668999944883</v>
      </c>
    </row>
    <row r="82" spans="1:143">
      <c r="A82" t="s">
        <v>106</v>
      </c>
      <c r="C82">
        <v>45.324300000000001</v>
      </c>
      <c r="D82">
        <v>216570</v>
      </c>
      <c r="E82">
        <v>2325.56</v>
      </c>
      <c r="F82">
        <v>252.30099999999999</v>
      </c>
      <c r="G82">
        <v>52.032200000000003</v>
      </c>
      <c r="H82">
        <v>1189.5</v>
      </c>
      <c r="I82">
        <v>0.87790599999999996</v>
      </c>
      <c r="J82">
        <v>-9.4535900000000006E-2</v>
      </c>
      <c r="K82">
        <v>97.834400000000002</v>
      </c>
      <c r="L82">
        <v>1.1010800000000001</v>
      </c>
      <c r="M82">
        <v>50.538699999999999</v>
      </c>
      <c r="N82">
        <v>72.675600000000003</v>
      </c>
      <c r="O82">
        <v>70.489699999999999</v>
      </c>
      <c r="P82">
        <v>230.41399999999999</v>
      </c>
      <c r="Q82">
        <v>46.727800000000002</v>
      </c>
      <c r="R82">
        <v>29.019100000000002</v>
      </c>
      <c r="S82">
        <v>7.2934700000000005E-2</v>
      </c>
      <c r="T82">
        <v>1.95004</v>
      </c>
      <c r="U82">
        <v>26.873699999999999</v>
      </c>
      <c r="V82">
        <v>0.659555</v>
      </c>
      <c r="W82">
        <v>3395.04</v>
      </c>
      <c r="X82">
        <v>1.1167699999999999E-2</v>
      </c>
      <c r="Y82">
        <v>-2.0781599999999999E-3</v>
      </c>
      <c r="Z82">
        <v>1.19799E-4</v>
      </c>
      <c r="AA82">
        <v>1.35304E-3</v>
      </c>
      <c r="AB82">
        <v>2.1808700000000001</v>
      </c>
      <c r="AC82">
        <v>464799.99999999994</v>
      </c>
      <c r="AD82">
        <v>0</v>
      </c>
      <c r="AE82">
        <v>6100</v>
      </c>
      <c r="AF82">
        <v>196600</v>
      </c>
      <c r="AG82">
        <v>231700.00000000003</v>
      </c>
      <c r="AH82">
        <v>84500</v>
      </c>
      <c r="AI82">
        <v>0</v>
      </c>
      <c r="AJ82">
        <v>0</v>
      </c>
      <c r="AK82">
        <v>16400</v>
      </c>
      <c r="AL82">
        <f t="shared" si="1"/>
        <v>366.73118820904983</v>
      </c>
    </row>
    <row r="83" spans="1:143">
      <c r="A83" t="s">
        <v>107</v>
      </c>
      <c r="C83">
        <v>38.434699999999999</v>
      </c>
      <c r="D83">
        <v>211522</v>
      </c>
      <c r="E83">
        <v>1659.73</v>
      </c>
      <c r="F83">
        <v>-84.786100000000005</v>
      </c>
      <c r="G83">
        <v>49.052700000000002</v>
      </c>
      <c r="H83">
        <v>1104.06</v>
      </c>
      <c r="I83">
        <v>0.17230899999999999</v>
      </c>
      <c r="J83">
        <v>1.04708</v>
      </c>
      <c r="K83">
        <v>98.132099999999994</v>
      </c>
      <c r="L83">
        <v>0.86253199999999997</v>
      </c>
      <c r="M83">
        <v>31.000900000000001</v>
      </c>
      <c r="N83">
        <v>79.025000000000006</v>
      </c>
      <c r="O83">
        <v>66.580799999999996</v>
      </c>
      <c r="P83">
        <v>229.75299999999999</v>
      </c>
      <c r="Q83">
        <v>36.168599999999998</v>
      </c>
      <c r="R83">
        <v>28.651900000000001</v>
      </c>
      <c r="S83">
        <v>0.140269</v>
      </c>
      <c r="T83">
        <v>1.69615</v>
      </c>
      <c r="U83">
        <v>28.157800000000002</v>
      </c>
      <c r="V83">
        <v>0.65296299999999996</v>
      </c>
      <c r="W83">
        <v>3325.42</v>
      </c>
      <c r="X83">
        <v>1.4850800000000001E-2</v>
      </c>
      <c r="Y83">
        <v>-2.3191000000000002E-3</v>
      </c>
      <c r="Z83">
        <v>-5.1538799999999998E-4</v>
      </c>
      <c r="AA83">
        <v>2.8344999999999999E-2</v>
      </c>
      <c r="AB83">
        <v>3.2904300000000002</v>
      </c>
      <c r="AC83">
        <v>465700</v>
      </c>
      <c r="AD83">
        <v>0</v>
      </c>
      <c r="AE83">
        <v>6899.9999999999991</v>
      </c>
      <c r="AF83">
        <v>195900</v>
      </c>
      <c r="AG83">
        <v>233299.99999999997</v>
      </c>
      <c r="AH83">
        <v>85300</v>
      </c>
      <c r="AI83">
        <v>0</v>
      </c>
      <c r="AJ83">
        <v>0</v>
      </c>
      <c r="AK83">
        <v>12800</v>
      </c>
      <c r="AL83">
        <f t="shared" si="1"/>
        <v>371.26827506060857</v>
      </c>
    </row>
    <row r="84" spans="1:143">
      <c r="A84" t="s">
        <v>108</v>
      </c>
      <c r="C84">
        <v>43.6006</v>
      </c>
      <c r="D84">
        <v>214304</v>
      </c>
      <c r="E84">
        <v>552.95699999999999</v>
      </c>
      <c r="F84">
        <v>20.122699999999998</v>
      </c>
      <c r="G84">
        <v>46.858400000000003</v>
      </c>
      <c r="H84">
        <v>1273.07</v>
      </c>
      <c r="I84">
        <v>0.48220800000000003</v>
      </c>
      <c r="J84">
        <v>1.4698500000000001</v>
      </c>
      <c r="K84">
        <v>124.744</v>
      </c>
      <c r="L84">
        <v>1.21288</v>
      </c>
      <c r="M84">
        <v>48.299500000000002</v>
      </c>
      <c r="N84">
        <v>52.823099999999997</v>
      </c>
      <c r="O84">
        <v>64.270899999999997</v>
      </c>
      <c r="P84">
        <v>224.84800000000001</v>
      </c>
      <c r="Q84">
        <v>23.881399999999999</v>
      </c>
      <c r="R84">
        <v>22.656300000000002</v>
      </c>
      <c r="S84">
        <v>0.13362499999999999</v>
      </c>
      <c r="T84">
        <v>0.46399899999999999</v>
      </c>
      <c r="U84">
        <v>32.006</v>
      </c>
      <c r="V84">
        <v>1.06609</v>
      </c>
      <c r="W84">
        <v>2724.71</v>
      </c>
      <c r="X84">
        <v>8.2852800000000008E-3</v>
      </c>
      <c r="Y84">
        <v>-1.48539E-4</v>
      </c>
      <c r="Z84">
        <v>1.8439299999999999E-3</v>
      </c>
      <c r="AA84">
        <v>-9.0657399999999992E-3</v>
      </c>
      <c r="AB84">
        <v>2.52983</v>
      </c>
      <c r="AC84">
        <v>465500</v>
      </c>
      <c r="AD84">
        <v>3300</v>
      </c>
      <c r="AE84">
        <v>7700</v>
      </c>
      <c r="AF84">
        <v>188400</v>
      </c>
      <c r="AG84">
        <v>237399.99999999997</v>
      </c>
      <c r="AH84">
        <v>82300</v>
      </c>
      <c r="AI84">
        <v>0</v>
      </c>
      <c r="AJ84">
        <v>0</v>
      </c>
      <c r="AK84">
        <v>15500</v>
      </c>
      <c r="AL84">
        <f t="shared" si="1"/>
        <v>366.02504803244858</v>
      </c>
    </row>
    <row r="85" spans="1:143">
      <c r="A85" t="s">
        <v>109</v>
      </c>
      <c r="C85">
        <v>39.494799999999998</v>
      </c>
      <c r="D85">
        <v>222885</v>
      </c>
      <c r="E85">
        <v>1779.24</v>
      </c>
      <c r="F85">
        <v>1932.09</v>
      </c>
      <c r="G85">
        <v>13.3284</v>
      </c>
      <c r="H85">
        <v>205.25</v>
      </c>
      <c r="I85">
        <v>0.39274999999999999</v>
      </c>
      <c r="J85">
        <v>0.66314600000000001</v>
      </c>
      <c r="K85">
        <v>93.267300000000006</v>
      </c>
      <c r="L85">
        <v>1.0858399999999999</v>
      </c>
      <c r="M85">
        <v>36.400799999999997</v>
      </c>
      <c r="N85">
        <v>65.806799999999996</v>
      </c>
      <c r="O85">
        <v>51.7136</v>
      </c>
      <c r="P85">
        <v>172.30799999999999</v>
      </c>
      <c r="Q85">
        <v>64.072000000000003</v>
      </c>
      <c r="R85">
        <v>45.077300000000001</v>
      </c>
      <c r="S85">
        <v>0.183667</v>
      </c>
      <c r="T85">
        <v>3.63985E-2</v>
      </c>
      <c r="U85">
        <v>7.5032500000000004</v>
      </c>
      <c r="V85">
        <v>0.70276899999999998</v>
      </c>
      <c r="W85">
        <v>3553.47</v>
      </c>
      <c r="X85">
        <v>6.8355100000000002E-2</v>
      </c>
      <c r="Y85">
        <v>5.9086899999999998E-2</v>
      </c>
      <c r="Z85">
        <v>-1.1583700000000001E-2</v>
      </c>
      <c r="AA85">
        <v>-5.4090800000000001E-3</v>
      </c>
      <c r="AB85">
        <v>7.6507899999999998</v>
      </c>
      <c r="AC85">
        <v>464300</v>
      </c>
      <c r="AD85">
        <v>4500</v>
      </c>
      <c r="AE85">
        <v>8200</v>
      </c>
      <c r="AF85">
        <v>194300</v>
      </c>
      <c r="AG85">
        <v>231300</v>
      </c>
      <c r="AH85">
        <v>84400</v>
      </c>
      <c r="AI85">
        <v>0</v>
      </c>
      <c r="AJ85">
        <v>0</v>
      </c>
      <c r="AK85">
        <v>12900</v>
      </c>
      <c r="AL85">
        <f t="shared" si="1"/>
        <v>489.82055389186809</v>
      </c>
    </row>
    <row r="86" spans="1:143">
      <c r="A86" t="s">
        <v>110</v>
      </c>
      <c r="C86">
        <v>46.992600000000003</v>
      </c>
      <c r="D86">
        <v>220106</v>
      </c>
      <c r="E86">
        <v>-1383.59</v>
      </c>
      <c r="F86">
        <v>273.14299999999997</v>
      </c>
      <c r="G86">
        <v>10.245900000000001</v>
      </c>
      <c r="H86">
        <v>220.50399999999999</v>
      </c>
      <c r="I86">
        <v>0.32085799999999998</v>
      </c>
      <c r="J86">
        <v>-0.46391399999999999</v>
      </c>
      <c r="K86">
        <v>108.13200000000001</v>
      </c>
      <c r="L86">
        <v>1.65062</v>
      </c>
      <c r="M86">
        <v>31.456299999999999</v>
      </c>
      <c r="N86">
        <v>94.280299999999997</v>
      </c>
      <c r="O86">
        <v>55.582900000000002</v>
      </c>
      <c r="P86">
        <v>190.667</v>
      </c>
      <c r="Q86">
        <v>43.779299999999999</v>
      </c>
      <c r="R86">
        <v>35.238</v>
      </c>
      <c r="S86">
        <v>7.2613800000000006E-2</v>
      </c>
      <c r="T86">
        <v>0.12083199999999999</v>
      </c>
      <c r="U86">
        <v>8.3208500000000001</v>
      </c>
      <c r="V86">
        <v>0.99935399999999996</v>
      </c>
      <c r="W86">
        <v>3827.45</v>
      </c>
      <c r="X86">
        <v>3.9792399999999999E-2</v>
      </c>
      <c r="Y86">
        <v>9.2629300000000008E-3</v>
      </c>
      <c r="Z86">
        <v>6.7719900000000003E-3</v>
      </c>
      <c r="AA86">
        <v>2.1368499999999999E-2</v>
      </c>
      <c r="AB86">
        <v>8.4309200000000004</v>
      </c>
      <c r="AC86">
        <v>466300</v>
      </c>
      <c r="AD86">
        <v>4000</v>
      </c>
      <c r="AE86">
        <v>7800</v>
      </c>
      <c r="AF86">
        <v>195600</v>
      </c>
      <c r="AG86">
        <v>233500</v>
      </c>
      <c r="AH86">
        <v>82600</v>
      </c>
      <c r="AI86">
        <v>0</v>
      </c>
      <c r="AJ86">
        <v>0</v>
      </c>
      <c r="AK86">
        <v>10200</v>
      </c>
      <c r="AL86">
        <f t="shared" si="1"/>
        <v>433.21602584610866</v>
      </c>
    </row>
    <row r="87" spans="1:143">
      <c r="A87" t="s">
        <v>111</v>
      </c>
      <c r="C87">
        <v>37.853200000000001</v>
      </c>
      <c r="D87">
        <v>219152</v>
      </c>
      <c r="E87">
        <v>1632.8</v>
      </c>
      <c r="F87">
        <v>95.596999999999994</v>
      </c>
      <c r="G87">
        <v>13.683999999999999</v>
      </c>
      <c r="H87">
        <v>448.47500000000002</v>
      </c>
      <c r="I87">
        <v>0.44696200000000003</v>
      </c>
      <c r="J87">
        <v>-0.27961799999999998</v>
      </c>
      <c r="K87">
        <v>122.172</v>
      </c>
      <c r="L87">
        <v>1.04271</v>
      </c>
      <c r="M87">
        <v>36.435400000000001</v>
      </c>
      <c r="N87">
        <v>62.414900000000003</v>
      </c>
      <c r="O87">
        <v>56.414200000000001</v>
      </c>
      <c r="P87">
        <v>193.821</v>
      </c>
      <c r="Q87">
        <v>19.476700000000001</v>
      </c>
      <c r="R87">
        <v>29.453900000000001</v>
      </c>
      <c r="S87">
        <v>4.9512300000000002E-2</v>
      </c>
      <c r="T87">
        <v>5.7156100000000001E-2</v>
      </c>
      <c r="U87">
        <v>10.2752</v>
      </c>
      <c r="V87">
        <v>1.0835900000000001</v>
      </c>
      <c r="W87">
        <v>4070.39</v>
      </c>
      <c r="X87">
        <v>9.2755300000000006E-3</v>
      </c>
      <c r="Y87">
        <v>7.0735900000000003E-3</v>
      </c>
      <c r="Z87">
        <v>4.3382300000000001E-4</v>
      </c>
      <c r="AA87">
        <v>-3.2132800000000001E-4</v>
      </c>
      <c r="AB87">
        <v>6.5302800000000003</v>
      </c>
      <c r="AC87">
        <v>465900.00000000006</v>
      </c>
      <c r="AD87">
        <v>0</v>
      </c>
      <c r="AE87">
        <v>8200</v>
      </c>
      <c r="AF87">
        <v>191000</v>
      </c>
      <c r="AG87">
        <v>236500</v>
      </c>
      <c r="AH87">
        <v>84900</v>
      </c>
      <c r="AI87">
        <v>0</v>
      </c>
      <c r="AJ87">
        <v>0</v>
      </c>
      <c r="AK87">
        <v>13600.000000000002</v>
      </c>
      <c r="AL87">
        <f t="shared" si="1"/>
        <v>438.03303047657374</v>
      </c>
      <c r="EM87" t="s">
        <v>319</v>
      </c>
    </row>
    <row r="88" spans="1:143">
      <c r="A88" t="s">
        <v>112</v>
      </c>
      <c r="C88">
        <v>48.610799999999998</v>
      </c>
      <c r="D88">
        <v>219527</v>
      </c>
      <c r="E88">
        <v>780.17200000000003</v>
      </c>
      <c r="F88">
        <v>264.35199999999998</v>
      </c>
      <c r="G88">
        <v>60.015099999999997</v>
      </c>
      <c r="H88">
        <v>1316.93</v>
      </c>
      <c r="I88">
        <v>0.92291299999999998</v>
      </c>
      <c r="J88">
        <v>0.42634</v>
      </c>
      <c r="K88">
        <v>88.997900000000001</v>
      </c>
      <c r="L88">
        <v>1.2033</v>
      </c>
      <c r="M88">
        <v>39.505600000000001</v>
      </c>
      <c r="N88">
        <v>89.632499999999993</v>
      </c>
      <c r="O88">
        <v>73.557000000000002</v>
      </c>
      <c r="P88">
        <v>225.42699999999999</v>
      </c>
      <c r="Q88">
        <v>32.317100000000003</v>
      </c>
      <c r="R88">
        <v>30.273800000000001</v>
      </c>
      <c r="S88">
        <v>0.13600799999999999</v>
      </c>
      <c r="T88">
        <v>2.1758000000000002</v>
      </c>
      <c r="U88">
        <v>20.590299999999999</v>
      </c>
      <c r="V88">
        <v>0.48893900000000001</v>
      </c>
      <c r="W88">
        <v>3410.89</v>
      </c>
      <c r="X88">
        <v>2.1017500000000001E-2</v>
      </c>
      <c r="Y88" s="1">
        <v>1.6985399999999998E-5</v>
      </c>
      <c r="Z88">
        <v>-1.14836E-4</v>
      </c>
      <c r="AA88" s="1">
        <v>4.8795899999999998E-5</v>
      </c>
      <c r="AB88">
        <v>3.1927699999999999</v>
      </c>
      <c r="AC88">
        <v>464500</v>
      </c>
      <c r="AD88">
        <v>5300</v>
      </c>
      <c r="AE88">
        <v>6600</v>
      </c>
      <c r="AF88">
        <v>196000</v>
      </c>
      <c r="AG88">
        <v>231000</v>
      </c>
      <c r="AH88">
        <v>83300</v>
      </c>
      <c r="AI88">
        <v>0</v>
      </c>
      <c r="AJ88">
        <v>0</v>
      </c>
      <c r="AK88">
        <v>13400</v>
      </c>
      <c r="AL88">
        <f t="shared" si="1"/>
        <v>369.52095356811742</v>
      </c>
    </row>
    <row r="89" spans="1:143">
      <c r="A89" t="s">
        <v>113</v>
      </c>
      <c r="C89">
        <v>37.443300000000001</v>
      </c>
      <c r="D89">
        <v>216480</v>
      </c>
      <c r="E89">
        <v>-989.77</v>
      </c>
      <c r="F89">
        <v>277.07299999999998</v>
      </c>
      <c r="G89">
        <v>58.7423</v>
      </c>
      <c r="H89">
        <v>1380.69</v>
      </c>
      <c r="I89">
        <v>1.3042</v>
      </c>
      <c r="J89">
        <v>0.57162900000000005</v>
      </c>
      <c r="K89">
        <v>97.395600000000002</v>
      </c>
      <c r="L89">
        <v>0.669076</v>
      </c>
      <c r="M89">
        <v>32.623399999999997</v>
      </c>
      <c r="N89">
        <v>66.403400000000005</v>
      </c>
      <c r="O89">
        <v>75.6648</v>
      </c>
      <c r="P89">
        <v>232.089</v>
      </c>
      <c r="Q89">
        <v>34.327199999999998</v>
      </c>
      <c r="R89">
        <v>30.166799999999999</v>
      </c>
      <c r="S89">
        <v>-4.5763600000000001E-2</v>
      </c>
      <c r="T89">
        <v>1.38534</v>
      </c>
      <c r="U89">
        <v>22.507999999999999</v>
      </c>
      <c r="V89">
        <v>0.47251500000000002</v>
      </c>
      <c r="W89">
        <v>3475.49</v>
      </c>
      <c r="X89">
        <v>1.1220600000000001E-2</v>
      </c>
      <c r="Y89" s="1">
        <v>-6.3468100000000003E-5</v>
      </c>
      <c r="Z89" s="1">
        <v>3.1142600000000002E-5</v>
      </c>
      <c r="AA89">
        <v>1.75371E-2</v>
      </c>
      <c r="AB89">
        <v>3.4554200000000002</v>
      </c>
      <c r="AC89">
        <v>465700</v>
      </c>
      <c r="AD89">
        <v>3900</v>
      </c>
      <c r="AE89">
        <v>6100</v>
      </c>
      <c r="AF89">
        <v>195100.00000000003</v>
      </c>
      <c r="AG89">
        <v>233800</v>
      </c>
      <c r="AH89">
        <v>83500</v>
      </c>
      <c r="AI89">
        <v>0</v>
      </c>
      <c r="AJ89">
        <v>0</v>
      </c>
      <c r="AK89">
        <v>11900</v>
      </c>
      <c r="AL89">
        <f t="shared" si="1"/>
        <v>359.77577567226365</v>
      </c>
      <c r="DH89" s="34"/>
    </row>
    <row r="90" spans="1:143">
      <c r="A90" t="s">
        <v>114</v>
      </c>
      <c r="C90">
        <v>40.824300000000001</v>
      </c>
      <c r="D90">
        <v>215296</v>
      </c>
      <c r="E90">
        <v>1255.6400000000001</v>
      </c>
      <c r="F90">
        <v>11.768800000000001</v>
      </c>
      <c r="G90">
        <v>3.9845000000000002</v>
      </c>
      <c r="H90">
        <v>141.83699999999999</v>
      </c>
      <c r="I90">
        <v>0.148171</v>
      </c>
      <c r="J90">
        <v>-0.61404400000000003</v>
      </c>
      <c r="K90">
        <v>121.682</v>
      </c>
      <c r="L90">
        <v>0.87653999999999999</v>
      </c>
      <c r="M90">
        <v>29.643999999999998</v>
      </c>
      <c r="N90">
        <v>114.733</v>
      </c>
      <c r="O90">
        <v>53.632100000000001</v>
      </c>
      <c r="P90">
        <v>226.00899999999999</v>
      </c>
      <c r="Q90">
        <v>31.745999999999999</v>
      </c>
      <c r="R90">
        <v>31.256</v>
      </c>
      <c r="S90">
        <v>1.3877499999999999E-2</v>
      </c>
      <c r="T90">
        <v>8.9893000000000004E-3</v>
      </c>
      <c r="U90">
        <v>3.1580499999999998</v>
      </c>
      <c r="V90">
        <v>2.0742400000000001</v>
      </c>
      <c r="W90">
        <v>3889.69</v>
      </c>
      <c r="X90">
        <v>2.1777999999999999E-2</v>
      </c>
      <c r="Y90">
        <v>2.72747E-4</v>
      </c>
      <c r="Z90" s="1">
        <v>-9.4099900000000007E-6</v>
      </c>
      <c r="AA90">
        <v>8.7797900000000009E-3</v>
      </c>
      <c r="AB90">
        <v>8.3456100000000006</v>
      </c>
      <c r="AC90">
        <v>465400</v>
      </c>
      <c r="AD90">
        <v>0</v>
      </c>
      <c r="AE90">
        <v>7600</v>
      </c>
      <c r="AF90">
        <v>194000</v>
      </c>
      <c r="AG90">
        <v>233800</v>
      </c>
      <c r="AH90">
        <v>85300</v>
      </c>
      <c r="AI90">
        <v>0</v>
      </c>
      <c r="AJ90">
        <v>0</v>
      </c>
      <c r="AK90">
        <v>13899.999999999998</v>
      </c>
      <c r="AL90">
        <f t="shared" si="1"/>
        <v>377.41859837440103</v>
      </c>
    </row>
    <row r="91" spans="1:143">
      <c r="A91" t="s">
        <v>115</v>
      </c>
      <c r="C91">
        <v>34.804699999999997</v>
      </c>
      <c r="D91">
        <v>201359</v>
      </c>
      <c r="E91">
        <v>1047.17</v>
      </c>
      <c r="F91">
        <v>129.58199999999999</v>
      </c>
      <c r="G91">
        <v>5.8488899999999999</v>
      </c>
      <c r="H91">
        <v>157.58000000000001</v>
      </c>
      <c r="I91">
        <v>5.6208500000000002E-2</v>
      </c>
      <c r="J91">
        <v>-0.19514000000000001</v>
      </c>
      <c r="K91">
        <v>79.815200000000004</v>
      </c>
      <c r="L91">
        <v>0.76744299999999999</v>
      </c>
      <c r="M91">
        <v>31.479299999999999</v>
      </c>
      <c r="N91">
        <v>73.908600000000007</v>
      </c>
      <c r="O91">
        <v>50.6006</v>
      </c>
      <c r="P91">
        <v>171.04499999999999</v>
      </c>
      <c r="Q91">
        <v>30.8965</v>
      </c>
      <c r="R91">
        <v>39.775300000000001</v>
      </c>
      <c r="S91">
        <v>5.5443399999999997E-2</v>
      </c>
      <c r="T91">
        <v>0.123403</v>
      </c>
      <c r="U91">
        <v>4.0076599999999996</v>
      </c>
      <c r="V91">
        <v>1.1939500000000001</v>
      </c>
      <c r="W91">
        <v>3461.3</v>
      </c>
      <c r="X91">
        <v>2.58964E-2</v>
      </c>
      <c r="Y91">
        <v>-1.28886E-3</v>
      </c>
      <c r="Z91" s="1">
        <v>2.4177199999999999E-6</v>
      </c>
      <c r="AA91">
        <v>2.1368400000000001E-3</v>
      </c>
      <c r="AB91">
        <v>7.55741</v>
      </c>
      <c r="AC91">
        <v>466599.99999999994</v>
      </c>
      <c r="AD91">
        <v>4900</v>
      </c>
      <c r="AE91">
        <v>6700</v>
      </c>
      <c r="AF91">
        <v>194300</v>
      </c>
      <c r="AG91">
        <v>235200</v>
      </c>
      <c r="AH91">
        <v>82300</v>
      </c>
      <c r="AI91">
        <v>0</v>
      </c>
      <c r="AJ91">
        <v>0</v>
      </c>
      <c r="AK91">
        <v>10000</v>
      </c>
      <c r="AL91">
        <f t="shared" si="1"/>
        <v>481.15992867374086</v>
      </c>
    </row>
    <row r="94" spans="1:143">
      <c r="B94" t="s">
        <v>253</v>
      </c>
      <c r="C94" s="2" t="s">
        <v>25</v>
      </c>
      <c r="D94" s="2" t="s">
        <v>26</v>
      </c>
      <c r="E94" s="2" t="s">
        <v>27</v>
      </c>
      <c r="F94" s="2" t="s">
        <v>28</v>
      </c>
      <c r="G94" s="2" t="s">
        <v>29</v>
      </c>
      <c r="H94" s="2" t="s">
        <v>30</v>
      </c>
      <c r="I94" s="2" t="s">
        <v>31</v>
      </c>
      <c r="J94" s="2" t="s">
        <v>32</v>
      </c>
      <c r="K94" s="2" t="s">
        <v>33</v>
      </c>
      <c r="L94" s="2" t="s">
        <v>34</v>
      </c>
      <c r="M94" s="2" t="s">
        <v>35</v>
      </c>
      <c r="N94" s="2" t="s">
        <v>36</v>
      </c>
      <c r="O94" s="2" t="s">
        <v>37</v>
      </c>
      <c r="P94" s="2" t="s">
        <v>38</v>
      </c>
      <c r="Q94" s="2" t="s">
        <v>39</v>
      </c>
      <c r="R94" s="2" t="s">
        <v>40</v>
      </c>
      <c r="S94" s="2" t="s">
        <v>41</v>
      </c>
      <c r="T94" s="2" t="s">
        <v>42</v>
      </c>
      <c r="U94" s="2" t="s">
        <v>43</v>
      </c>
      <c r="V94" s="2" t="s">
        <v>44</v>
      </c>
      <c r="W94" s="2" t="s">
        <v>45</v>
      </c>
      <c r="X94" s="2" t="s">
        <v>46</v>
      </c>
      <c r="Y94" s="2" t="s">
        <v>47</v>
      </c>
      <c r="Z94" s="2" t="s">
        <v>48</v>
      </c>
      <c r="AA94" s="2" t="s">
        <v>49</v>
      </c>
      <c r="AB94" s="2" t="s">
        <v>50</v>
      </c>
      <c r="AC94" s="20" t="s">
        <v>229</v>
      </c>
      <c r="AD94" s="20" t="s">
        <v>231</v>
      </c>
      <c r="AE94" s="20" t="s">
        <v>232</v>
      </c>
      <c r="AF94" s="20" t="s">
        <v>233</v>
      </c>
      <c r="AG94" s="20" t="s">
        <v>234</v>
      </c>
      <c r="AH94" s="20" t="s">
        <v>238</v>
      </c>
      <c r="AI94" s="20" t="s">
        <v>239</v>
      </c>
      <c r="AJ94" s="20" t="s">
        <v>241</v>
      </c>
      <c r="AK94" s="20" t="s">
        <v>244</v>
      </c>
      <c r="AL94" s="20"/>
    </row>
    <row r="95" spans="1:143" ht="53.4" customHeight="1">
      <c r="A95" s="21" t="s">
        <v>255</v>
      </c>
      <c r="B95" s="6" t="s">
        <v>219</v>
      </c>
      <c r="C95" s="3">
        <f t="shared" ref="C95:H95" si="2">AVERAGE(C2:C45)</f>
        <v>46.371959090909094</v>
      </c>
      <c r="D95">
        <f t="shared" si="2"/>
        <v>209771.93181818182</v>
      </c>
      <c r="E95" s="3">
        <f t="shared" si="2"/>
        <v>837.93777045454544</v>
      </c>
      <c r="F95" s="3">
        <f t="shared" si="2"/>
        <v>185.01718363636365</v>
      </c>
      <c r="G95" s="3">
        <f t="shared" si="2"/>
        <v>51.967918181818185</v>
      </c>
      <c r="H95" s="3">
        <f t="shared" si="2"/>
        <v>2959.2997954545453</v>
      </c>
      <c r="I95" s="3">
        <f t="shared" ref="I95:AK95" si="3">AVERAGE(I2:I45)</f>
        <v>291.25106590909087</v>
      </c>
      <c r="J95">
        <f t="shared" si="3"/>
        <v>148.8273136363637</v>
      </c>
      <c r="K95" s="3">
        <f t="shared" si="3"/>
        <v>136.19179772727273</v>
      </c>
      <c r="L95" s="3">
        <f t="shared" si="3"/>
        <v>2.6054104545454546</v>
      </c>
      <c r="M95">
        <f t="shared" si="3"/>
        <v>35.568072727272735</v>
      </c>
      <c r="N95" s="3">
        <f t="shared" si="3"/>
        <v>78.851297727272737</v>
      </c>
      <c r="O95" s="3">
        <f t="shared" si="3"/>
        <v>61.949404545454541</v>
      </c>
      <c r="P95">
        <f t="shared" si="3"/>
        <v>250.88050000000001</v>
      </c>
      <c r="Q95" s="3">
        <f t="shared" si="3"/>
        <v>28.167538636363641</v>
      </c>
      <c r="R95" s="3">
        <f t="shared" si="3"/>
        <v>30.041854545454552</v>
      </c>
      <c r="S95">
        <f t="shared" si="3"/>
        <v>6.6873022840909083E-2</v>
      </c>
      <c r="T95" s="3">
        <f t="shared" si="3"/>
        <v>1.2355287852272729</v>
      </c>
      <c r="U95" s="3">
        <f t="shared" si="3"/>
        <v>27.80622363636364</v>
      </c>
      <c r="V95">
        <f t="shared" si="3"/>
        <v>2.8504531818181817</v>
      </c>
      <c r="W95" s="3">
        <f t="shared" si="3"/>
        <v>2607.4147727272725</v>
      </c>
      <c r="X95" s="3">
        <f t="shared" si="3"/>
        <v>2.160768399090909E-2</v>
      </c>
      <c r="Y95">
        <f t="shared" si="3"/>
        <v>1.0085407046590911E-3</v>
      </c>
      <c r="Z95" s="3">
        <f t="shared" si="3"/>
        <v>-1.4865002765000002E-3</v>
      </c>
      <c r="AA95" s="3">
        <f t="shared" si="3"/>
        <v>3.8807611740909097E-2</v>
      </c>
      <c r="AB95">
        <f t="shared" si="3"/>
        <v>7.6016263636363623</v>
      </c>
      <c r="AC95" s="3">
        <f t="shared" si="3"/>
        <v>459686.36363636365</v>
      </c>
      <c r="AD95" s="3">
        <f t="shared" si="3"/>
        <v>2313.6363636363635</v>
      </c>
      <c r="AE95">
        <f t="shared" si="3"/>
        <v>8220.454545454546</v>
      </c>
      <c r="AF95" s="3">
        <f t="shared" si="3"/>
        <v>185472.72727272726</v>
      </c>
      <c r="AG95" s="3">
        <f t="shared" si="3"/>
        <v>231290.90909090909</v>
      </c>
      <c r="AH95">
        <f t="shared" si="3"/>
        <v>94556.818181818177</v>
      </c>
      <c r="AI95" s="3">
        <f t="shared" si="3"/>
        <v>186.36363636363637</v>
      </c>
      <c r="AJ95" s="3">
        <f t="shared" si="3"/>
        <v>940.90909090909088</v>
      </c>
      <c r="AK95">
        <f t="shared" si="3"/>
        <v>17322.727272727272</v>
      </c>
    </row>
    <row r="96" spans="1:143" ht="53.4" customHeight="1">
      <c r="B96" s="6" t="s">
        <v>220</v>
      </c>
      <c r="C96" s="3">
        <f>STDEV(C2:C45)</f>
        <v>5.5872611425900232</v>
      </c>
      <c r="D96">
        <f>STDEV(D2:D45)</f>
        <v>13802.853239579948</v>
      </c>
      <c r="E96" s="3">
        <f t="shared" ref="E96:AK96" si="4">STDEV(E2:E45)</f>
        <v>1383.1866429648444</v>
      </c>
      <c r="F96">
        <f t="shared" si="4"/>
        <v>480.93383032713871</v>
      </c>
      <c r="G96" s="3">
        <f t="shared" si="4"/>
        <v>18.159843859797387</v>
      </c>
      <c r="H96">
        <f t="shared" si="4"/>
        <v>1036.4741154919056</v>
      </c>
      <c r="I96" s="3">
        <f t="shared" si="4"/>
        <v>76.223282917653393</v>
      </c>
      <c r="J96">
        <f t="shared" si="4"/>
        <v>56.165619119978416</v>
      </c>
      <c r="K96" s="3">
        <f t="shared" si="4"/>
        <v>27.479499136802417</v>
      </c>
      <c r="L96">
        <f t="shared" si="4"/>
        <v>0.80490981376640036</v>
      </c>
      <c r="M96" s="3">
        <f t="shared" si="4"/>
        <v>9.6284371223357645</v>
      </c>
      <c r="N96">
        <f t="shared" si="4"/>
        <v>21.633673848966975</v>
      </c>
      <c r="O96" s="3">
        <f t="shared" si="4"/>
        <v>6.0926987800670096</v>
      </c>
      <c r="P96">
        <f t="shared" si="4"/>
        <v>25.881416008941578</v>
      </c>
      <c r="Q96" s="3">
        <f t="shared" si="4"/>
        <v>11.407445143132993</v>
      </c>
      <c r="R96">
        <f t="shared" si="4"/>
        <v>11.005890881418907</v>
      </c>
      <c r="S96" s="3">
        <f t="shared" si="4"/>
        <v>7.207519682095849E-2</v>
      </c>
      <c r="T96">
        <f t="shared" si="4"/>
        <v>0.74996466004836815</v>
      </c>
      <c r="U96" s="3">
        <f t="shared" si="4"/>
        <v>12.258994340411732</v>
      </c>
      <c r="V96">
        <f t="shared" si="4"/>
        <v>0.87004575803957773</v>
      </c>
      <c r="W96" s="3">
        <f t="shared" si="4"/>
        <v>691.04896886860752</v>
      </c>
      <c r="X96">
        <f t="shared" si="4"/>
        <v>1.102410227726513E-2</v>
      </c>
      <c r="Y96" s="3">
        <f t="shared" si="4"/>
        <v>3.428705113042409E-3</v>
      </c>
      <c r="Z96">
        <f t="shared" si="4"/>
        <v>3.4775964666565488E-3</v>
      </c>
      <c r="AA96" s="3">
        <f t="shared" si="4"/>
        <v>3.4555379753579633E-2</v>
      </c>
      <c r="AB96">
        <f t="shared" si="4"/>
        <v>1.3202338838288212</v>
      </c>
      <c r="AC96" s="3">
        <f t="shared" si="4"/>
        <v>1337.7507865888281</v>
      </c>
      <c r="AD96">
        <f t="shared" si="4"/>
        <v>1398.4361546552402</v>
      </c>
      <c r="AE96" s="3">
        <f t="shared" si="4"/>
        <v>1648.1955666099864</v>
      </c>
      <c r="AF96">
        <f t="shared" si="4"/>
        <v>2891.5565645082124</v>
      </c>
      <c r="AG96" s="3">
        <f t="shared" si="4"/>
        <v>2112.4017171928131</v>
      </c>
      <c r="AH96">
        <f t="shared" si="4"/>
        <v>2776.931360355683</v>
      </c>
      <c r="AI96" s="3">
        <f t="shared" si="4"/>
        <v>628.24632596521803</v>
      </c>
      <c r="AJ96">
        <f t="shared" si="4"/>
        <v>2637.6802865148234</v>
      </c>
      <c r="AK96" s="3">
        <f t="shared" si="4"/>
        <v>3704.3571853221965</v>
      </c>
      <c r="AL96" s="13"/>
    </row>
    <row r="97" spans="2:38" ht="53.4" customHeight="1">
      <c r="B97" s="6" t="s">
        <v>221</v>
      </c>
      <c r="C97" s="3">
        <f>MAX(C2:C45)-MIN(C2:C45)</f>
        <v>27.302199999999999</v>
      </c>
      <c r="D97">
        <f>MAX(D2:D45)-MIN(D2:D45)</f>
        <v>60369</v>
      </c>
      <c r="E97" s="3">
        <f t="shared" ref="E97:AK97" si="5">MAX(E2:E45)-MIN(E2:E45)</f>
        <v>8177.16</v>
      </c>
      <c r="F97">
        <f t="shared" si="5"/>
        <v>3066.5990000000002</v>
      </c>
      <c r="G97" s="3">
        <f t="shared" si="5"/>
        <v>82.186800000000005</v>
      </c>
      <c r="H97">
        <f t="shared" si="5"/>
        <v>5084.4780000000001</v>
      </c>
      <c r="I97" s="3">
        <f t="shared" si="5"/>
        <v>454.4101</v>
      </c>
      <c r="J97">
        <f t="shared" si="5"/>
        <v>289.62119999999999</v>
      </c>
      <c r="K97" s="3">
        <f t="shared" si="5"/>
        <v>162.82689999999999</v>
      </c>
      <c r="L97">
        <f t="shared" si="5"/>
        <v>3.5947199999999997</v>
      </c>
      <c r="M97" s="3">
        <f t="shared" si="5"/>
        <v>43.147300000000001</v>
      </c>
      <c r="N97">
        <f t="shared" si="5"/>
        <v>92.19189999999999</v>
      </c>
      <c r="O97" s="3">
        <f t="shared" si="5"/>
        <v>25.2592</v>
      </c>
      <c r="P97">
        <f t="shared" si="5"/>
        <v>101.48999999999998</v>
      </c>
      <c r="Q97" s="3">
        <f t="shared" si="5"/>
        <v>64.524999999999991</v>
      </c>
      <c r="R97">
        <f t="shared" si="5"/>
        <v>66.933999999999997</v>
      </c>
      <c r="S97" s="3">
        <f t="shared" si="5"/>
        <v>0.30562350000000005</v>
      </c>
      <c r="T97">
        <f t="shared" si="5"/>
        <v>2.8458923500000002</v>
      </c>
      <c r="U97" s="3">
        <f t="shared" si="5"/>
        <v>57.768830000000001</v>
      </c>
      <c r="V97">
        <f t="shared" si="5"/>
        <v>4.7876700000000003</v>
      </c>
      <c r="W97" s="3">
        <f t="shared" si="5"/>
        <v>3148.25</v>
      </c>
      <c r="X97">
        <f t="shared" si="5"/>
        <v>4.9505190000000004E-2</v>
      </c>
      <c r="Y97" s="3">
        <f t="shared" si="5"/>
        <v>1.6175109999999999E-2</v>
      </c>
      <c r="Z97">
        <f t="shared" si="5"/>
        <v>1.4738599999999999E-2</v>
      </c>
      <c r="AA97" s="3">
        <f t="shared" si="5"/>
        <v>0.12373350000000001</v>
      </c>
      <c r="AB97">
        <f t="shared" si="5"/>
        <v>5.5857299999999999</v>
      </c>
      <c r="AC97" s="3">
        <f t="shared" si="5"/>
        <v>6200.0000000000582</v>
      </c>
      <c r="AD97">
        <f t="shared" si="5"/>
        <v>3800</v>
      </c>
      <c r="AE97" s="3">
        <f t="shared" si="5"/>
        <v>10900</v>
      </c>
      <c r="AF97">
        <f t="shared" si="5"/>
        <v>12500</v>
      </c>
      <c r="AG97" s="3">
        <f t="shared" si="5"/>
        <v>9499.9999999999709</v>
      </c>
      <c r="AH97">
        <f t="shared" si="5"/>
        <v>14400.000000000015</v>
      </c>
      <c r="AI97" s="3">
        <f t="shared" si="5"/>
        <v>2700</v>
      </c>
      <c r="AJ97">
        <f t="shared" si="5"/>
        <v>11700</v>
      </c>
      <c r="AK97" s="3">
        <f t="shared" si="5"/>
        <v>24700.000000000004</v>
      </c>
      <c r="AL97" s="13"/>
    </row>
    <row r="98" spans="2:38" ht="37.950000000000003" customHeight="1">
      <c r="B98" s="3" t="s">
        <v>214</v>
      </c>
      <c r="C98" s="3">
        <f>_xlfn.QUARTILE.INC(C2:C45,1)</f>
        <v>42.615675000000003</v>
      </c>
      <c r="D98" s="3">
        <f>_xlfn.QUARTILE.INC(D2:D45,1)</f>
        <v>199661</v>
      </c>
      <c r="E98" s="3">
        <f t="shared" ref="E98:AK98" si="6">_xlfn.QUARTILE.INC(E2:E45,1)</f>
        <v>-79.002324999999999</v>
      </c>
      <c r="F98" s="3">
        <f t="shared" si="6"/>
        <v>-44.934224999999998</v>
      </c>
      <c r="G98" s="3">
        <f t="shared" si="6"/>
        <v>47.069125</v>
      </c>
      <c r="H98" s="3">
        <f t="shared" si="6"/>
        <v>2663.7224999999999</v>
      </c>
      <c r="I98" s="3">
        <f t="shared" si="6"/>
        <v>276.04525000000001</v>
      </c>
      <c r="J98" s="3">
        <f t="shared" si="6"/>
        <v>131.62700000000001</v>
      </c>
      <c r="K98" s="3">
        <f t="shared" si="6"/>
        <v>121.62375</v>
      </c>
      <c r="L98" s="3">
        <f t="shared" si="6"/>
        <v>2.0424249999999997</v>
      </c>
      <c r="M98" s="3">
        <f t="shared" si="6"/>
        <v>27.687825</v>
      </c>
      <c r="N98" s="3">
        <f t="shared" si="6"/>
        <v>65.847774999999999</v>
      </c>
      <c r="O98" s="3">
        <f t="shared" si="6"/>
        <v>58.866700000000002</v>
      </c>
      <c r="P98" s="3">
        <f t="shared" si="6"/>
        <v>235.17399999999998</v>
      </c>
      <c r="Q98" s="3">
        <f t="shared" si="6"/>
        <v>20.029049999999998</v>
      </c>
      <c r="R98" s="3">
        <f t="shared" si="6"/>
        <v>24.916250000000002</v>
      </c>
      <c r="S98" s="3">
        <f t="shared" si="6"/>
        <v>2.0935425000000001E-2</v>
      </c>
      <c r="T98" s="3">
        <f t="shared" si="6"/>
        <v>0.62061699999999997</v>
      </c>
      <c r="U98" s="3">
        <f t="shared" si="6"/>
        <v>24.929874999999999</v>
      </c>
      <c r="V98" s="3">
        <f t="shared" si="6"/>
        <v>2.3376400000000004</v>
      </c>
      <c r="W98" s="3">
        <f t="shared" si="6"/>
        <v>2200.9524999999999</v>
      </c>
      <c r="X98" s="3">
        <f t="shared" si="6"/>
        <v>1.3873625000000001E-2</v>
      </c>
      <c r="Y98" s="3">
        <f t="shared" si="6"/>
        <v>-8.2648200000000002E-4</v>
      </c>
      <c r="Z98" s="3">
        <f t="shared" si="6"/>
        <v>-2.7633074999999997E-3</v>
      </c>
      <c r="AA98" s="3">
        <f t="shared" si="6"/>
        <v>1.316995E-2</v>
      </c>
      <c r="AB98" s="3">
        <f t="shared" si="6"/>
        <v>6.9537499999999994</v>
      </c>
      <c r="AC98" s="3">
        <f t="shared" si="6"/>
        <v>458675</v>
      </c>
      <c r="AD98" s="3">
        <f t="shared" si="6"/>
        <v>1875</v>
      </c>
      <c r="AE98" s="3">
        <f t="shared" si="6"/>
        <v>7525</v>
      </c>
      <c r="AF98" s="3">
        <f t="shared" si="6"/>
        <v>183950</v>
      </c>
      <c r="AG98" s="3">
        <f t="shared" si="6"/>
        <v>229800</v>
      </c>
      <c r="AH98" s="3">
        <f t="shared" si="6"/>
        <v>93649.999999999985</v>
      </c>
      <c r="AI98" s="3">
        <f t="shared" si="6"/>
        <v>0</v>
      </c>
      <c r="AJ98" s="3">
        <f t="shared" si="6"/>
        <v>0</v>
      </c>
      <c r="AK98" s="3">
        <f t="shared" si="6"/>
        <v>15675</v>
      </c>
      <c r="AL98" s="13"/>
    </row>
    <row r="99" spans="2:38" ht="37.950000000000003" customHeight="1">
      <c r="B99" s="3" t="s">
        <v>215</v>
      </c>
      <c r="C99" s="3">
        <f>_xlfn.QUARTILE.INC(C2:C45,3)</f>
        <v>50.395399999999995</v>
      </c>
      <c r="D99" s="3">
        <f>_xlfn.QUARTILE.INC(D2:D45,3)</f>
        <v>217463.75</v>
      </c>
      <c r="E99" s="3">
        <f t="shared" ref="E99:AK99" si="7">_xlfn.QUARTILE.INC(E2:E45,3)</f>
        <v>1563.1724999999999</v>
      </c>
      <c r="F99" s="3">
        <f t="shared" si="7"/>
        <v>272.94600000000003</v>
      </c>
      <c r="G99" s="3">
        <f t="shared" si="7"/>
        <v>57.519949999999994</v>
      </c>
      <c r="H99" s="3">
        <f t="shared" si="7"/>
        <v>3319.5374999999999</v>
      </c>
      <c r="I99" s="3">
        <f t="shared" si="7"/>
        <v>313.94974999999999</v>
      </c>
      <c r="J99" s="3">
        <f t="shared" si="7"/>
        <v>177.494</v>
      </c>
      <c r="K99" s="3">
        <f t="shared" si="7"/>
        <v>148.07299999999998</v>
      </c>
      <c r="L99" s="3">
        <f t="shared" si="7"/>
        <v>2.9187149999999997</v>
      </c>
      <c r="M99" s="3">
        <f t="shared" si="7"/>
        <v>40.767175000000002</v>
      </c>
      <c r="N99" s="3">
        <f t="shared" si="7"/>
        <v>86.721374999999995</v>
      </c>
      <c r="O99" s="3">
        <f t="shared" si="7"/>
        <v>66.161074999999997</v>
      </c>
      <c r="P99" s="3">
        <f t="shared" si="7"/>
        <v>269.09924999999998</v>
      </c>
      <c r="Q99" s="3">
        <f t="shared" si="7"/>
        <v>31.481299999999997</v>
      </c>
      <c r="R99" s="3">
        <f t="shared" si="7"/>
        <v>31.247824999999999</v>
      </c>
      <c r="S99" s="3">
        <f t="shared" si="7"/>
        <v>0.10173</v>
      </c>
      <c r="T99" s="3">
        <f t="shared" si="7"/>
        <v>1.5981624999999999</v>
      </c>
      <c r="U99" s="3">
        <f t="shared" si="7"/>
        <v>34.740850000000002</v>
      </c>
      <c r="V99" s="3">
        <f t="shared" si="7"/>
        <v>3.1833524999999998</v>
      </c>
      <c r="W99" s="3">
        <f t="shared" si="7"/>
        <v>2857.9324999999999</v>
      </c>
      <c r="X99" s="3">
        <f t="shared" si="7"/>
        <v>2.7241174999999999E-2</v>
      </c>
      <c r="Y99" s="3">
        <f t="shared" si="7"/>
        <v>4.1154849999999998E-4</v>
      </c>
      <c r="Z99" s="3">
        <f t="shared" si="7"/>
        <v>5.8392749999999998E-5</v>
      </c>
      <c r="AA99" s="3">
        <f t="shared" si="7"/>
        <v>6.3996524999999999E-2</v>
      </c>
      <c r="AB99" s="3">
        <f t="shared" si="7"/>
        <v>8.3386274999999994</v>
      </c>
      <c r="AC99" s="3">
        <f t="shared" si="7"/>
        <v>460325</v>
      </c>
      <c r="AD99" s="3">
        <f t="shared" si="7"/>
        <v>3225</v>
      </c>
      <c r="AE99" s="3">
        <f t="shared" si="7"/>
        <v>8925</v>
      </c>
      <c r="AF99" s="3">
        <f t="shared" si="7"/>
        <v>187075</v>
      </c>
      <c r="AG99" s="3">
        <f t="shared" si="7"/>
        <v>232125</v>
      </c>
      <c r="AH99" s="3">
        <f t="shared" si="7"/>
        <v>95825</v>
      </c>
      <c r="AI99" s="3">
        <f t="shared" si="7"/>
        <v>0</v>
      </c>
      <c r="AJ99" s="3">
        <f t="shared" si="7"/>
        <v>0</v>
      </c>
      <c r="AK99" s="3">
        <f t="shared" si="7"/>
        <v>19425</v>
      </c>
      <c r="AL99" s="13"/>
    </row>
    <row r="100" spans="2:38" ht="37.950000000000003" customHeight="1">
      <c r="B100" s="3" t="s">
        <v>216</v>
      </c>
      <c r="C100" s="3">
        <f>C99-C98</f>
        <v>7.779724999999992</v>
      </c>
      <c r="D100" s="3">
        <f>D99-D98</f>
        <v>17802.75</v>
      </c>
      <c r="E100" s="3">
        <f t="shared" ref="E100:AK100" si="8">E99-E98</f>
        <v>1642.1748249999998</v>
      </c>
      <c r="F100" s="3">
        <f t="shared" si="8"/>
        <v>317.880225</v>
      </c>
      <c r="G100" s="3">
        <f t="shared" si="8"/>
        <v>10.450824999999995</v>
      </c>
      <c r="H100" s="3">
        <f t="shared" si="8"/>
        <v>655.81500000000005</v>
      </c>
      <c r="I100" s="3">
        <f t="shared" si="8"/>
        <v>37.904499999999985</v>
      </c>
      <c r="J100" s="3">
        <f t="shared" si="8"/>
        <v>45.86699999999999</v>
      </c>
      <c r="K100" s="3">
        <f t="shared" si="8"/>
        <v>26.449249999999978</v>
      </c>
      <c r="L100" s="3">
        <f t="shared" si="8"/>
        <v>0.87629000000000001</v>
      </c>
      <c r="M100" s="3">
        <f t="shared" si="8"/>
        <v>13.079350000000002</v>
      </c>
      <c r="N100" s="3">
        <f t="shared" si="8"/>
        <v>20.873599999999996</v>
      </c>
      <c r="O100" s="3">
        <f t="shared" si="8"/>
        <v>7.2943749999999952</v>
      </c>
      <c r="P100" s="3">
        <f t="shared" si="8"/>
        <v>33.925250000000005</v>
      </c>
      <c r="Q100" s="3">
        <f t="shared" si="8"/>
        <v>11.452249999999999</v>
      </c>
      <c r="R100" s="3">
        <f t="shared" si="8"/>
        <v>6.3315749999999973</v>
      </c>
      <c r="S100" s="3">
        <f t="shared" si="8"/>
        <v>8.0794575000000007E-2</v>
      </c>
      <c r="T100" s="3">
        <f t="shared" si="8"/>
        <v>0.97754549999999996</v>
      </c>
      <c r="U100" s="3">
        <f t="shared" si="8"/>
        <v>9.8109750000000027</v>
      </c>
      <c r="V100" s="3">
        <f t="shared" si="8"/>
        <v>0.84571249999999942</v>
      </c>
      <c r="W100" s="3">
        <f t="shared" si="8"/>
        <v>656.98</v>
      </c>
      <c r="X100" s="3">
        <f t="shared" si="8"/>
        <v>1.3367549999999999E-2</v>
      </c>
      <c r="Y100" s="3">
        <f t="shared" si="8"/>
        <v>1.2380304999999999E-3</v>
      </c>
      <c r="Z100" s="3">
        <f t="shared" si="8"/>
        <v>2.8217002499999998E-3</v>
      </c>
      <c r="AA100" s="3">
        <f t="shared" si="8"/>
        <v>5.0826574999999999E-2</v>
      </c>
      <c r="AB100" s="3">
        <f t="shared" si="8"/>
        <v>1.3848775</v>
      </c>
      <c r="AC100" s="3">
        <f t="shared" si="8"/>
        <v>1650</v>
      </c>
      <c r="AD100" s="3">
        <f t="shared" si="8"/>
        <v>1350</v>
      </c>
      <c r="AE100" s="3">
        <f t="shared" si="8"/>
        <v>1400</v>
      </c>
      <c r="AF100" s="3">
        <f t="shared" si="8"/>
        <v>3125</v>
      </c>
      <c r="AG100" s="3">
        <f t="shared" si="8"/>
        <v>2325</v>
      </c>
      <c r="AH100" s="3">
        <f t="shared" si="8"/>
        <v>2175.0000000000146</v>
      </c>
      <c r="AI100" s="3">
        <f t="shared" si="8"/>
        <v>0</v>
      </c>
      <c r="AJ100" s="3">
        <f t="shared" si="8"/>
        <v>0</v>
      </c>
      <c r="AK100" s="3">
        <f t="shared" si="8"/>
        <v>3750</v>
      </c>
      <c r="AL100" s="13"/>
    </row>
    <row r="101" spans="2:38" ht="37.950000000000003" customHeight="1">
      <c r="B101" s="3" t="s">
        <v>217</v>
      </c>
      <c r="C101" s="3">
        <f>C98-1.5*C100</f>
        <v>30.946087500000015</v>
      </c>
      <c r="D101" s="3">
        <f>D98-1.5*D100</f>
        <v>172956.875</v>
      </c>
      <c r="E101" s="3">
        <f t="shared" ref="E101:AK101" si="9">E98-1.5*E100</f>
        <v>-2542.2645624999996</v>
      </c>
      <c r="F101" s="3">
        <f t="shared" si="9"/>
        <v>-521.75456250000002</v>
      </c>
      <c r="G101" s="3">
        <f t="shared" si="9"/>
        <v>31.392887500000008</v>
      </c>
      <c r="H101" s="3">
        <f t="shared" si="9"/>
        <v>1679.9999999999998</v>
      </c>
      <c r="I101" s="3">
        <f t="shared" si="9"/>
        <v>219.18850000000003</v>
      </c>
      <c r="J101" s="3">
        <f t="shared" si="9"/>
        <v>62.826500000000024</v>
      </c>
      <c r="K101" s="3">
        <f t="shared" si="9"/>
        <v>81.949875000000034</v>
      </c>
      <c r="L101" s="3">
        <f t="shared" si="9"/>
        <v>0.72798999999999969</v>
      </c>
      <c r="M101" s="3">
        <f t="shared" si="9"/>
        <v>8.0687999999999995</v>
      </c>
      <c r="N101" s="3">
        <f t="shared" si="9"/>
        <v>34.537375000000004</v>
      </c>
      <c r="O101" s="3">
        <f t="shared" si="9"/>
        <v>47.925137500000005</v>
      </c>
      <c r="P101" s="3">
        <f t="shared" si="9"/>
        <v>184.28612499999997</v>
      </c>
      <c r="Q101" s="3">
        <f t="shared" si="9"/>
        <v>2.850674999999999</v>
      </c>
      <c r="R101" s="3">
        <f t="shared" si="9"/>
        <v>15.418887500000006</v>
      </c>
      <c r="S101" s="3">
        <f t="shared" si="9"/>
        <v>-0.10025643750000002</v>
      </c>
      <c r="T101" s="3">
        <f t="shared" si="9"/>
        <v>-0.84570125000000007</v>
      </c>
      <c r="U101" s="3">
        <f t="shared" si="9"/>
        <v>10.213412499999995</v>
      </c>
      <c r="V101" s="3">
        <f t="shared" si="9"/>
        <v>1.0690712500000012</v>
      </c>
      <c r="W101" s="3">
        <f t="shared" si="9"/>
        <v>1215.4824999999998</v>
      </c>
      <c r="X101" s="3">
        <f t="shared" si="9"/>
        <v>-6.1776999999999978E-3</v>
      </c>
      <c r="Y101" s="3">
        <f t="shared" si="9"/>
        <v>-2.6835277499999998E-3</v>
      </c>
      <c r="Z101" s="3">
        <f t="shared" si="9"/>
        <v>-6.995857874999999E-3</v>
      </c>
      <c r="AA101" s="3">
        <f t="shared" si="9"/>
        <v>-6.3069912500000005E-2</v>
      </c>
      <c r="AB101" s="3">
        <f t="shared" si="9"/>
        <v>4.8764337499999995</v>
      </c>
      <c r="AC101" s="3">
        <f t="shared" si="9"/>
        <v>456200</v>
      </c>
      <c r="AD101" s="3">
        <f t="shared" si="9"/>
        <v>-150</v>
      </c>
      <c r="AE101" s="3">
        <f t="shared" si="9"/>
        <v>5425</v>
      </c>
      <c r="AF101" s="3">
        <f t="shared" si="9"/>
        <v>179262.5</v>
      </c>
      <c r="AG101" s="3">
        <f t="shared" si="9"/>
        <v>226312.5</v>
      </c>
      <c r="AH101" s="3">
        <f t="shared" si="9"/>
        <v>90387.499999999971</v>
      </c>
      <c r="AI101" s="3">
        <f t="shared" si="9"/>
        <v>0</v>
      </c>
      <c r="AJ101" s="3">
        <f t="shared" si="9"/>
        <v>0</v>
      </c>
      <c r="AK101" s="3">
        <f t="shared" si="9"/>
        <v>10050</v>
      </c>
      <c r="AL101" s="13"/>
    </row>
    <row r="102" spans="2:38" ht="37.950000000000003" customHeight="1">
      <c r="B102" s="3" t="s">
        <v>218</v>
      </c>
      <c r="C102" s="3">
        <f>C99+1.5*C100</f>
        <v>62.064987499999987</v>
      </c>
      <c r="D102" s="3">
        <f>D99+1.5*D100</f>
        <v>244167.875</v>
      </c>
      <c r="E102" s="3">
        <f t="shared" ref="E102:AK102" si="10">E99+1.5*E100</f>
        <v>4026.4347374999998</v>
      </c>
      <c r="F102" s="3">
        <f t="shared" si="10"/>
        <v>749.76633749999996</v>
      </c>
      <c r="G102" s="3">
        <f t="shared" si="10"/>
        <v>73.196187499999979</v>
      </c>
      <c r="H102" s="3">
        <f t="shared" si="10"/>
        <v>4303.26</v>
      </c>
      <c r="I102" s="3">
        <f t="shared" si="10"/>
        <v>370.80649999999997</v>
      </c>
      <c r="J102" s="3">
        <f t="shared" si="10"/>
        <v>246.29449999999997</v>
      </c>
      <c r="K102" s="3">
        <f t="shared" si="10"/>
        <v>187.74687499999993</v>
      </c>
      <c r="L102" s="3">
        <f t="shared" si="10"/>
        <v>4.2331500000000002</v>
      </c>
      <c r="M102" s="3">
        <f t="shared" si="10"/>
        <v>60.386200000000002</v>
      </c>
      <c r="N102" s="3">
        <f t="shared" si="10"/>
        <v>118.03177499999998</v>
      </c>
      <c r="O102" s="3">
        <f t="shared" si="10"/>
        <v>77.102637499999986</v>
      </c>
      <c r="P102" s="3">
        <f t="shared" si="10"/>
        <v>319.98712499999999</v>
      </c>
      <c r="Q102" s="3">
        <f t="shared" si="10"/>
        <v>48.659674999999993</v>
      </c>
      <c r="R102" s="3">
        <f t="shared" si="10"/>
        <v>40.745187499999993</v>
      </c>
      <c r="S102" s="3">
        <f t="shared" si="10"/>
        <v>0.22292186250000001</v>
      </c>
      <c r="T102" s="3">
        <f t="shared" si="10"/>
        <v>3.06448075</v>
      </c>
      <c r="U102" s="3">
        <f t="shared" si="10"/>
        <v>49.457312500000008</v>
      </c>
      <c r="V102" s="3">
        <f t="shared" si="10"/>
        <v>4.4519212499999989</v>
      </c>
      <c r="W102" s="3">
        <f t="shared" si="10"/>
        <v>3843.4025000000001</v>
      </c>
      <c r="X102" s="3">
        <f t="shared" si="10"/>
        <v>4.7292500000000001E-2</v>
      </c>
      <c r="Y102" s="3">
        <f t="shared" si="10"/>
        <v>2.2685942499999999E-3</v>
      </c>
      <c r="Z102" s="3">
        <f t="shared" si="10"/>
        <v>4.2909431249999993E-3</v>
      </c>
      <c r="AA102" s="3">
        <f t="shared" si="10"/>
        <v>0.1402363875</v>
      </c>
      <c r="AB102" s="3">
        <f t="shared" si="10"/>
        <v>10.41594375</v>
      </c>
      <c r="AC102" s="3">
        <f t="shared" si="10"/>
        <v>462800</v>
      </c>
      <c r="AD102" s="3">
        <f t="shared" si="10"/>
        <v>5250</v>
      </c>
      <c r="AE102" s="3">
        <f t="shared" si="10"/>
        <v>11025</v>
      </c>
      <c r="AF102" s="3">
        <f t="shared" si="10"/>
        <v>191762.5</v>
      </c>
      <c r="AG102" s="3">
        <f t="shared" si="10"/>
        <v>235612.5</v>
      </c>
      <c r="AH102" s="3">
        <f t="shared" si="10"/>
        <v>99087.500000000029</v>
      </c>
      <c r="AI102" s="3">
        <f t="shared" si="10"/>
        <v>0</v>
      </c>
      <c r="AJ102" s="3">
        <f t="shared" si="10"/>
        <v>0</v>
      </c>
      <c r="AK102" s="3">
        <f t="shared" si="10"/>
        <v>25050</v>
      </c>
      <c r="AL102" s="13"/>
    </row>
    <row r="104" spans="2:38">
      <c r="B104" t="s">
        <v>254</v>
      </c>
      <c r="C104" s="2" t="s">
        <v>25</v>
      </c>
      <c r="D104" s="2" t="s">
        <v>26</v>
      </c>
      <c r="E104" s="2" t="s">
        <v>27</v>
      </c>
      <c r="F104" s="2" t="s">
        <v>28</v>
      </c>
      <c r="G104" s="2" t="s">
        <v>29</v>
      </c>
      <c r="H104" s="2" t="s">
        <v>30</v>
      </c>
      <c r="I104" s="2" t="s">
        <v>31</v>
      </c>
      <c r="J104" s="2" t="s">
        <v>32</v>
      </c>
      <c r="K104" s="2" t="s">
        <v>33</v>
      </c>
      <c r="L104" s="2" t="s">
        <v>34</v>
      </c>
      <c r="M104" s="2" t="s">
        <v>35</v>
      </c>
      <c r="N104" s="2" t="s">
        <v>36</v>
      </c>
      <c r="O104" s="2" t="s">
        <v>37</v>
      </c>
      <c r="P104" s="2" t="s">
        <v>38</v>
      </c>
      <c r="Q104" s="2" t="s">
        <v>39</v>
      </c>
      <c r="R104" s="2" t="s">
        <v>40</v>
      </c>
      <c r="S104" s="2" t="s">
        <v>41</v>
      </c>
      <c r="T104" s="2" t="s">
        <v>42</v>
      </c>
      <c r="U104" s="2" t="s">
        <v>43</v>
      </c>
      <c r="V104" s="2" t="s">
        <v>44</v>
      </c>
      <c r="W104" s="2" t="s">
        <v>45</v>
      </c>
      <c r="X104" s="2" t="s">
        <v>46</v>
      </c>
      <c r="Y104" s="2" t="s">
        <v>47</v>
      </c>
      <c r="Z104" s="2" t="s">
        <v>48</v>
      </c>
      <c r="AA104" s="2" t="s">
        <v>49</v>
      </c>
      <c r="AB104" s="2" t="s">
        <v>50</v>
      </c>
      <c r="AC104" s="20" t="s">
        <v>229</v>
      </c>
      <c r="AD104" s="20" t="s">
        <v>231</v>
      </c>
      <c r="AE104" s="20" t="s">
        <v>232</v>
      </c>
      <c r="AF104" s="20" t="s">
        <v>233</v>
      </c>
      <c r="AG104" s="20" t="s">
        <v>234</v>
      </c>
      <c r="AH104" s="20" t="s">
        <v>238</v>
      </c>
      <c r="AI104" s="20" t="s">
        <v>239</v>
      </c>
      <c r="AJ104" s="20" t="s">
        <v>241</v>
      </c>
      <c r="AK104" s="20" t="s">
        <v>244</v>
      </c>
      <c r="AL104" s="20"/>
    </row>
    <row r="105" spans="2:38" ht="57.6" customHeight="1">
      <c r="B105" s="6" t="s">
        <v>219</v>
      </c>
      <c r="C105" s="3">
        <f>AVERAGE(C47:C91)</f>
        <v>40.633653333333321</v>
      </c>
      <c r="D105" s="3">
        <f>AVERAGE(D47:D91)</f>
        <v>216978.64444444445</v>
      </c>
      <c r="E105" s="3">
        <f t="shared" ref="E105:AK105" si="11">AVERAGE(E47:E91)</f>
        <v>962.51703555555582</v>
      </c>
      <c r="F105" s="3">
        <f t="shared" si="11"/>
        <v>190.21171622222221</v>
      </c>
      <c r="G105" s="3">
        <f t="shared" si="11"/>
        <v>39.147933111111122</v>
      </c>
      <c r="H105" s="3">
        <f t="shared" si="11"/>
        <v>1029.9270888888891</v>
      </c>
      <c r="I105" s="3">
        <f t="shared" si="11"/>
        <v>0.18644961333333335</v>
      </c>
      <c r="J105" s="3">
        <f t="shared" si="11"/>
        <v>0.51180698444444461</v>
      </c>
      <c r="K105" s="3">
        <f t="shared" si="11"/>
        <v>111.20787777777778</v>
      </c>
      <c r="L105" s="3">
        <f t="shared" si="11"/>
        <v>1.069326244444444</v>
      </c>
      <c r="M105" s="3">
        <f t="shared" si="11"/>
        <v>40.955775555555562</v>
      </c>
      <c r="N105" s="3">
        <f t="shared" si="11"/>
        <v>78.117164444444469</v>
      </c>
      <c r="O105" s="3">
        <f t="shared" si="11"/>
        <v>69.446533333333321</v>
      </c>
      <c r="P105" s="3">
        <f t="shared" si="11"/>
        <v>227.56499999999994</v>
      </c>
      <c r="Q105" s="3">
        <f t="shared" si="11"/>
        <v>32.886331111111105</v>
      </c>
      <c r="R105" s="3">
        <f t="shared" si="11"/>
        <v>30.964799999999993</v>
      </c>
      <c r="S105" s="3">
        <f t="shared" si="11"/>
        <v>6.064834233333332E-2</v>
      </c>
      <c r="T105" s="3">
        <f t="shared" si="11"/>
        <v>1.2002457822222223</v>
      </c>
      <c r="U105" s="3">
        <f t="shared" si="11"/>
        <v>26.913453555555563</v>
      </c>
      <c r="V105" s="3">
        <f t="shared" si="11"/>
        <v>0.86688965333333357</v>
      </c>
      <c r="W105" s="3">
        <f t="shared" si="11"/>
        <v>3164.1088888888876</v>
      </c>
      <c r="X105" s="3">
        <f t="shared" si="11"/>
        <v>-1.8186099322222229E-2</v>
      </c>
      <c r="Y105" s="3">
        <f t="shared" si="11"/>
        <v>1.1747418579999998E-3</v>
      </c>
      <c r="Z105" s="3">
        <f t="shared" si="11"/>
        <v>-9.6104897488888895E-4</v>
      </c>
      <c r="AA105" s="3">
        <f t="shared" si="11"/>
        <v>1.0403855784444443E-2</v>
      </c>
      <c r="AB105" s="3">
        <f t="shared" si="11"/>
        <v>4.1606164444444449</v>
      </c>
      <c r="AC105" s="3">
        <f t="shared" si="11"/>
        <v>465395.55555555556</v>
      </c>
      <c r="AD105" s="3">
        <f t="shared" si="11"/>
        <v>1917.7777777777778</v>
      </c>
      <c r="AE105" s="3">
        <f t="shared" si="11"/>
        <v>6915.5555555555557</v>
      </c>
      <c r="AF105" s="3">
        <f t="shared" si="11"/>
        <v>194553.33333333334</v>
      </c>
      <c r="AG105" s="3">
        <f t="shared" si="11"/>
        <v>233371.11111111112</v>
      </c>
      <c r="AH105" s="3">
        <f t="shared" si="11"/>
        <v>84446.666666666672</v>
      </c>
      <c r="AI105" s="3">
        <f t="shared" si="11"/>
        <v>0</v>
      </c>
      <c r="AJ105" s="3">
        <f t="shared" si="11"/>
        <v>464.44444444444446</v>
      </c>
      <c r="AK105" s="3">
        <f t="shared" si="11"/>
        <v>12755.555555555555</v>
      </c>
      <c r="AL105" s="13"/>
    </row>
    <row r="106" spans="2:38" ht="57.6" customHeight="1">
      <c r="B106" s="6" t="s">
        <v>220</v>
      </c>
      <c r="C106" s="3">
        <f>STDEV(C47:C91)</f>
        <v>5.2911795829389625</v>
      </c>
      <c r="D106" s="3">
        <f>STDEV(D47:D91)</f>
        <v>13095.744300336579</v>
      </c>
      <c r="E106" s="3">
        <f t="shared" ref="E106:AK106" si="12">STDEV(E47:E91)</f>
        <v>1192.7142247514173</v>
      </c>
      <c r="F106" s="3">
        <f t="shared" si="12"/>
        <v>337.58456653215637</v>
      </c>
      <c r="G106" s="3">
        <f t="shared" si="12"/>
        <v>15.474716049840735</v>
      </c>
      <c r="H106" s="3">
        <f t="shared" si="12"/>
        <v>364.90159542557222</v>
      </c>
      <c r="I106" s="3">
        <f t="shared" si="12"/>
        <v>1.7605368370361083</v>
      </c>
      <c r="J106" s="3">
        <f t="shared" si="12"/>
        <v>0.88430806492057146</v>
      </c>
      <c r="K106" s="3">
        <f t="shared" si="12"/>
        <v>17.292687591368672</v>
      </c>
      <c r="L106" s="3">
        <f t="shared" si="12"/>
        <v>0.30914103054520842</v>
      </c>
      <c r="M106" s="3">
        <f t="shared" si="12"/>
        <v>9.4575165621693333</v>
      </c>
      <c r="N106" s="3">
        <f t="shared" si="12"/>
        <v>18.376134581980676</v>
      </c>
      <c r="O106" s="3">
        <f t="shared" si="12"/>
        <v>7.4404557229686796</v>
      </c>
      <c r="P106" s="3">
        <f t="shared" si="12"/>
        <v>26.044194358297066</v>
      </c>
      <c r="Q106" s="3">
        <f t="shared" si="12"/>
        <v>9.2952575770664172</v>
      </c>
      <c r="R106" s="3">
        <f t="shared" si="12"/>
        <v>4.5076253921449077</v>
      </c>
      <c r="S106" s="3">
        <f t="shared" si="12"/>
        <v>5.7649392189682125E-2</v>
      </c>
      <c r="T106" s="3">
        <f t="shared" si="12"/>
        <v>0.70043089010018578</v>
      </c>
      <c r="U106" s="3">
        <f t="shared" si="12"/>
        <v>9.0074028604582459</v>
      </c>
      <c r="V106" s="3">
        <f t="shared" si="12"/>
        <v>0.47896827156316685</v>
      </c>
      <c r="W106" s="3">
        <f t="shared" si="12"/>
        <v>682.23443796244044</v>
      </c>
      <c r="X106" s="3">
        <f t="shared" si="12"/>
        <v>0.27567750321560791</v>
      </c>
      <c r="Y106" s="3">
        <f t="shared" si="12"/>
        <v>9.1788021504576739E-3</v>
      </c>
      <c r="Z106" s="3">
        <f t="shared" si="12"/>
        <v>2.8697764272227989E-3</v>
      </c>
      <c r="AA106" s="3">
        <f t="shared" si="12"/>
        <v>1.5653140092498602E-2</v>
      </c>
      <c r="AB106" s="3">
        <f t="shared" si="12"/>
        <v>1.5449287354528627</v>
      </c>
      <c r="AC106" s="3">
        <f t="shared" si="12"/>
        <v>887.01633569961632</v>
      </c>
      <c r="AD106" s="3">
        <f t="shared" si="12"/>
        <v>2187.4943001368742</v>
      </c>
      <c r="AE106" s="3">
        <f t="shared" si="12"/>
        <v>796.85619654979109</v>
      </c>
      <c r="AF106" s="3">
        <f t="shared" si="12"/>
        <v>2392.5642387120215</v>
      </c>
      <c r="AG106" s="3">
        <f t="shared" si="12"/>
        <v>1910.0954548044551</v>
      </c>
      <c r="AH106" s="3">
        <f t="shared" si="12"/>
        <v>1147.2496756076339</v>
      </c>
      <c r="AI106" s="3">
        <f t="shared" si="12"/>
        <v>0</v>
      </c>
      <c r="AJ106" s="3">
        <f t="shared" si="12"/>
        <v>1097.3429801851455</v>
      </c>
      <c r="AK106" s="3">
        <f t="shared" si="12"/>
        <v>1443.8829522499288</v>
      </c>
      <c r="AL106" s="13"/>
    </row>
    <row r="107" spans="2:38" ht="57.6" customHeight="1">
      <c r="B107" s="6" t="s">
        <v>221</v>
      </c>
      <c r="C107" s="3">
        <f>MAX(C47:C91)-MIN(C47:C91)</f>
        <v>28.2271</v>
      </c>
      <c r="D107" s="3">
        <f>MAX(D47:D91)-MIN(D47:D91)</f>
        <v>62265</v>
      </c>
      <c r="E107" s="3">
        <f t="shared" ref="E107:AK107" si="13">MAX(E47:E91)-MIN(E47:E91)</f>
        <v>5428.9</v>
      </c>
      <c r="F107" s="3">
        <f t="shared" si="13"/>
        <v>2446.5509999999999</v>
      </c>
      <c r="G107" s="3">
        <f t="shared" si="13"/>
        <v>56.0306</v>
      </c>
      <c r="H107" s="3">
        <f t="shared" si="13"/>
        <v>1640.973</v>
      </c>
      <c r="I107" s="3">
        <f t="shared" si="13"/>
        <v>11.20476</v>
      </c>
      <c r="J107" s="3">
        <f t="shared" si="13"/>
        <v>3.62981</v>
      </c>
      <c r="K107" s="3">
        <f t="shared" si="13"/>
        <v>76.910799999999995</v>
      </c>
      <c r="L107" s="3">
        <f t="shared" si="13"/>
        <v>1.237387</v>
      </c>
      <c r="M107" s="3">
        <f t="shared" si="13"/>
        <v>39.975399999999993</v>
      </c>
      <c r="N107" s="3">
        <f t="shared" si="13"/>
        <v>74.000399999999999</v>
      </c>
      <c r="O107" s="3">
        <f t="shared" si="13"/>
        <v>29.510099999999994</v>
      </c>
      <c r="P107" s="3">
        <f t="shared" si="13"/>
        <v>128.489</v>
      </c>
      <c r="Q107" s="3">
        <f t="shared" si="13"/>
        <v>48.798900000000003</v>
      </c>
      <c r="R107" s="3">
        <f t="shared" si="13"/>
        <v>23.200200000000002</v>
      </c>
      <c r="S107" s="3">
        <f t="shared" si="13"/>
        <v>0.23819789999999999</v>
      </c>
      <c r="T107" s="3">
        <f t="shared" si="13"/>
        <v>3.0546327</v>
      </c>
      <c r="U107" s="3">
        <f t="shared" si="13"/>
        <v>39.295049999999996</v>
      </c>
      <c r="V107" s="3">
        <f t="shared" si="13"/>
        <v>2.0049966000000001</v>
      </c>
      <c r="W107" s="3">
        <f t="shared" si="13"/>
        <v>2958.2699999999995</v>
      </c>
      <c r="X107" s="3">
        <f t="shared" si="13"/>
        <v>2.1794539999999998</v>
      </c>
      <c r="Y107" s="3">
        <f t="shared" si="13"/>
        <v>6.190586E-2</v>
      </c>
      <c r="Z107" s="3">
        <f t="shared" si="13"/>
        <v>1.8355690000000001E-2</v>
      </c>
      <c r="AA107" s="3">
        <f t="shared" si="13"/>
        <v>6.07153E-2</v>
      </c>
      <c r="AB107" s="3">
        <f t="shared" si="13"/>
        <v>6.2500499999999999</v>
      </c>
      <c r="AC107" s="3">
        <f t="shared" si="13"/>
        <v>3200</v>
      </c>
      <c r="AD107" s="3">
        <f t="shared" si="13"/>
        <v>5300</v>
      </c>
      <c r="AE107" s="3">
        <f t="shared" si="13"/>
        <v>3400</v>
      </c>
      <c r="AF107" s="3">
        <f t="shared" si="13"/>
        <v>10100</v>
      </c>
      <c r="AG107" s="3">
        <f t="shared" si="13"/>
        <v>8599.9999999999709</v>
      </c>
      <c r="AH107" s="3">
        <f t="shared" si="13"/>
        <v>4800.0000000000146</v>
      </c>
      <c r="AI107" s="3">
        <f t="shared" si="13"/>
        <v>0</v>
      </c>
      <c r="AJ107" s="3">
        <f t="shared" si="13"/>
        <v>3400.0000000000005</v>
      </c>
      <c r="AK107" s="3">
        <f t="shared" si="13"/>
        <v>7100</v>
      </c>
      <c r="AL107" s="13"/>
    </row>
    <row r="108" spans="2:38">
      <c r="B108" s="3" t="s">
        <v>214</v>
      </c>
      <c r="C108" s="3">
        <f>_xlfn.QUARTILE.INC(C47:C91,1)</f>
        <v>37.498800000000003</v>
      </c>
      <c r="D108" s="3">
        <f t="shared" ref="D108:AK108" si="14">_xlfn.QUARTILE.INC(D47:D91,1)</f>
        <v>208041</v>
      </c>
      <c r="E108" s="3">
        <f t="shared" si="14"/>
        <v>288.15699999999998</v>
      </c>
      <c r="F108" s="3">
        <f t="shared" si="14"/>
        <v>36.2943</v>
      </c>
      <c r="G108" s="3">
        <f t="shared" si="14"/>
        <v>28.13</v>
      </c>
      <c r="H108" s="3">
        <f t="shared" si="14"/>
        <v>998.40300000000002</v>
      </c>
      <c r="I108" s="3">
        <f t="shared" si="14"/>
        <v>0.28806399999999999</v>
      </c>
      <c r="J108" s="3">
        <f t="shared" si="14"/>
        <v>-0.16298399999999999</v>
      </c>
      <c r="K108" s="3">
        <f t="shared" si="14"/>
        <v>97.834400000000002</v>
      </c>
      <c r="L108" s="3">
        <f t="shared" si="14"/>
        <v>0.86253199999999997</v>
      </c>
      <c r="M108" s="3">
        <f t="shared" si="14"/>
        <v>32.623399999999997</v>
      </c>
      <c r="N108" s="3">
        <f t="shared" si="14"/>
        <v>64.716700000000003</v>
      </c>
      <c r="O108" s="3">
        <f t="shared" si="14"/>
        <v>65.181799999999996</v>
      </c>
      <c r="P108" s="3">
        <f t="shared" si="14"/>
        <v>213.63499999999999</v>
      </c>
      <c r="Q108" s="3">
        <f t="shared" si="14"/>
        <v>27.683800000000002</v>
      </c>
      <c r="R108" s="3">
        <f t="shared" si="14"/>
        <v>28.651900000000001</v>
      </c>
      <c r="S108" s="3">
        <f t="shared" si="14"/>
        <v>1.3877499999999999E-2</v>
      </c>
      <c r="T108" s="3">
        <f t="shared" si="14"/>
        <v>0.70696400000000004</v>
      </c>
      <c r="U108" s="3">
        <f t="shared" si="14"/>
        <v>24.696300000000001</v>
      </c>
      <c r="V108" s="3">
        <f t="shared" si="14"/>
        <v>0.48893900000000001</v>
      </c>
      <c r="W108" s="3">
        <f t="shared" si="14"/>
        <v>2704.31</v>
      </c>
      <c r="X108" s="3">
        <f t="shared" si="14"/>
        <v>8.2852800000000008E-3</v>
      </c>
      <c r="Y108" s="3">
        <f t="shared" si="14"/>
        <v>-1.39488E-3</v>
      </c>
      <c r="Z108" s="3">
        <f t="shared" si="14"/>
        <v>-2.3388300000000001E-3</v>
      </c>
      <c r="AA108" s="3">
        <f t="shared" si="14"/>
        <v>-2.0943400000000001E-3</v>
      </c>
      <c r="AB108" s="3">
        <f t="shared" si="14"/>
        <v>3.2904300000000002</v>
      </c>
      <c r="AC108" s="3">
        <f t="shared" si="14"/>
        <v>464700</v>
      </c>
      <c r="AD108" s="3">
        <f t="shared" si="14"/>
        <v>0</v>
      </c>
      <c r="AE108" s="3">
        <f t="shared" si="14"/>
        <v>6300</v>
      </c>
      <c r="AF108" s="3">
        <f t="shared" si="14"/>
        <v>192500</v>
      </c>
      <c r="AG108" s="3">
        <f t="shared" si="14"/>
        <v>231700.00000000003</v>
      </c>
      <c r="AH108" s="3">
        <f t="shared" si="14"/>
        <v>83500</v>
      </c>
      <c r="AI108" s="3">
        <f t="shared" si="14"/>
        <v>0</v>
      </c>
      <c r="AJ108" s="3">
        <f t="shared" si="14"/>
        <v>0</v>
      </c>
      <c r="AK108" s="3">
        <f t="shared" si="14"/>
        <v>12100</v>
      </c>
      <c r="AL108" s="13"/>
    </row>
    <row r="109" spans="2:38">
      <c r="B109" s="3" t="s">
        <v>215</v>
      </c>
      <c r="C109" s="3">
        <f>_xlfn.QUARTILE.INC(C47:C91,3)</f>
        <v>43.607199999999999</v>
      </c>
      <c r="D109" s="3">
        <f t="shared" ref="D109:AK109" si="15">_xlfn.QUARTILE.INC(D47:D91,3)</f>
        <v>223770</v>
      </c>
      <c r="E109" s="3">
        <f t="shared" si="15"/>
        <v>1659.73</v>
      </c>
      <c r="F109" s="3">
        <f t="shared" si="15"/>
        <v>273.14299999999997</v>
      </c>
      <c r="G109" s="3">
        <f t="shared" si="15"/>
        <v>50.218899999999998</v>
      </c>
      <c r="H109" s="3">
        <f t="shared" si="15"/>
        <v>1211.92</v>
      </c>
      <c r="I109" s="3">
        <f t="shared" si="15"/>
        <v>0.63022500000000004</v>
      </c>
      <c r="J109" s="3">
        <f t="shared" si="15"/>
        <v>1.2038</v>
      </c>
      <c r="K109" s="3">
        <f t="shared" si="15"/>
        <v>121.682</v>
      </c>
      <c r="L109" s="3">
        <f t="shared" si="15"/>
        <v>1.21288</v>
      </c>
      <c r="M109" s="3">
        <f t="shared" si="15"/>
        <v>48.299500000000002</v>
      </c>
      <c r="N109" s="3">
        <f t="shared" si="15"/>
        <v>89.549000000000007</v>
      </c>
      <c r="O109" s="3">
        <f t="shared" si="15"/>
        <v>75.034400000000005</v>
      </c>
      <c r="P109" s="3">
        <f t="shared" si="15"/>
        <v>243.93700000000001</v>
      </c>
      <c r="Q109" s="3">
        <f t="shared" si="15"/>
        <v>39.432699999999997</v>
      </c>
      <c r="R109" s="3">
        <f t="shared" si="15"/>
        <v>33.261800000000001</v>
      </c>
      <c r="S109" s="3">
        <f t="shared" si="15"/>
        <v>0.10579</v>
      </c>
      <c r="T109" s="3">
        <f t="shared" si="15"/>
        <v>1.6526000000000001</v>
      </c>
      <c r="U109" s="3">
        <f t="shared" si="15"/>
        <v>32.3919</v>
      </c>
      <c r="V109" s="3">
        <f t="shared" si="15"/>
        <v>1.1554899999999999</v>
      </c>
      <c r="W109" s="3">
        <f t="shared" si="15"/>
        <v>3553.48</v>
      </c>
      <c r="X109" s="3">
        <f t="shared" si="15"/>
        <v>1.9828399999999999E-2</v>
      </c>
      <c r="Y109" s="3">
        <f t="shared" si="15"/>
        <v>2.1330500000000001E-4</v>
      </c>
      <c r="Z109" s="3">
        <f t="shared" si="15"/>
        <v>1.19799E-4</v>
      </c>
      <c r="AA109" s="3">
        <f t="shared" si="15"/>
        <v>2.0459399999999999E-2</v>
      </c>
      <c r="AB109" s="3">
        <f t="shared" si="15"/>
        <v>4.4102199999999998</v>
      </c>
      <c r="AC109" s="3">
        <f t="shared" si="15"/>
        <v>465900.00000000006</v>
      </c>
      <c r="AD109" s="3">
        <f t="shared" si="15"/>
        <v>4300</v>
      </c>
      <c r="AE109" s="3">
        <f t="shared" si="15"/>
        <v>7400</v>
      </c>
      <c r="AF109" s="3">
        <f t="shared" si="15"/>
        <v>196600</v>
      </c>
      <c r="AG109" s="3">
        <f t="shared" si="15"/>
        <v>234600</v>
      </c>
      <c r="AH109" s="3">
        <f t="shared" si="15"/>
        <v>85300</v>
      </c>
      <c r="AI109" s="3">
        <f t="shared" si="15"/>
        <v>0</v>
      </c>
      <c r="AJ109" s="3">
        <f t="shared" si="15"/>
        <v>0</v>
      </c>
      <c r="AK109" s="3">
        <f t="shared" si="15"/>
        <v>13600.000000000002</v>
      </c>
      <c r="AL109" s="13"/>
    </row>
    <row r="110" spans="2:38">
      <c r="B110" s="3" t="s">
        <v>216</v>
      </c>
      <c r="C110" s="3">
        <f>C109-C108</f>
        <v>6.1083999999999961</v>
      </c>
      <c r="D110" s="3">
        <f>D109-D108</f>
        <v>15729</v>
      </c>
      <c r="E110" s="3">
        <f t="shared" ref="E110:AK110" si="16">E109-E108</f>
        <v>1371.5730000000001</v>
      </c>
      <c r="F110" s="3">
        <f t="shared" si="16"/>
        <v>236.84869999999998</v>
      </c>
      <c r="G110" s="3">
        <f t="shared" si="16"/>
        <v>22.088899999999999</v>
      </c>
      <c r="H110" s="3">
        <f t="shared" si="16"/>
        <v>213.51700000000005</v>
      </c>
      <c r="I110" s="3">
        <f t="shared" si="16"/>
        <v>0.34216100000000005</v>
      </c>
      <c r="J110" s="3">
        <f t="shared" si="16"/>
        <v>1.366784</v>
      </c>
      <c r="K110" s="3">
        <f t="shared" si="16"/>
        <v>23.8476</v>
      </c>
      <c r="L110" s="3">
        <f t="shared" si="16"/>
        <v>0.35034799999999999</v>
      </c>
      <c r="M110" s="3">
        <f t="shared" si="16"/>
        <v>15.676100000000005</v>
      </c>
      <c r="N110" s="3">
        <f t="shared" si="16"/>
        <v>24.832300000000004</v>
      </c>
      <c r="O110" s="3">
        <f t="shared" si="16"/>
        <v>9.8526000000000096</v>
      </c>
      <c r="P110" s="3">
        <f t="shared" si="16"/>
        <v>30.302000000000021</v>
      </c>
      <c r="Q110" s="3">
        <f t="shared" si="16"/>
        <v>11.748899999999995</v>
      </c>
      <c r="R110" s="3">
        <f t="shared" si="16"/>
        <v>4.6098999999999997</v>
      </c>
      <c r="S110" s="3">
        <f t="shared" si="16"/>
        <v>9.1912499999999994E-2</v>
      </c>
      <c r="T110" s="3">
        <f t="shared" si="16"/>
        <v>0.94563600000000003</v>
      </c>
      <c r="U110" s="3">
        <f t="shared" si="16"/>
        <v>7.6955999999999989</v>
      </c>
      <c r="V110" s="3">
        <f t="shared" si="16"/>
        <v>0.66655099999999989</v>
      </c>
      <c r="W110" s="3">
        <f t="shared" si="16"/>
        <v>849.17000000000007</v>
      </c>
      <c r="X110" s="3">
        <f t="shared" si="16"/>
        <v>1.1543119999999999E-2</v>
      </c>
      <c r="Y110" s="3">
        <f t="shared" si="16"/>
        <v>1.608185E-3</v>
      </c>
      <c r="Z110" s="3">
        <f t="shared" si="16"/>
        <v>2.4586289999999999E-3</v>
      </c>
      <c r="AA110" s="3">
        <f t="shared" si="16"/>
        <v>2.2553739999999999E-2</v>
      </c>
      <c r="AB110" s="3">
        <f t="shared" si="16"/>
        <v>1.1197899999999996</v>
      </c>
      <c r="AC110" s="3">
        <f t="shared" si="16"/>
        <v>1200.0000000000582</v>
      </c>
      <c r="AD110" s="3">
        <f t="shared" si="16"/>
        <v>4300</v>
      </c>
      <c r="AE110" s="3">
        <f t="shared" si="16"/>
        <v>1100</v>
      </c>
      <c r="AF110" s="3">
        <f t="shared" si="16"/>
        <v>4100</v>
      </c>
      <c r="AG110" s="3">
        <f t="shared" si="16"/>
        <v>2899.9999999999709</v>
      </c>
      <c r="AH110" s="3">
        <f t="shared" si="16"/>
        <v>1800</v>
      </c>
      <c r="AI110" s="3">
        <f t="shared" si="16"/>
        <v>0</v>
      </c>
      <c r="AJ110" s="3">
        <f t="shared" si="16"/>
        <v>0</v>
      </c>
      <c r="AK110" s="3">
        <f t="shared" si="16"/>
        <v>1500.0000000000018</v>
      </c>
      <c r="AL110" s="13"/>
    </row>
    <row r="111" spans="2:38">
      <c r="B111" s="3" t="s">
        <v>217</v>
      </c>
      <c r="C111" s="3">
        <f>C108-1.5*C110</f>
        <v>28.336200000000009</v>
      </c>
      <c r="D111" s="3">
        <f>D108-1.5*D110</f>
        <v>184447.5</v>
      </c>
      <c r="E111" s="3">
        <f t="shared" ref="E111:AK111" si="17">E108-1.5*E110</f>
        <v>-1769.2025000000001</v>
      </c>
      <c r="F111" s="3">
        <f t="shared" si="17"/>
        <v>-318.97874999999993</v>
      </c>
      <c r="G111" s="3">
        <f t="shared" si="17"/>
        <v>-5.0033500000000011</v>
      </c>
      <c r="H111" s="3">
        <f t="shared" si="17"/>
        <v>678.12749999999994</v>
      </c>
      <c r="I111" s="3">
        <f t="shared" si="17"/>
        <v>-0.22517750000000014</v>
      </c>
      <c r="J111" s="3">
        <f t="shared" si="17"/>
        <v>-2.2131599999999998</v>
      </c>
      <c r="K111" s="3">
        <f t="shared" si="17"/>
        <v>62.063000000000002</v>
      </c>
      <c r="L111" s="3">
        <f t="shared" si="17"/>
        <v>0.33700999999999992</v>
      </c>
      <c r="M111" s="3">
        <f t="shared" si="17"/>
        <v>9.1092499999999887</v>
      </c>
      <c r="N111" s="3">
        <f t="shared" si="17"/>
        <v>27.468249999999998</v>
      </c>
      <c r="O111" s="3">
        <f t="shared" si="17"/>
        <v>50.402899999999981</v>
      </c>
      <c r="P111" s="3">
        <f t="shared" si="17"/>
        <v>168.18199999999996</v>
      </c>
      <c r="Q111" s="3">
        <f t="shared" si="17"/>
        <v>10.060450000000007</v>
      </c>
      <c r="R111" s="3">
        <f t="shared" si="17"/>
        <v>21.737050000000004</v>
      </c>
      <c r="S111" s="3">
        <f t="shared" si="17"/>
        <v>-0.12399124999999998</v>
      </c>
      <c r="T111" s="3">
        <f t="shared" si="17"/>
        <v>-0.71149000000000007</v>
      </c>
      <c r="U111" s="3">
        <f t="shared" si="17"/>
        <v>13.152900000000002</v>
      </c>
      <c r="V111" s="3">
        <f t="shared" si="17"/>
        <v>-0.51088749999999983</v>
      </c>
      <c r="W111" s="3">
        <f t="shared" si="17"/>
        <v>1430.5549999999998</v>
      </c>
      <c r="X111" s="3">
        <f t="shared" si="17"/>
        <v>-9.0293999999999982E-3</v>
      </c>
      <c r="Y111" s="3">
        <f t="shared" si="17"/>
        <v>-3.8071575E-3</v>
      </c>
      <c r="Z111" s="3">
        <f t="shared" si="17"/>
        <v>-6.0267734999999998E-3</v>
      </c>
      <c r="AA111" s="3">
        <f t="shared" si="17"/>
        <v>-3.5924949999999997E-2</v>
      </c>
      <c r="AB111" s="3">
        <f t="shared" si="17"/>
        <v>1.6107450000000008</v>
      </c>
      <c r="AC111" s="3">
        <f t="shared" si="17"/>
        <v>462899.99999999988</v>
      </c>
      <c r="AD111" s="3">
        <f t="shared" si="17"/>
        <v>-6450</v>
      </c>
      <c r="AE111" s="3">
        <f t="shared" si="17"/>
        <v>4650</v>
      </c>
      <c r="AF111" s="3">
        <f t="shared" si="17"/>
        <v>186350</v>
      </c>
      <c r="AG111" s="3">
        <f t="shared" si="17"/>
        <v>227350.00000000006</v>
      </c>
      <c r="AH111" s="3">
        <f t="shared" si="17"/>
        <v>80800</v>
      </c>
      <c r="AI111" s="3">
        <f t="shared" si="17"/>
        <v>0</v>
      </c>
      <c r="AJ111" s="3">
        <f t="shared" si="17"/>
        <v>0</v>
      </c>
      <c r="AK111" s="3">
        <f t="shared" si="17"/>
        <v>9849.9999999999964</v>
      </c>
      <c r="AL111" s="13"/>
    </row>
    <row r="112" spans="2:38">
      <c r="B112" s="3" t="s">
        <v>218</v>
      </c>
      <c r="C112" s="3">
        <f>C109+1.5*C110</f>
        <v>52.769799999999989</v>
      </c>
      <c r="D112" s="3">
        <f>D109+1.5*D110</f>
        <v>247363.5</v>
      </c>
      <c r="E112" s="3">
        <f t="shared" ref="E112:AK112" si="18">E109+1.5*E110</f>
        <v>3717.0895</v>
      </c>
      <c r="F112" s="3">
        <f t="shared" si="18"/>
        <v>628.41604999999993</v>
      </c>
      <c r="G112" s="3">
        <f t="shared" si="18"/>
        <v>83.352249999999998</v>
      </c>
      <c r="H112" s="3">
        <f t="shared" si="18"/>
        <v>1532.1955000000003</v>
      </c>
      <c r="I112" s="3">
        <f t="shared" si="18"/>
        <v>1.1434665000000002</v>
      </c>
      <c r="J112" s="3">
        <f t="shared" si="18"/>
        <v>3.2539759999999998</v>
      </c>
      <c r="K112" s="3">
        <f t="shared" si="18"/>
        <v>157.45339999999999</v>
      </c>
      <c r="L112" s="3">
        <f t="shared" si="18"/>
        <v>1.738402</v>
      </c>
      <c r="M112" s="3">
        <f t="shared" si="18"/>
        <v>71.81365000000001</v>
      </c>
      <c r="N112" s="3">
        <f t="shared" si="18"/>
        <v>126.79745000000001</v>
      </c>
      <c r="O112" s="3">
        <f t="shared" si="18"/>
        <v>89.813300000000027</v>
      </c>
      <c r="P112" s="3">
        <f t="shared" si="18"/>
        <v>289.39000000000004</v>
      </c>
      <c r="Q112" s="3">
        <f t="shared" si="18"/>
        <v>57.056049999999992</v>
      </c>
      <c r="R112" s="3">
        <f t="shared" si="18"/>
        <v>40.176650000000002</v>
      </c>
      <c r="S112" s="3">
        <f t="shared" si="18"/>
        <v>0.24365874999999998</v>
      </c>
      <c r="T112" s="3">
        <f t="shared" si="18"/>
        <v>3.0710540000000002</v>
      </c>
      <c r="U112" s="3">
        <f t="shared" si="18"/>
        <v>43.935299999999998</v>
      </c>
      <c r="V112" s="3">
        <f t="shared" si="18"/>
        <v>2.1553164999999996</v>
      </c>
      <c r="W112" s="3">
        <f t="shared" si="18"/>
        <v>4827.2350000000006</v>
      </c>
      <c r="X112" s="3">
        <f t="shared" si="18"/>
        <v>3.7143079999999995E-2</v>
      </c>
      <c r="Y112" s="3">
        <f t="shared" si="18"/>
        <v>2.6255825000000002E-3</v>
      </c>
      <c r="Z112" s="3">
        <f t="shared" si="18"/>
        <v>3.8077424999999995E-3</v>
      </c>
      <c r="AA112" s="3">
        <f t="shared" si="18"/>
        <v>5.429001E-2</v>
      </c>
      <c r="AB112" s="3">
        <f t="shared" si="18"/>
        <v>6.089904999999999</v>
      </c>
      <c r="AC112" s="3">
        <f t="shared" si="18"/>
        <v>467700.00000000012</v>
      </c>
      <c r="AD112" s="3">
        <f t="shared" si="18"/>
        <v>10750</v>
      </c>
      <c r="AE112" s="3">
        <f t="shared" si="18"/>
        <v>9050</v>
      </c>
      <c r="AF112" s="3">
        <f t="shared" si="18"/>
        <v>202750</v>
      </c>
      <c r="AG112" s="3">
        <f t="shared" si="18"/>
        <v>238949.99999999994</v>
      </c>
      <c r="AH112" s="3">
        <f t="shared" si="18"/>
        <v>88000</v>
      </c>
      <c r="AI112" s="3">
        <f t="shared" si="18"/>
        <v>0</v>
      </c>
      <c r="AJ112" s="3">
        <f t="shared" si="18"/>
        <v>0</v>
      </c>
      <c r="AK112" s="3">
        <f t="shared" si="18"/>
        <v>15850.000000000004</v>
      </c>
      <c r="AL112" s="13"/>
    </row>
    <row r="117" spans="1:38">
      <c r="A117" s="41" t="s">
        <v>296</v>
      </c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</row>
    <row r="118" spans="1:38">
      <c r="A118" s="41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AD118" s="42" t="s">
        <v>314</v>
      </c>
      <c r="AE118" s="42"/>
      <c r="AF118" s="42"/>
      <c r="AG118" s="42"/>
      <c r="AH118" s="42"/>
      <c r="AI118" s="42"/>
      <c r="AJ118" s="42"/>
      <c r="AK118" s="42"/>
      <c r="AL118" s="42"/>
    </row>
    <row r="119" spans="1:38">
      <c r="A119" s="41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AD119" s="42"/>
      <c r="AE119" s="42"/>
      <c r="AF119" s="42"/>
      <c r="AG119" s="42"/>
      <c r="AH119" s="42"/>
      <c r="AI119" s="42"/>
      <c r="AJ119" s="42"/>
      <c r="AK119" s="42"/>
      <c r="AL119" s="42"/>
    </row>
    <row r="120" spans="1:38">
      <c r="A120" s="41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AD120" s="42"/>
      <c r="AE120" s="42"/>
      <c r="AF120" s="42"/>
      <c r="AG120" s="42"/>
      <c r="AH120" s="42"/>
      <c r="AI120" s="42"/>
      <c r="AJ120" s="42"/>
      <c r="AK120" s="42"/>
      <c r="AL120" s="42"/>
    </row>
    <row r="121" spans="1:38">
      <c r="A121" s="41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AD121" s="42"/>
      <c r="AE121" s="42"/>
      <c r="AF121" s="42"/>
      <c r="AG121" s="42"/>
      <c r="AH121" s="42"/>
      <c r="AI121" s="42"/>
      <c r="AJ121" s="42"/>
      <c r="AK121" s="42"/>
      <c r="AL121" s="42"/>
    </row>
    <row r="122" spans="1:38">
      <c r="A122" s="41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AD122" s="42"/>
      <c r="AE122" s="42"/>
      <c r="AF122" s="42"/>
      <c r="AG122" s="42"/>
      <c r="AH122" s="42"/>
      <c r="AI122" s="42"/>
      <c r="AJ122" s="42"/>
      <c r="AK122" s="42"/>
      <c r="AL122" s="42"/>
    </row>
    <row r="124" spans="1:38">
      <c r="B124" t="s">
        <v>24</v>
      </c>
      <c r="C124" t="s">
        <v>262</v>
      </c>
      <c r="D124" t="s">
        <v>263</v>
      </c>
      <c r="E124" t="s">
        <v>264</v>
      </c>
      <c r="F124" t="s">
        <v>265</v>
      </c>
      <c r="G124" t="s">
        <v>266</v>
      </c>
      <c r="H124" t="s">
        <v>267</v>
      </c>
      <c r="I124" t="s">
        <v>268</v>
      </c>
      <c r="J124" t="s">
        <v>269</v>
      </c>
      <c r="K124" t="s">
        <v>270</v>
      </c>
      <c r="L124" t="s">
        <v>271</v>
      </c>
      <c r="M124" t="s">
        <v>272</v>
      </c>
      <c r="N124" t="s">
        <v>273</v>
      </c>
      <c r="O124" t="s">
        <v>274</v>
      </c>
      <c r="P124" t="s">
        <v>275</v>
      </c>
      <c r="Q124" t="s">
        <v>276</v>
      </c>
      <c r="R124" t="s">
        <v>277</v>
      </c>
      <c r="S124" t="s">
        <v>278</v>
      </c>
      <c r="T124" t="s">
        <v>279</v>
      </c>
      <c r="U124" t="s">
        <v>280</v>
      </c>
      <c r="V124" t="s">
        <v>281</v>
      </c>
      <c r="W124" t="s">
        <v>282</v>
      </c>
      <c r="X124" t="s">
        <v>283</v>
      </c>
      <c r="Y124" t="s">
        <v>284</v>
      </c>
      <c r="Z124" t="s">
        <v>285</v>
      </c>
      <c r="AA124" t="s">
        <v>286</v>
      </c>
      <c r="AB124" t="s">
        <v>287</v>
      </c>
      <c r="AC124" t="s">
        <v>288</v>
      </c>
    </row>
    <row r="125" spans="1:38">
      <c r="A125" t="s">
        <v>289</v>
      </c>
      <c r="AE125" t="s">
        <v>315</v>
      </c>
      <c r="AF125" t="s">
        <v>316</v>
      </c>
    </row>
    <row r="126" spans="1:38">
      <c r="A126" t="s">
        <v>289</v>
      </c>
      <c r="C126">
        <v>2.8420000000000001</v>
      </c>
      <c r="D126">
        <v>14405.4</v>
      </c>
      <c r="E126">
        <v>28488.9</v>
      </c>
      <c r="F126" s="1">
        <v>2.4586599999999999E-12</v>
      </c>
      <c r="G126">
        <v>3816.68</v>
      </c>
      <c r="H126">
        <v>4.0744699999999998</v>
      </c>
      <c r="I126">
        <v>797.18600000000004</v>
      </c>
      <c r="J126">
        <v>59.421799999999998</v>
      </c>
      <c r="K126">
        <v>2.8613300000000002</v>
      </c>
      <c r="L126">
        <v>230.65100000000001</v>
      </c>
      <c r="M126">
        <v>6.0232799999999997</v>
      </c>
      <c r="N126">
        <v>32.577100000000002</v>
      </c>
      <c r="O126">
        <v>36.5244</v>
      </c>
      <c r="P126">
        <v>2.80193</v>
      </c>
      <c r="Q126">
        <v>10.0411</v>
      </c>
      <c r="R126">
        <v>42.929900000000004</v>
      </c>
      <c r="S126">
        <v>46.710299999999997</v>
      </c>
      <c r="T126">
        <v>5.3109299999999999</v>
      </c>
      <c r="U126">
        <v>24.613600000000002</v>
      </c>
      <c r="V126">
        <v>1.8113300000000001</v>
      </c>
      <c r="W126">
        <v>0.35392000000000001</v>
      </c>
      <c r="X126">
        <v>121.944</v>
      </c>
      <c r="Y126">
        <v>3.8493499999999998</v>
      </c>
      <c r="Z126">
        <v>7.5756800000000002</v>
      </c>
      <c r="AA126">
        <v>1.02284</v>
      </c>
      <c r="AB126">
        <v>0.55857699999999999</v>
      </c>
      <c r="AC126">
        <v>2.2152599999999998</v>
      </c>
      <c r="AD126" t="s">
        <v>231</v>
      </c>
      <c r="AE126">
        <v>0.06</v>
      </c>
      <c r="AF126">
        <v>0.06</v>
      </c>
    </row>
    <row r="127" spans="1:38">
      <c r="A127" t="s">
        <v>289</v>
      </c>
      <c r="C127">
        <v>2.1895699999999998</v>
      </c>
      <c r="D127">
        <v>14262.7</v>
      </c>
      <c r="E127">
        <v>23496.7</v>
      </c>
      <c r="F127" s="1">
        <v>2.33017E-12</v>
      </c>
      <c r="G127">
        <v>2902.21</v>
      </c>
      <c r="H127">
        <v>3.5192100000000002</v>
      </c>
      <c r="I127">
        <v>845.47400000000005</v>
      </c>
      <c r="J127">
        <v>40.178899999999999</v>
      </c>
      <c r="K127">
        <v>2.4416199999999999</v>
      </c>
      <c r="L127">
        <v>208.851</v>
      </c>
      <c r="M127">
        <v>4.3156699999999999</v>
      </c>
      <c r="N127">
        <v>22.114799999999999</v>
      </c>
      <c r="O127">
        <v>33.995600000000003</v>
      </c>
      <c r="P127">
        <v>2.5550000000000002</v>
      </c>
      <c r="Q127">
        <v>5.8688599999999997</v>
      </c>
      <c r="R127">
        <v>50.702500000000001</v>
      </c>
      <c r="S127">
        <v>28.694400000000002</v>
      </c>
      <c r="T127">
        <v>3.8479299999999999</v>
      </c>
      <c r="U127">
        <v>23.039100000000001</v>
      </c>
      <c r="V127">
        <v>1.1573899999999999</v>
      </c>
      <c r="W127">
        <v>0.405059</v>
      </c>
      <c r="X127">
        <v>88.754199999999997</v>
      </c>
      <c r="Y127">
        <v>2.0457800000000002</v>
      </c>
      <c r="Z127">
        <v>6.02318</v>
      </c>
      <c r="AA127">
        <v>0.77185800000000004</v>
      </c>
      <c r="AB127">
        <v>0.46018799999999999</v>
      </c>
      <c r="AC127">
        <v>0.91409499999999999</v>
      </c>
      <c r="AD127" t="s">
        <v>232</v>
      </c>
      <c r="AE127">
        <v>7.1818181818181809E-2</v>
      </c>
      <c r="AF127">
        <v>7.1818181818181809E-2</v>
      </c>
    </row>
    <row r="128" spans="1:38">
      <c r="A128" t="s">
        <v>290</v>
      </c>
      <c r="AD128" t="s">
        <v>233</v>
      </c>
      <c r="AE128">
        <v>0.18833333333333332</v>
      </c>
      <c r="AF128">
        <v>0.18833333333333332</v>
      </c>
    </row>
    <row r="129" spans="1:46">
      <c r="A129" t="s">
        <v>290</v>
      </c>
      <c r="C129">
        <v>2.2310599999999998</v>
      </c>
      <c r="D129">
        <v>11399.9</v>
      </c>
      <c r="E129">
        <v>26369</v>
      </c>
      <c r="F129" s="1">
        <v>4.6603399999999999E-12</v>
      </c>
      <c r="G129">
        <v>9764.39</v>
      </c>
      <c r="H129">
        <v>3.9529700000000001</v>
      </c>
      <c r="I129">
        <v>1253.3599999999999</v>
      </c>
      <c r="J129">
        <v>27.1632</v>
      </c>
      <c r="K129">
        <v>39.3521</v>
      </c>
      <c r="L129">
        <v>222.15700000000001</v>
      </c>
      <c r="M129">
        <v>4.1867999999999999</v>
      </c>
      <c r="N129">
        <v>13.8804</v>
      </c>
      <c r="O129">
        <v>25.692399999999999</v>
      </c>
      <c r="P129">
        <v>2.4796499999999999</v>
      </c>
      <c r="Q129">
        <v>1.21695</v>
      </c>
      <c r="R129">
        <v>41.7074</v>
      </c>
      <c r="S129">
        <v>50.7027</v>
      </c>
      <c r="T129">
        <v>2.0373399999999999</v>
      </c>
      <c r="U129">
        <v>22.594899999999999</v>
      </c>
      <c r="V129">
        <v>2.6212900000000001</v>
      </c>
      <c r="W129">
        <v>0.26101799999999997</v>
      </c>
      <c r="X129">
        <v>23.6358</v>
      </c>
      <c r="Y129">
        <v>1.13425</v>
      </c>
      <c r="Z129">
        <v>4.5905100000000001</v>
      </c>
      <c r="AA129">
        <v>0.552095</v>
      </c>
      <c r="AB129">
        <v>0.32115199999999999</v>
      </c>
      <c r="AC129">
        <v>0.41261999999999999</v>
      </c>
      <c r="AD129" t="s">
        <v>234</v>
      </c>
      <c r="AE129">
        <v>0.21166666666666667</v>
      </c>
      <c r="AF129">
        <v>0.21166666666666667</v>
      </c>
    </row>
    <row r="130" spans="1:46">
      <c r="A130" t="s">
        <v>290</v>
      </c>
      <c r="C130">
        <v>2.0770300000000002</v>
      </c>
      <c r="D130">
        <v>5551.92</v>
      </c>
      <c r="E130">
        <v>18920</v>
      </c>
      <c r="F130" s="1">
        <v>3.5293599999999998E-12</v>
      </c>
      <c r="G130">
        <v>4504.17</v>
      </c>
      <c r="H130">
        <v>3.3397100000000002</v>
      </c>
      <c r="I130">
        <v>859.23099999999999</v>
      </c>
      <c r="J130">
        <v>38.416800000000002</v>
      </c>
      <c r="K130">
        <v>34.195599999999999</v>
      </c>
      <c r="L130">
        <v>177.59100000000001</v>
      </c>
      <c r="M130">
        <v>4.3550700000000004</v>
      </c>
      <c r="N130">
        <v>17.3705</v>
      </c>
      <c r="O130">
        <v>31.889399999999998</v>
      </c>
      <c r="P130">
        <v>2.4297800000000001</v>
      </c>
      <c r="Q130">
        <v>1.53915</v>
      </c>
      <c r="R130">
        <v>41.721600000000002</v>
      </c>
      <c r="S130">
        <v>40.308500000000002</v>
      </c>
      <c r="T130">
        <v>1.6586399999999999</v>
      </c>
      <c r="U130">
        <v>13.949</v>
      </c>
      <c r="V130">
        <v>1.97421</v>
      </c>
      <c r="W130">
        <v>0.19154599999999999</v>
      </c>
      <c r="X130">
        <v>19.5031</v>
      </c>
      <c r="Y130">
        <v>1.0045599999999999</v>
      </c>
      <c r="Z130">
        <v>3.8834</v>
      </c>
      <c r="AA130">
        <v>0.73584499999999997</v>
      </c>
      <c r="AB130">
        <v>0.21004200000000001</v>
      </c>
      <c r="AC130">
        <v>0.47718300000000002</v>
      </c>
      <c r="AD130" t="s">
        <v>238</v>
      </c>
      <c r="AE130">
        <v>0.16</v>
      </c>
      <c r="AF130">
        <v>0.16</v>
      </c>
    </row>
    <row r="131" spans="1:46">
      <c r="A131" t="s">
        <v>291</v>
      </c>
      <c r="AD131" t="s">
        <v>241</v>
      </c>
      <c r="AE131">
        <v>0.11363636363636363</v>
      </c>
      <c r="AF131">
        <v>0.11363636363636363</v>
      </c>
    </row>
    <row r="132" spans="1:46">
      <c r="A132" t="s">
        <v>292</v>
      </c>
      <c r="C132">
        <v>39.4343</v>
      </c>
      <c r="D132">
        <v>1695.65</v>
      </c>
      <c r="E132">
        <v>40113</v>
      </c>
      <c r="F132" s="1">
        <v>3.0264000000000001E-12</v>
      </c>
      <c r="G132">
        <v>7252.13</v>
      </c>
      <c r="H132">
        <v>37.064900000000002</v>
      </c>
      <c r="I132">
        <v>33.597099999999998</v>
      </c>
      <c r="J132">
        <v>37.433399999999999</v>
      </c>
      <c r="K132">
        <v>36.042700000000004</v>
      </c>
      <c r="L132">
        <v>55.6051</v>
      </c>
      <c r="M132">
        <v>36.652000000000001</v>
      </c>
      <c r="N132">
        <v>65.637299999999996</v>
      </c>
      <c r="O132">
        <v>69.019499999999994</v>
      </c>
      <c r="P132">
        <v>34.261400000000002</v>
      </c>
      <c r="Q132">
        <v>48.057699999999997</v>
      </c>
      <c r="R132">
        <v>63.318199999999997</v>
      </c>
      <c r="S132">
        <v>48.249600000000001</v>
      </c>
      <c r="T132">
        <v>43.907699999999998</v>
      </c>
      <c r="U132">
        <v>47.540599999999998</v>
      </c>
      <c r="V132">
        <v>32.277299999999997</v>
      </c>
      <c r="W132">
        <v>42.090899999999998</v>
      </c>
      <c r="X132">
        <v>31.158999999999999</v>
      </c>
      <c r="Y132">
        <v>22.929300000000001</v>
      </c>
      <c r="Z132">
        <v>31.1629</v>
      </c>
      <c r="AA132">
        <v>23.924399999999999</v>
      </c>
      <c r="AB132">
        <v>41.0122</v>
      </c>
      <c r="AC132">
        <v>49.0488</v>
      </c>
      <c r="AD132" t="s">
        <v>244</v>
      </c>
      <c r="AE132">
        <v>0.1918181818181818</v>
      </c>
      <c r="AF132">
        <v>0.1918181818181818</v>
      </c>
    </row>
    <row r="133" spans="1:46">
      <c r="A133" t="s">
        <v>292</v>
      </c>
      <c r="C133">
        <v>44.753900000000002</v>
      </c>
      <c r="D133">
        <v>1376.62</v>
      </c>
      <c r="E133">
        <v>31890.6</v>
      </c>
      <c r="F133" s="1">
        <v>3.7572899999999996E-12</v>
      </c>
      <c r="G133">
        <v>10083.5</v>
      </c>
      <c r="H133">
        <v>37.797199999999997</v>
      </c>
      <c r="I133">
        <v>28.2669</v>
      </c>
      <c r="J133">
        <v>49.899000000000001</v>
      </c>
      <c r="K133">
        <v>47.944400000000002</v>
      </c>
      <c r="L133">
        <v>51.369799999999998</v>
      </c>
      <c r="M133">
        <v>37.045699999999997</v>
      </c>
      <c r="N133">
        <v>54.705599999999997</v>
      </c>
      <c r="O133">
        <v>72.590800000000002</v>
      </c>
      <c r="P133">
        <v>41.355499999999999</v>
      </c>
      <c r="Q133">
        <v>53.568100000000001</v>
      </c>
      <c r="R133">
        <v>61.0413</v>
      </c>
      <c r="S133">
        <v>55.5886</v>
      </c>
      <c r="T133">
        <v>30.386700000000001</v>
      </c>
      <c r="U133">
        <v>30.433599999999998</v>
      </c>
      <c r="V133">
        <v>50.9099</v>
      </c>
      <c r="W133">
        <v>37.059600000000003</v>
      </c>
      <c r="X133">
        <v>48.367100000000001</v>
      </c>
      <c r="Y133">
        <v>28.2029</v>
      </c>
      <c r="Z133">
        <v>42.342300000000002</v>
      </c>
      <c r="AA133">
        <v>44.942799999999998</v>
      </c>
      <c r="AB133">
        <v>33.561799999999998</v>
      </c>
      <c r="AC133">
        <v>54.902200000000001</v>
      </c>
    </row>
    <row r="134" spans="1:46">
      <c r="A134" t="s">
        <v>292</v>
      </c>
      <c r="C134">
        <v>52.652900000000002</v>
      </c>
      <c r="D134">
        <v>1421.73</v>
      </c>
      <c r="E134">
        <v>35181.699999999997</v>
      </c>
      <c r="F134" s="1">
        <v>3.0264000000000001E-12</v>
      </c>
      <c r="G134">
        <v>6757.66</v>
      </c>
      <c r="H134">
        <v>48.920099999999998</v>
      </c>
      <c r="I134">
        <v>45.3245</v>
      </c>
      <c r="J134">
        <v>39.383499999999998</v>
      </c>
      <c r="K134">
        <v>43.0792</v>
      </c>
      <c r="L134">
        <v>58.898299999999999</v>
      </c>
      <c r="M134">
        <v>31.329499999999999</v>
      </c>
      <c r="N134">
        <v>68.902500000000003</v>
      </c>
      <c r="O134">
        <v>78.124399999999994</v>
      </c>
      <c r="P134">
        <v>44.7791</v>
      </c>
      <c r="Q134">
        <v>45.825800000000001</v>
      </c>
      <c r="R134">
        <v>56.374499999999998</v>
      </c>
      <c r="S134">
        <v>47.6036</v>
      </c>
      <c r="T134">
        <v>33.101900000000001</v>
      </c>
      <c r="U134">
        <v>49.234299999999998</v>
      </c>
      <c r="V134">
        <v>47.3367</v>
      </c>
      <c r="W134">
        <v>35.828899999999997</v>
      </c>
      <c r="X134">
        <v>69.409800000000004</v>
      </c>
      <c r="Y134">
        <v>34.899000000000001</v>
      </c>
      <c r="Z134">
        <v>40.168799999999997</v>
      </c>
      <c r="AA134">
        <v>26.553599999999999</v>
      </c>
      <c r="AB134">
        <v>41.752299999999998</v>
      </c>
      <c r="AC134">
        <v>34.916800000000002</v>
      </c>
    </row>
    <row r="135" spans="1:46">
      <c r="A135" t="s">
        <v>292</v>
      </c>
      <c r="C135">
        <v>79.8977</v>
      </c>
      <c r="D135">
        <v>1676.58</v>
      </c>
      <c r="E135">
        <v>35173</v>
      </c>
      <c r="F135" s="1">
        <v>3.5293599999999998E-12</v>
      </c>
      <c r="G135">
        <v>7728.29</v>
      </c>
      <c r="H135">
        <v>41.2958</v>
      </c>
      <c r="I135">
        <v>52.641800000000003</v>
      </c>
      <c r="J135">
        <v>42.352800000000002</v>
      </c>
      <c r="K135">
        <v>43.394399999999997</v>
      </c>
      <c r="L135">
        <v>69.902199999999993</v>
      </c>
      <c r="M135">
        <v>46.5167</v>
      </c>
      <c r="N135">
        <v>65.755200000000002</v>
      </c>
      <c r="O135">
        <v>65.346199999999996</v>
      </c>
      <c r="P135">
        <v>38.947699999999998</v>
      </c>
      <c r="Q135">
        <v>34.7986</v>
      </c>
      <c r="R135">
        <v>50.067100000000003</v>
      </c>
      <c r="S135">
        <v>52.550699999999999</v>
      </c>
      <c r="T135">
        <v>50.734999999999999</v>
      </c>
      <c r="U135">
        <v>49.436199999999999</v>
      </c>
      <c r="V135">
        <v>45.701599999999999</v>
      </c>
      <c r="W135">
        <v>37.723300000000002</v>
      </c>
      <c r="X135">
        <v>51.238500000000002</v>
      </c>
      <c r="Y135">
        <v>46.688800000000001</v>
      </c>
      <c r="Z135">
        <v>51.198799999999999</v>
      </c>
      <c r="AA135">
        <v>64.134799999999998</v>
      </c>
      <c r="AB135">
        <v>59.379600000000003</v>
      </c>
      <c r="AC135">
        <v>62.3337</v>
      </c>
      <c r="AE135" t="s">
        <v>231</v>
      </c>
      <c r="AF135" t="s">
        <v>232</v>
      </c>
      <c r="AG135" t="s">
        <v>233</v>
      </c>
      <c r="AH135" t="s">
        <v>234</v>
      </c>
      <c r="AI135" t="s">
        <v>238</v>
      </c>
      <c r="AJ135" t="s">
        <v>241</v>
      </c>
      <c r="AK135" t="s">
        <v>244</v>
      </c>
    </row>
    <row r="136" spans="1:46">
      <c r="A136" t="s">
        <v>293</v>
      </c>
      <c r="AD136" t="s">
        <v>315</v>
      </c>
      <c r="AE136">
        <v>0.06</v>
      </c>
      <c r="AF136">
        <v>7.1818181818181809E-2</v>
      </c>
      <c r="AG136">
        <v>0.18833333333333332</v>
      </c>
      <c r="AH136">
        <v>0.21166666666666667</v>
      </c>
      <c r="AI136">
        <v>0.16</v>
      </c>
      <c r="AJ136">
        <v>0.11363636363636363</v>
      </c>
      <c r="AK136">
        <v>0.1918181818181818</v>
      </c>
    </row>
    <row r="137" spans="1:46">
      <c r="A137" t="s">
        <v>293</v>
      </c>
      <c r="C137">
        <v>7.6968399999999999</v>
      </c>
      <c r="D137">
        <v>1404.67</v>
      </c>
      <c r="E137">
        <v>24427</v>
      </c>
      <c r="F137" s="1">
        <v>4.2007800000000002E-12</v>
      </c>
      <c r="G137">
        <v>6438.69</v>
      </c>
      <c r="H137">
        <v>4.5865600000000004</v>
      </c>
      <c r="I137">
        <v>20.433</v>
      </c>
      <c r="J137">
        <v>3.3830499999999999</v>
      </c>
      <c r="K137">
        <v>3.80538</v>
      </c>
      <c r="L137">
        <v>6.2416600000000004</v>
      </c>
      <c r="M137">
        <v>2.80715</v>
      </c>
      <c r="N137">
        <v>8.98325</v>
      </c>
      <c r="O137">
        <v>8.8997899999999994</v>
      </c>
      <c r="P137">
        <v>3.6917900000000001</v>
      </c>
      <c r="Q137">
        <v>3.78227</v>
      </c>
      <c r="R137">
        <v>6.7263799999999998</v>
      </c>
      <c r="S137">
        <v>7.4914399999999999</v>
      </c>
      <c r="T137">
        <v>4.0403599999999997</v>
      </c>
      <c r="U137">
        <v>3.75542</v>
      </c>
      <c r="V137">
        <v>3.9670000000000001</v>
      </c>
      <c r="W137">
        <v>4.4739899999999997</v>
      </c>
      <c r="X137">
        <v>7.8209400000000002</v>
      </c>
      <c r="Y137">
        <v>3.6938300000000002</v>
      </c>
      <c r="Z137">
        <v>3.23706</v>
      </c>
      <c r="AA137">
        <v>3.3748100000000001</v>
      </c>
      <c r="AB137">
        <v>3.4017900000000001</v>
      </c>
      <c r="AC137">
        <v>3.2587600000000001</v>
      </c>
      <c r="AD137" t="s">
        <v>316</v>
      </c>
      <c r="AE137">
        <v>0.06</v>
      </c>
      <c r="AF137">
        <v>7.1818181818181809E-2</v>
      </c>
      <c r="AG137">
        <v>0.18833333333333332</v>
      </c>
      <c r="AH137">
        <v>0.21166666666666667</v>
      </c>
      <c r="AI137">
        <v>0.16</v>
      </c>
      <c r="AJ137">
        <v>0.11363636363636363</v>
      </c>
      <c r="AK137">
        <v>0.1918181818181818</v>
      </c>
    </row>
    <row r="138" spans="1:46">
      <c r="A138" t="s">
        <v>293</v>
      </c>
      <c r="C138">
        <v>4.4858099999999999</v>
      </c>
      <c r="D138">
        <v>1138.74</v>
      </c>
      <c r="E138">
        <v>35601.9</v>
      </c>
      <c r="F138" s="1">
        <v>1.9445800000000002E-12</v>
      </c>
      <c r="G138">
        <v>8046.77</v>
      </c>
      <c r="H138">
        <v>4.1962700000000002</v>
      </c>
      <c r="I138">
        <v>22.9497</v>
      </c>
      <c r="J138">
        <v>3.9047900000000002</v>
      </c>
      <c r="K138">
        <v>4.3900499999999996</v>
      </c>
      <c r="L138">
        <v>5.9219299999999997</v>
      </c>
      <c r="M138">
        <v>3.1252900000000001</v>
      </c>
      <c r="N138">
        <v>7.8424100000000001</v>
      </c>
      <c r="O138">
        <v>12.601800000000001</v>
      </c>
      <c r="P138">
        <v>3.4250600000000002</v>
      </c>
      <c r="Q138">
        <v>5.8340399999999999</v>
      </c>
      <c r="R138">
        <v>14.986800000000001</v>
      </c>
      <c r="S138">
        <v>7.8324499999999997</v>
      </c>
      <c r="T138">
        <v>4.4398499999999999</v>
      </c>
      <c r="U138">
        <v>4.1771000000000003</v>
      </c>
      <c r="V138">
        <v>3.9177599999999999</v>
      </c>
      <c r="W138">
        <v>4.4942500000000001</v>
      </c>
      <c r="X138">
        <v>6.8216900000000003</v>
      </c>
      <c r="Y138">
        <v>3.67848</v>
      </c>
      <c r="Z138">
        <v>3.7572399999999999</v>
      </c>
      <c r="AA138">
        <v>5.1320399999999999</v>
      </c>
      <c r="AB138">
        <v>3.2507299999999999</v>
      </c>
      <c r="AC138">
        <v>4.40029</v>
      </c>
    </row>
    <row r="139" spans="1:46">
      <c r="A139" t="s">
        <v>293</v>
      </c>
      <c r="C139">
        <v>5.9855400000000003</v>
      </c>
      <c r="D139">
        <v>1055.3399999999999</v>
      </c>
      <c r="E139">
        <v>23473.9</v>
      </c>
      <c r="F139" s="1">
        <v>3.21983E-12</v>
      </c>
      <c r="G139">
        <v>4258.18</v>
      </c>
      <c r="H139">
        <v>3.6203699999999999</v>
      </c>
      <c r="I139">
        <v>7.1680299999999999</v>
      </c>
      <c r="J139">
        <v>3.4969600000000001</v>
      </c>
      <c r="K139">
        <v>3.5156499999999999</v>
      </c>
      <c r="L139">
        <v>4.8269700000000002</v>
      </c>
      <c r="M139">
        <v>3.7131500000000002</v>
      </c>
      <c r="N139">
        <v>9.8218700000000005</v>
      </c>
      <c r="O139">
        <v>6.7245299999999997</v>
      </c>
      <c r="P139">
        <v>2.82498</v>
      </c>
      <c r="Q139">
        <v>3.4421499999999998</v>
      </c>
      <c r="R139">
        <v>10.409000000000001</v>
      </c>
      <c r="S139">
        <v>6.36355</v>
      </c>
      <c r="T139">
        <v>4.2585499999999996</v>
      </c>
      <c r="U139">
        <v>6.2241900000000001</v>
      </c>
      <c r="V139">
        <v>3.85663</v>
      </c>
      <c r="W139">
        <v>6.1265000000000001</v>
      </c>
      <c r="X139">
        <v>6.6366500000000004</v>
      </c>
      <c r="Y139">
        <v>4.0434200000000002</v>
      </c>
      <c r="Z139">
        <v>4.3145300000000004</v>
      </c>
      <c r="AA139">
        <v>5.5593199999999996</v>
      </c>
      <c r="AB139">
        <v>4.2782</v>
      </c>
      <c r="AC139">
        <v>4.5936000000000003</v>
      </c>
    </row>
    <row r="140" spans="1:46">
      <c r="A140" t="s">
        <v>293</v>
      </c>
      <c r="C140">
        <v>5.5959000000000003</v>
      </c>
      <c r="D140">
        <v>1621.12</v>
      </c>
      <c r="E140">
        <v>24222.2</v>
      </c>
      <c r="F140" s="1">
        <v>2.6568000000000001E-12</v>
      </c>
      <c r="G140">
        <v>5748.3</v>
      </c>
      <c r="H140">
        <v>6.8745200000000004</v>
      </c>
      <c r="I140">
        <v>22.9757</v>
      </c>
      <c r="J140">
        <v>3.3129900000000001</v>
      </c>
      <c r="K140">
        <v>4.7720500000000001</v>
      </c>
      <c r="L140">
        <v>5.88748</v>
      </c>
      <c r="M140">
        <v>3.18729</v>
      </c>
      <c r="N140">
        <v>7.1966299999999999</v>
      </c>
      <c r="O140">
        <v>9.0511099999999995</v>
      </c>
      <c r="P140">
        <v>2.9761099999999998</v>
      </c>
      <c r="Q140">
        <v>4.8840000000000003</v>
      </c>
      <c r="R140">
        <v>12.4171</v>
      </c>
      <c r="S140">
        <v>9.2543399999999991</v>
      </c>
      <c r="T140">
        <v>3.9453299999999998</v>
      </c>
      <c r="U140">
        <v>3.8754599999999999</v>
      </c>
      <c r="V140">
        <v>3.25895</v>
      </c>
      <c r="W140">
        <v>4.5498200000000004</v>
      </c>
      <c r="X140">
        <v>7.7307300000000003</v>
      </c>
      <c r="Y140">
        <v>3.51816</v>
      </c>
      <c r="Z140">
        <v>3.10019</v>
      </c>
      <c r="AA140">
        <v>4.5537000000000001</v>
      </c>
      <c r="AB140">
        <v>3.9906000000000001</v>
      </c>
      <c r="AC140">
        <v>5.0293299999999999</v>
      </c>
    </row>
    <row r="141" spans="1:46">
      <c r="A141" t="s">
        <v>294</v>
      </c>
    </row>
    <row r="142" spans="1:46">
      <c r="A142" t="s">
        <v>294</v>
      </c>
      <c r="C142">
        <v>4.1791099999999997</v>
      </c>
      <c r="D142">
        <v>13210.6</v>
      </c>
      <c r="E142">
        <v>45532.4</v>
      </c>
      <c r="F142" s="1">
        <v>1.55567E-12</v>
      </c>
      <c r="G142">
        <v>5346.64</v>
      </c>
      <c r="H142">
        <v>3.4856500000000001</v>
      </c>
      <c r="I142">
        <v>366.238</v>
      </c>
      <c r="J142">
        <v>12.061299999999999</v>
      </c>
      <c r="K142">
        <v>2.3024200000000001</v>
      </c>
      <c r="L142">
        <v>134.09399999999999</v>
      </c>
      <c r="M142">
        <v>2.2805900000000001</v>
      </c>
      <c r="N142">
        <v>11.819599999999999</v>
      </c>
      <c r="O142">
        <v>8.6580200000000005</v>
      </c>
      <c r="P142">
        <v>3.1720999999999999</v>
      </c>
      <c r="Q142">
        <v>4.0326700000000004</v>
      </c>
      <c r="R142">
        <v>94.053200000000004</v>
      </c>
      <c r="S142">
        <v>61.638300000000001</v>
      </c>
      <c r="T142">
        <v>1.70726</v>
      </c>
      <c r="U142">
        <v>17.251899999999999</v>
      </c>
      <c r="V142">
        <v>1.22153</v>
      </c>
      <c r="W142">
        <v>0.53262600000000004</v>
      </c>
      <c r="X142">
        <v>62.743200000000002</v>
      </c>
      <c r="Y142">
        <v>2.40422</v>
      </c>
      <c r="Z142">
        <v>4.7456100000000001</v>
      </c>
      <c r="AA142">
        <v>0.75715399999999999</v>
      </c>
      <c r="AB142">
        <v>0.17002900000000001</v>
      </c>
      <c r="AC142">
        <v>0.84775900000000004</v>
      </c>
    </row>
    <row r="143" spans="1:46">
      <c r="A143" t="s">
        <v>294</v>
      </c>
      <c r="C143">
        <v>5.0837899999999996</v>
      </c>
      <c r="D143">
        <v>20001.7</v>
      </c>
      <c r="E143">
        <v>45324.800000000003</v>
      </c>
      <c r="F143" s="1">
        <v>2.0788500000000002E-12</v>
      </c>
      <c r="G143">
        <v>4605.8100000000004</v>
      </c>
      <c r="H143">
        <v>3.2723399999999998</v>
      </c>
      <c r="I143">
        <v>440.07900000000001</v>
      </c>
      <c r="J143">
        <v>14.7842</v>
      </c>
      <c r="K143">
        <v>2.72248</v>
      </c>
      <c r="L143">
        <v>111.069</v>
      </c>
      <c r="M143">
        <v>2.2729499999999998</v>
      </c>
      <c r="N143">
        <v>13.2</v>
      </c>
      <c r="O143">
        <v>13.1111</v>
      </c>
      <c r="P143">
        <v>3.7882199999999999</v>
      </c>
      <c r="Q143">
        <v>5.5318300000000002</v>
      </c>
      <c r="R143">
        <v>89.540899999999993</v>
      </c>
      <c r="S143">
        <v>76.081400000000002</v>
      </c>
      <c r="T143">
        <v>2.2875700000000001</v>
      </c>
      <c r="U143">
        <v>22.847899999999999</v>
      </c>
      <c r="V143">
        <v>1.1061799999999999</v>
      </c>
      <c r="W143">
        <v>0.75241100000000005</v>
      </c>
      <c r="X143">
        <v>64.3583</v>
      </c>
      <c r="Y143">
        <v>2.0484800000000001</v>
      </c>
      <c r="Z143">
        <v>4.6137699999999997</v>
      </c>
      <c r="AA143">
        <v>0.74359399999999998</v>
      </c>
      <c r="AB143">
        <v>0.31936300000000001</v>
      </c>
      <c r="AC143">
        <v>1.33114</v>
      </c>
    </row>
    <row r="144" spans="1:46">
      <c r="A144" t="s">
        <v>295</v>
      </c>
      <c r="AD144" s="19" t="s">
        <v>231</v>
      </c>
      <c r="AE144" s="19" t="s">
        <v>232</v>
      </c>
      <c r="AF144" s="19" t="s">
        <v>233</v>
      </c>
      <c r="AG144" s="19" t="s">
        <v>234</v>
      </c>
      <c r="AH144" s="19" t="s">
        <v>238</v>
      </c>
      <c r="AI144" s="19" t="s">
        <v>241</v>
      </c>
      <c r="AJ144" s="19" t="s">
        <v>244</v>
      </c>
      <c r="AN144" s="19" t="s">
        <v>231</v>
      </c>
      <c r="AO144" s="19" t="s">
        <v>232</v>
      </c>
      <c r="AP144" s="19" t="s">
        <v>233</v>
      </c>
      <c r="AQ144" s="19" t="s">
        <v>234</v>
      </c>
      <c r="AR144" s="19" t="s">
        <v>238</v>
      </c>
      <c r="AS144" s="19" t="s">
        <v>241</v>
      </c>
      <c r="AT144" s="19" t="s">
        <v>244</v>
      </c>
    </row>
    <row r="145" spans="1:46">
      <c r="A145" t="s">
        <v>0</v>
      </c>
      <c r="C145">
        <v>6.1985900000000003</v>
      </c>
      <c r="D145" s="1">
        <v>9.5330799999999992E-12</v>
      </c>
      <c r="E145">
        <v>20233.5</v>
      </c>
      <c r="F145">
        <v>1665.45</v>
      </c>
      <c r="G145">
        <v>343.38400000000001</v>
      </c>
      <c r="H145">
        <v>2.2894399999999999</v>
      </c>
      <c r="I145">
        <v>117.36499999999999</v>
      </c>
      <c r="J145">
        <v>17.196300000000001</v>
      </c>
      <c r="K145">
        <v>2.9263699999999999</v>
      </c>
      <c r="L145">
        <v>14.3208</v>
      </c>
      <c r="M145">
        <v>0.860514</v>
      </c>
      <c r="N145">
        <v>9.9417000000000009</v>
      </c>
      <c r="O145">
        <v>28.829599999999999</v>
      </c>
      <c r="P145">
        <v>7.57707</v>
      </c>
      <c r="Q145">
        <v>31.279800000000002</v>
      </c>
      <c r="R145">
        <v>9.6258800000000004</v>
      </c>
      <c r="S145">
        <v>4.0957100000000004</v>
      </c>
      <c r="T145">
        <v>0.119147</v>
      </c>
      <c r="U145">
        <v>9.6184999999999999E-4</v>
      </c>
      <c r="V145">
        <v>0.81883300000000003</v>
      </c>
      <c r="W145">
        <v>0.44609799999999999</v>
      </c>
      <c r="X145">
        <v>607.68899999999996</v>
      </c>
      <c r="Y145">
        <v>2.0885299999999999E-2</v>
      </c>
      <c r="Z145">
        <v>1.1716600000000001E-2</v>
      </c>
      <c r="AA145" s="1">
        <v>2.6972300000000001E-8</v>
      </c>
      <c r="AB145">
        <v>1.2500599999999999E-4</v>
      </c>
      <c r="AC145">
        <v>1.4059900000000001</v>
      </c>
      <c r="AD145">
        <v>600</v>
      </c>
      <c r="AE145">
        <v>718.18181818181813</v>
      </c>
      <c r="AF145">
        <v>1883.3333333333333</v>
      </c>
      <c r="AG145">
        <v>2116.6666666666665</v>
      </c>
      <c r="AH145">
        <v>1600</v>
      </c>
      <c r="AI145">
        <v>1136.3636363636363</v>
      </c>
      <c r="AJ145">
        <v>1918.181818181818</v>
      </c>
      <c r="AN145">
        <v>2.1599999999999997</v>
      </c>
      <c r="AO145">
        <v>6.0327272727272723</v>
      </c>
      <c r="AP145">
        <v>356.89166666666665</v>
      </c>
      <c r="AQ145">
        <v>491.27833333333336</v>
      </c>
      <c r="AR145">
        <v>136.32</v>
      </c>
      <c r="AS145">
        <v>3.0681818181818179</v>
      </c>
      <c r="AT145">
        <v>28.389090909090907</v>
      </c>
    </row>
    <row r="146" spans="1:46">
      <c r="A146" t="s">
        <v>1</v>
      </c>
      <c r="C146">
        <v>5.4918899999999997</v>
      </c>
      <c r="D146" s="1">
        <v>8.9777499999999994E-12</v>
      </c>
      <c r="E146">
        <v>21250.799999999999</v>
      </c>
      <c r="F146">
        <v>1176.8699999999999</v>
      </c>
      <c r="G146">
        <v>325.041</v>
      </c>
      <c r="H146">
        <v>3.4815299999999998</v>
      </c>
      <c r="I146">
        <v>249.10300000000001</v>
      </c>
      <c r="J146">
        <v>42.951799999999999</v>
      </c>
      <c r="K146">
        <v>24.464500000000001</v>
      </c>
      <c r="L146">
        <v>16.253</v>
      </c>
      <c r="M146">
        <v>0.73131000000000002</v>
      </c>
      <c r="N146">
        <v>10.429399999999999</v>
      </c>
      <c r="O146">
        <v>17.018899999999999</v>
      </c>
      <c r="P146">
        <v>5.8902599999999996</v>
      </c>
      <c r="Q146">
        <v>28.128399999999999</v>
      </c>
      <c r="R146">
        <v>10.9961</v>
      </c>
      <c r="S146">
        <v>4.7275799999999997</v>
      </c>
      <c r="T146">
        <v>3.2027100000000003E-2</v>
      </c>
      <c r="U146">
        <v>0.158688</v>
      </c>
      <c r="V146">
        <v>0.65083899999999995</v>
      </c>
      <c r="W146">
        <v>0.59373699999999996</v>
      </c>
      <c r="X146">
        <v>591.61599999999999</v>
      </c>
      <c r="Y146">
        <v>2.3453399999999999E-2</v>
      </c>
      <c r="Z146" s="1">
        <v>3.0630999999999999E-5</v>
      </c>
      <c r="AA146" s="1">
        <v>1.04256E-7</v>
      </c>
      <c r="AB146">
        <v>4.9564200000000002E-4</v>
      </c>
      <c r="AC146">
        <v>1.31877</v>
      </c>
      <c r="AD146">
        <v>600</v>
      </c>
      <c r="AE146">
        <v>718.18181818181813</v>
      </c>
      <c r="AF146">
        <v>1883.3333333333333</v>
      </c>
      <c r="AG146">
        <v>2116.6666666666665</v>
      </c>
      <c r="AH146">
        <v>1600</v>
      </c>
      <c r="AI146">
        <v>1136.3636363636363</v>
      </c>
      <c r="AJ146">
        <v>1918.181818181818</v>
      </c>
      <c r="AN146">
        <v>2.1599999999999997</v>
      </c>
      <c r="AO146">
        <v>7.8281818181818172</v>
      </c>
      <c r="AP146">
        <v>344.65</v>
      </c>
      <c r="AQ146">
        <v>494.66500000000002</v>
      </c>
      <c r="AR146">
        <v>136.63999999999999</v>
      </c>
      <c r="AS146">
        <v>4.6590909090909092</v>
      </c>
      <c r="AT146">
        <v>32.417272727272724</v>
      </c>
    </row>
    <row r="147" spans="1:46">
      <c r="A147" t="s">
        <v>2</v>
      </c>
      <c r="C147">
        <v>5.9336099999999998</v>
      </c>
      <c r="D147" s="1">
        <v>9.6177599999999992E-12</v>
      </c>
      <c r="E147">
        <v>21934.6</v>
      </c>
      <c r="F147">
        <v>2218.3000000000002</v>
      </c>
      <c r="G147">
        <v>318.68200000000002</v>
      </c>
      <c r="H147">
        <v>6.3227500000000001</v>
      </c>
      <c r="I147">
        <v>234.23599999999999</v>
      </c>
      <c r="J147">
        <v>25.488299999999999</v>
      </c>
      <c r="K147">
        <v>11.377000000000001</v>
      </c>
      <c r="L147">
        <v>15.6914</v>
      </c>
      <c r="M147">
        <v>0.52745600000000004</v>
      </c>
      <c r="N147">
        <v>6.9745200000000001</v>
      </c>
      <c r="O147">
        <v>21.120200000000001</v>
      </c>
      <c r="P147">
        <v>5.72797</v>
      </c>
      <c r="Q147">
        <v>29.8307</v>
      </c>
      <c r="R147">
        <v>9.7326499999999996</v>
      </c>
      <c r="S147">
        <v>3.2485599999999999</v>
      </c>
      <c r="T147">
        <v>4.0885699999999997E-2</v>
      </c>
      <c r="U147">
        <v>0.60141699999999998</v>
      </c>
      <c r="V147">
        <v>2.4816099999999999</v>
      </c>
      <c r="W147">
        <v>0.63346000000000002</v>
      </c>
      <c r="X147">
        <v>155.20699999999999</v>
      </c>
      <c r="Y147">
        <v>1.5661399999999999E-2</v>
      </c>
      <c r="Z147" s="1">
        <v>5.4249000000000004E-6</v>
      </c>
      <c r="AA147" s="1">
        <v>3.2191299999999998E-7</v>
      </c>
      <c r="AB147">
        <v>3.1766200000000001E-2</v>
      </c>
      <c r="AC147">
        <v>1.7128399999999999</v>
      </c>
      <c r="AD147">
        <v>600</v>
      </c>
      <c r="AE147">
        <v>718.18181818181813</v>
      </c>
      <c r="AF147">
        <v>1883.3333333333333</v>
      </c>
      <c r="AG147">
        <v>2116.6666666666665</v>
      </c>
      <c r="AH147">
        <v>1600</v>
      </c>
      <c r="AI147">
        <v>1136.3636363636363</v>
      </c>
      <c r="AJ147">
        <v>1918.181818181818</v>
      </c>
      <c r="AN147">
        <v>1.7399999999999998</v>
      </c>
      <c r="AO147">
        <v>5.0990909090909087</v>
      </c>
      <c r="AP147">
        <v>355.95</v>
      </c>
      <c r="AQ147">
        <v>484.7166666666667</v>
      </c>
      <c r="AR147">
        <v>152.48000000000002</v>
      </c>
      <c r="AS147">
        <v>0</v>
      </c>
      <c r="AT147">
        <v>33.376363636363635</v>
      </c>
    </row>
    <row r="148" spans="1:46">
      <c r="A148" t="s">
        <v>3</v>
      </c>
      <c r="C148">
        <v>3.8236300000000001</v>
      </c>
      <c r="D148" s="1">
        <v>8.3488800000000003E-12</v>
      </c>
      <c r="E148">
        <v>23591.200000000001</v>
      </c>
      <c r="F148">
        <v>1479.86</v>
      </c>
      <c r="G148">
        <v>359.30799999999999</v>
      </c>
      <c r="H148">
        <v>5.3486000000000002</v>
      </c>
      <c r="I148">
        <v>362.04700000000003</v>
      </c>
      <c r="J148">
        <v>31.148399999999999</v>
      </c>
      <c r="K148">
        <v>15.8354</v>
      </c>
      <c r="L148">
        <v>18.902000000000001</v>
      </c>
      <c r="M148">
        <v>0.46047900000000003</v>
      </c>
      <c r="N148">
        <v>6.1529600000000002</v>
      </c>
      <c r="O148">
        <v>19.104199999999999</v>
      </c>
      <c r="P148">
        <v>7.9108999999999998</v>
      </c>
      <c r="Q148">
        <v>34.205100000000002</v>
      </c>
      <c r="R148">
        <v>10.3155</v>
      </c>
      <c r="S148">
        <v>2.87351</v>
      </c>
      <c r="T148">
        <v>0.12361800000000001</v>
      </c>
      <c r="U148">
        <v>0.18465799999999999</v>
      </c>
      <c r="V148">
        <v>2.3438099999999999</v>
      </c>
      <c r="W148">
        <v>0.39917599999999998</v>
      </c>
      <c r="X148">
        <v>154.22499999999999</v>
      </c>
      <c r="Y148">
        <v>1.0372599999999999E-2</v>
      </c>
      <c r="Z148" s="1">
        <v>1.5037399999999999E-6</v>
      </c>
      <c r="AA148" s="1">
        <v>9.7135200000000008E-7</v>
      </c>
      <c r="AB148">
        <v>5.21854E-2</v>
      </c>
      <c r="AC148">
        <v>1.11067</v>
      </c>
      <c r="AD148">
        <v>600</v>
      </c>
      <c r="AE148">
        <v>718.18181818181813</v>
      </c>
      <c r="AF148">
        <v>1883.3333333333333</v>
      </c>
      <c r="AG148">
        <v>2116.6666666666665</v>
      </c>
      <c r="AH148">
        <v>1600</v>
      </c>
      <c r="AI148">
        <v>1136.3636363636363</v>
      </c>
      <c r="AJ148">
        <v>1918.181818181818</v>
      </c>
      <c r="AN148">
        <v>1.6800000000000002</v>
      </c>
      <c r="AO148">
        <v>6.0327272727272723</v>
      </c>
      <c r="AP148">
        <v>349.54666666666662</v>
      </c>
      <c r="AQ148">
        <v>487.04500000000013</v>
      </c>
      <c r="AR148">
        <v>152.48000000000002</v>
      </c>
      <c r="AS148">
        <v>0</v>
      </c>
      <c r="AT148">
        <v>36.829090909090908</v>
      </c>
    </row>
    <row r="149" spans="1:46">
      <c r="A149" t="s">
        <v>4</v>
      </c>
      <c r="C149">
        <v>5.8784599999999996</v>
      </c>
      <c r="D149" s="1">
        <v>1.0627200000000001E-11</v>
      </c>
      <c r="E149">
        <v>19261.900000000001</v>
      </c>
      <c r="F149">
        <v>1983.96</v>
      </c>
      <c r="G149">
        <v>477.85899999999998</v>
      </c>
      <c r="H149">
        <v>6.2995000000000001</v>
      </c>
      <c r="I149">
        <v>276.202</v>
      </c>
      <c r="J149">
        <v>24.62</v>
      </c>
      <c r="K149">
        <v>12.0944</v>
      </c>
      <c r="L149">
        <v>12.5543</v>
      </c>
      <c r="M149">
        <v>0.26686100000000001</v>
      </c>
      <c r="N149">
        <v>6.7427999999999999</v>
      </c>
      <c r="O149">
        <v>28.417400000000001</v>
      </c>
      <c r="P149">
        <v>5.2606900000000003</v>
      </c>
      <c r="Q149">
        <v>33.987699999999997</v>
      </c>
      <c r="R149">
        <v>11.0288</v>
      </c>
      <c r="S149">
        <v>3.2842199999999999</v>
      </c>
      <c r="T149">
        <v>7.9590800000000003E-2</v>
      </c>
      <c r="U149">
        <v>0.49263200000000001</v>
      </c>
      <c r="V149">
        <v>2.5287799999999998</v>
      </c>
      <c r="W149">
        <v>0.68264800000000003</v>
      </c>
      <c r="X149">
        <v>240.99</v>
      </c>
      <c r="Y149">
        <v>1.5233500000000001E-2</v>
      </c>
      <c r="Z149" s="1">
        <v>7.0633499999999999E-6</v>
      </c>
      <c r="AA149" s="1">
        <v>4.6942099999999997E-6</v>
      </c>
      <c r="AB149">
        <v>3.7882699999999998E-2</v>
      </c>
      <c r="AC149">
        <v>1.0615699999999999</v>
      </c>
      <c r="AD149">
        <v>600</v>
      </c>
      <c r="AE149">
        <v>718.18181818181813</v>
      </c>
      <c r="AF149">
        <v>1883.3333333333333</v>
      </c>
      <c r="AG149">
        <v>2116.6666666666665</v>
      </c>
      <c r="AH149">
        <v>1600</v>
      </c>
      <c r="AI149">
        <v>1136.3636363636363</v>
      </c>
      <c r="AJ149">
        <v>1918.181818181818</v>
      </c>
      <c r="AN149">
        <v>1.7999999999999998</v>
      </c>
      <c r="AO149">
        <v>5.7454545454545451</v>
      </c>
      <c r="AP149">
        <v>352.18333333333334</v>
      </c>
      <c r="AQ149">
        <v>488.52666666666664</v>
      </c>
      <c r="AR149">
        <v>152.80000000000001</v>
      </c>
      <c r="AS149">
        <v>0</v>
      </c>
      <c r="AT149">
        <v>30.307272727272725</v>
      </c>
    </row>
    <row r="150" spans="1:46">
      <c r="A150" t="s">
        <v>5</v>
      </c>
      <c r="C150">
        <v>7.01267</v>
      </c>
      <c r="D150" s="1">
        <v>6.4396700000000002E-12</v>
      </c>
      <c r="E150">
        <v>24754.7</v>
      </c>
      <c r="F150">
        <v>1111.54</v>
      </c>
      <c r="G150">
        <v>325.05200000000002</v>
      </c>
      <c r="H150">
        <v>8.9893999999999998</v>
      </c>
      <c r="I150">
        <v>529.86900000000003</v>
      </c>
      <c r="J150">
        <v>45.8142</v>
      </c>
      <c r="K150">
        <v>21.767099999999999</v>
      </c>
      <c r="L150">
        <v>15.4849</v>
      </c>
      <c r="M150">
        <v>0.57281499999999996</v>
      </c>
      <c r="N150">
        <v>8.3834099999999996</v>
      </c>
      <c r="O150">
        <v>18.530799999999999</v>
      </c>
      <c r="P150">
        <v>8.1508500000000002</v>
      </c>
      <c r="Q150">
        <v>35.587699999999998</v>
      </c>
      <c r="R150">
        <v>9.3630300000000002</v>
      </c>
      <c r="S150">
        <v>2.1013099999999998</v>
      </c>
      <c r="T150">
        <v>4.0883200000000001E-2</v>
      </c>
      <c r="U150">
        <v>0.428813</v>
      </c>
      <c r="V150">
        <v>3.4522599999999999</v>
      </c>
      <c r="W150">
        <v>0.52306200000000003</v>
      </c>
      <c r="X150">
        <v>202.34</v>
      </c>
      <c r="Y150">
        <v>8.1365399999999994E-3</v>
      </c>
      <c r="Z150" s="1">
        <v>2.87806E-5</v>
      </c>
      <c r="AA150" s="1">
        <v>1.7985100000000002E-5</v>
      </c>
      <c r="AB150">
        <v>4.6535100000000003E-2</v>
      </c>
      <c r="AC150">
        <v>1.0239100000000001</v>
      </c>
      <c r="AD150">
        <v>600</v>
      </c>
      <c r="AE150">
        <v>718.18181818181813</v>
      </c>
      <c r="AF150">
        <v>1883.3333333333333</v>
      </c>
      <c r="AG150">
        <v>2116.6666666666665</v>
      </c>
      <c r="AH150">
        <v>1600</v>
      </c>
      <c r="AI150">
        <v>1136.3636363636363</v>
      </c>
      <c r="AJ150">
        <v>1918.181818181818</v>
      </c>
      <c r="AN150">
        <v>1.6800000000000002</v>
      </c>
      <c r="AO150">
        <v>6.3918181818181816</v>
      </c>
      <c r="AP150">
        <v>341.07166666666666</v>
      </c>
      <c r="AQ150">
        <v>493.60666666666674</v>
      </c>
      <c r="AR150">
        <v>155.36000000000004</v>
      </c>
      <c r="AS150">
        <v>0</v>
      </c>
      <c r="AT150">
        <v>35.102727272727272</v>
      </c>
    </row>
    <row r="151" spans="1:46">
      <c r="A151" t="s">
        <v>6</v>
      </c>
      <c r="C151">
        <v>8.3305500000000006</v>
      </c>
      <c r="D151" s="1">
        <v>9.2984900000000003E-12</v>
      </c>
      <c r="E151">
        <v>22650.400000000001</v>
      </c>
      <c r="F151">
        <v>2065.71</v>
      </c>
      <c r="G151">
        <v>307.3</v>
      </c>
      <c r="H151">
        <v>9.9027499999999993</v>
      </c>
      <c r="I151">
        <v>457.01400000000001</v>
      </c>
      <c r="J151">
        <v>40.937899999999999</v>
      </c>
      <c r="K151">
        <v>20.252300000000002</v>
      </c>
      <c r="L151">
        <v>20.033999999999999</v>
      </c>
      <c r="M151">
        <v>0.61670000000000003</v>
      </c>
      <c r="N151">
        <v>10.9755</v>
      </c>
      <c r="O151">
        <v>27.657599999999999</v>
      </c>
      <c r="P151">
        <v>7.8982900000000003</v>
      </c>
      <c r="Q151">
        <v>32.067900000000002</v>
      </c>
      <c r="R151">
        <v>8.8018999999999998</v>
      </c>
      <c r="S151">
        <v>2.39541</v>
      </c>
      <c r="T151">
        <v>0.119522</v>
      </c>
      <c r="U151">
        <v>0.41579100000000002</v>
      </c>
      <c r="V151">
        <v>3.2128000000000001</v>
      </c>
      <c r="W151">
        <v>0.48620400000000003</v>
      </c>
      <c r="X151">
        <v>277.63499999999999</v>
      </c>
      <c r="Y151">
        <v>1.3374799999999999E-2</v>
      </c>
      <c r="Z151">
        <v>1.83439E-4</v>
      </c>
      <c r="AA151" s="1">
        <v>7.4006300000000003E-5</v>
      </c>
      <c r="AB151">
        <v>2.7519800000000001E-2</v>
      </c>
      <c r="AC151">
        <v>1.15509</v>
      </c>
      <c r="AD151">
        <v>600</v>
      </c>
      <c r="AE151">
        <v>718.18181818181813</v>
      </c>
      <c r="AF151">
        <v>1883.3333333333333</v>
      </c>
      <c r="AG151">
        <v>2116.6666666666665</v>
      </c>
      <c r="AH151">
        <v>1600</v>
      </c>
      <c r="AI151">
        <v>1136.3636363636363</v>
      </c>
      <c r="AJ151">
        <v>1918.181818181818</v>
      </c>
      <c r="AN151">
        <v>1.7399999999999998</v>
      </c>
      <c r="AO151">
        <v>5.8890909090909087</v>
      </c>
      <c r="AP151">
        <v>346.72166666666664</v>
      </c>
      <c r="AQ151">
        <v>489.37333333333339</v>
      </c>
      <c r="AR151">
        <v>153.12</v>
      </c>
      <c r="AS151">
        <v>0</v>
      </c>
      <c r="AT151">
        <v>37.020909090909086</v>
      </c>
    </row>
    <row r="152" spans="1:46">
      <c r="A152" t="s">
        <v>7</v>
      </c>
      <c r="C152">
        <v>5.8285299999999998</v>
      </c>
      <c r="D152" s="1">
        <v>9.0096600000000006E-12</v>
      </c>
      <c r="E152">
        <v>22650.6</v>
      </c>
      <c r="F152">
        <v>1485.72</v>
      </c>
      <c r="G152">
        <v>281.88</v>
      </c>
      <c r="H152">
        <v>6.2560799999999999</v>
      </c>
      <c r="I152">
        <v>319.88099999999997</v>
      </c>
      <c r="J152">
        <v>29.092199999999998</v>
      </c>
      <c r="K152">
        <v>19.033000000000001</v>
      </c>
      <c r="L152">
        <v>15.372999999999999</v>
      </c>
      <c r="M152">
        <v>0.44861299999999998</v>
      </c>
      <c r="N152">
        <v>5.43201</v>
      </c>
      <c r="O152">
        <v>22.202500000000001</v>
      </c>
      <c r="P152">
        <v>6.5339299999999998</v>
      </c>
      <c r="Q152">
        <v>28.601900000000001</v>
      </c>
      <c r="R152">
        <v>6.6653799999999999</v>
      </c>
      <c r="S152">
        <v>2.7150699999999999</v>
      </c>
      <c r="T152">
        <v>6.5021999999999996E-4</v>
      </c>
      <c r="U152">
        <v>0.44101099999999999</v>
      </c>
      <c r="V152">
        <v>2.7462200000000001</v>
      </c>
      <c r="W152">
        <v>0.53634700000000002</v>
      </c>
      <c r="X152">
        <v>283.73399999999998</v>
      </c>
      <c r="Y152">
        <v>1.5247500000000001E-2</v>
      </c>
      <c r="Z152">
        <v>1.05981E-4</v>
      </c>
      <c r="AA152">
        <v>4.6503199999999999E-4</v>
      </c>
      <c r="AB152">
        <v>2.0826500000000001E-2</v>
      </c>
      <c r="AC152">
        <v>0.92393899999999995</v>
      </c>
      <c r="AD152">
        <v>600</v>
      </c>
      <c r="AE152">
        <v>718.18181818181813</v>
      </c>
      <c r="AF152">
        <v>1883.3333333333333</v>
      </c>
      <c r="AG152">
        <v>2116.6666666666665</v>
      </c>
      <c r="AH152">
        <v>1600</v>
      </c>
      <c r="AI152">
        <v>1136.3636363636363</v>
      </c>
      <c r="AJ152">
        <v>1918.181818181818</v>
      </c>
      <c r="AN152">
        <v>1.5599999999999998</v>
      </c>
      <c r="AO152">
        <v>7.3254545454545443</v>
      </c>
      <c r="AP152">
        <v>340.69499999999999</v>
      </c>
      <c r="AQ152">
        <v>490.85500000000008</v>
      </c>
      <c r="AR152">
        <v>152.16</v>
      </c>
      <c r="AS152">
        <v>0</v>
      </c>
      <c r="AT152">
        <v>40.473636363636359</v>
      </c>
    </row>
    <row r="153" spans="1:46">
      <c r="A153" t="s">
        <v>8</v>
      </c>
      <c r="C153">
        <v>9.2691499999999998</v>
      </c>
      <c r="D153" s="1">
        <v>1.05765E-11</v>
      </c>
      <c r="E153">
        <v>20863.3</v>
      </c>
      <c r="F153">
        <v>2194.39</v>
      </c>
      <c r="G153">
        <v>522.82299999999998</v>
      </c>
      <c r="H153">
        <v>6.8084199999999999</v>
      </c>
      <c r="I153">
        <v>195.25700000000001</v>
      </c>
      <c r="J153">
        <v>26.276199999999999</v>
      </c>
      <c r="K153">
        <v>13.0801</v>
      </c>
      <c r="L153">
        <v>16.389700000000001</v>
      </c>
      <c r="M153">
        <v>0.41762199999999999</v>
      </c>
      <c r="N153">
        <v>11.851699999999999</v>
      </c>
      <c r="O153">
        <v>21.911200000000001</v>
      </c>
      <c r="P153">
        <v>5.0902700000000003</v>
      </c>
      <c r="Q153">
        <v>27.252800000000001</v>
      </c>
      <c r="R153">
        <v>12.7262</v>
      </c>
      <c r="S153">
        <v>3.6807500000000002</v>
      </c>
      <c r="T153">
        <v>0.149925</v>
      </c>
      <c r="U153">
        <v>0.60420099999999999</v>
      </c>
      <c r="V153">
        <v>1.9213100000000001</v>
      </c>
      <c r="W153">
        <v>0.64535100000000001</v>
      </c>
      <c r="X153">
        <v>207.58199999999999</v>
      </c>
      <c r="Y153">
        <v>1.7204500000000001E-2</v>
      </c>
      <c r="Z153">
        <v>9.3038300000000008E-3</v>
      </c>
      <c r="AA153" s="1">
        <v>9.0317500000000004E-7</v>
      </c>
      <c r="AB153">
        <v>2.26827E-2</v>
      </c>
      <c r="AC153">
        <v>1.3497399999999999</v>
      </c>
      <c r="AD153">
        <v>600</v>
      </c>
      <c r="AE153">
        <v>718.18181818181813</v>
      </c>
      <c r="AF153">
        <v>1883.3333333333333</v>
      </c>
      <c r="AG153">
        <v>2116.6666666666665</v>
      </c>
      <c r="AH153">
        <v>1600</v>
      </c>
      <c r="AI153">
        <v>1136.3636363636363</v>
      </c>
      <c r="AJ153">
        <v>1918.181818181818</v>
      </c>
      <c r="AN153">
        <v>1.8599999999999999</v>
      </c>
      <c r="AO153">
        <v>5.17090909090909</v>
      </c>
      <c r="AP153">
        <v>355.76166666666666</v>
      </c>
      <c r="AQ153">
        <v>486.19833333333338</v>
      </c>
      <c r="AR153">
        <v>152</v>
      </c>
      <c r="AS153">
        <v>0</v>
      </c>
      <c r="AT153">
        <v>31.458181818181814</v>
      </c>
    </row>
    <row r="154" spans="1:46">
      <c r="A154" t="s">
        <v>9</v>
      </c>
      <c r="C154">
        <v>6.8526899999999999</v>
      </c>
      <c r="D154" s="1">
        <v>4.9704300000000003E-12</v>
      </c>
      <c r="E154">
        <v>17932.900000000001</v>
      </c>
      <c r="F154">
        <v>1372.71</v>
      </c>
      <c r="G154">
        <v>356.17599999999999</v>
      </c>
      <c r="H154">
        <v>3.4147099999999999</v>
      </c>
      <c r="I154">
        <v>351.49400000000003</v>
      </c>
      <c r="J154">
        <v>29.9087</v>
      </c>
      <c r="K154">
        <v>19.019200000000001</v>
      </c>
      <c r="L154">
        <v>20.540400000000002</v>
      </c>
      <c r="M154">
        <v>0.29492600000000002</v>
      </c>
      <c r="N154">
        <v>6.84694</v>
      </c>
      <c r="O154">
        <v>18.164000000000001</v>
      </c>
      <c r="P154">
        <v>7.7235500000000004</v>
      </c>
      <c r="Q154">
        <v>34.284300000000002</v>
      </c>
      <c r="R154">
        <v>9.0634200000000007</v>
      </c>
      <c r="S154">
        <v>3.8885700000000001</v>
      </c>
      <c r="T154">
        <v>6.1141500000000001E-2</v>
      </c>
      <c r="U154">
        <v>0.417049</v>
      </c>
      <c r="V154">
        <v>3.7923300000000002</v>
      </c>
      <c r="W154">
        <v>0.48100900000000002</v>
      </c>
      <c r="X154">
        <v>339.82400000000001</v>
      </c>
      <c r="Y154">
        <v>1.8552699999999998E-2</v>
      </c>
      <c r="Z154">
        <v>6.4660500000000001E-3</v>
      </c>
      <c r="AA154" s="1">
        <v>4.0340799999999998E-7</v>
      </c>
      <c r="AB154">
        <v>6.2677700000000003E-2</v>
      </c>
      <c r="AC154">
        <v>1.35802</v>
      </c>
      <c r="AD154">
        <v>600</v>
      </c>
      <c r="AE154">
        <v>718.18181818181813</v>
      </c>
      <c r="AF154">
        <v>1883.3333333333333</v>
      </c>
      <c r="AG154">
        <v>2116.6666666666665</v>
      </c>
      <c r="AH154">
        <v>1600</v>
      </c>
      <c r="AI154">
        <v>1136.3636363636363</v>
      </c>
      <c r="AJ154">
        <v>1918.181818181818</v>
      </c>
      <c r="AN154">
        <v>2.04</v>
      </c>
      <c r="AO154">
        <v>5.2427272727272722</v>
      </c>
      <c r="AP154">
        <v>351.80666666666667</v>
      </c>
      <c r="AQ154">
        <v>484.29333333333341</v>
      </c>
      <c r="AR154">
        <v>153.28</v>
      </c>
      <c r="AS154">
        <v>0</v>
      </c>
      <c r="AT154">
        <v>34.910909090909087</v>
      </c>
    </row>
    <row r="155" spans="1:46">
      <c r="A155" t="s">
        <v>10</v>
      </c>
      <c r="C155">
        <v>6.1776900000000001</v>
      </c>
      <c r="D155" s="1">
        <v>4.7058099999999997E-12</v>
      </c>
      <c r="E155">
        <v>22493.3</v>
      </c>
      <c r="F155">
        <v>1413.99</v>
      </c>
      <c r="G155">
        <v>389.85399999999998</v>
      </c>
      <c r="H155">
        <v>4.8272199999999996</v>
      </c>
      <c r="I155">
        <v>236.916</v>
      </c>
      <c r="J155">
        <v>30.650300000000001</v>
      </c>
      <c r="K155">
        <v>15.777699999999999</v>
      </c>
      <c r="L155">
        <v>18.203299999999999</v>
      </c>
      <c r="M155">
        <v>0.45657500000000001</v>
      </c>
      <c r="N155">
        <v>8.3809799999999992</v>
      </c>
      <c r="O155">
        <v>17.604600000000001</v>
      </c>
      <c r="P155">
        <v>4.4937199999999997</v>
      </c>
      <c r="Q155">
        <v>31.5443</v>
      </c>
      <c r="R155">
        <v>6.7593300000000003</v>
      </c>
      <c r="S155">
        <v>4.14872</v>
      </c>
      <c r="T155">
        <v>0.116313</v>
      </c>
      <c r="U155">
        <v>0.237485</v>
      </c>
      <c r="V155">
        <v>2.0072299999999998</v>
      </c>
      <c r="W155">
        <v>0.50942900000000002</v>
      </c>
      <c r="X155">
        <v>261.30500000000001</v>
      </c>
      <c r="Y155">
        <v>1.5134E-2</v>
      </c>
      <c r="Z155">
        <v>1.2479E-4</v>
      </c>
      <c r="AA155" s="1">
        <v>1.71973E-7</v>
      </c>
      <c r="AB155">
        <v>2.4803200000000001E-2</v>
      </c>
      <c r="AC155">
        <v>0.898563</v>
      </c>
      <c r="AD155">
        <v>600</v>
      </c>
      <c r="AE155">
        <v>718.18181818181813</v>
      </c>
      <c r="AF155">
        <v>1883.3333333333333</v>
      </c>
      <c r="AG155">
        <v>2116.6666666666665</v>
      </c>
      <c r="AH155">
        <v>1600</v>
      </c>
      <c r="AI155">
        <v>1136.3636363636363</v>
      </c>
      <c r="AJ155">
        <v>1918.181818181818</v>
      </c>
      <c r="AN155">
        <v>1.6199999999999999</v>
      </c>
      <c r="AO155">
        <v>6.3199999999999994</v>
      </c>
      <c r="AP155">
        <v>345.21499999999992</v>
      </c>
      <c r="AQ155">
        <v>488.52666666666664</v>
      </c>
      <c r="AR155">
        <v>151.20000000000002</v>
      </c>
      <c r="AS155">
        <v>0</v>
      </c>
      <c r="AT155">
        <v>41.43272727272727</v>
      </c>
    </row>
    <row r="156" spans="1:46">
      <c r="A156" t="s">
        <v>11</v>
      </c>
      <c r="C156">
        <v>5.8884499999999997</v>
      </c>
      <c r="D156" s="1">
        <v>8.4255200000000006E-12</v>
      </c>
      <c r="E156">
        <v>18986.5</v>
      </c>
      <c r="F156">
        <v>1934.19</v>
      </c>
      <c r="G156">
        <v>449.47500000000002</v>
      </c>
      <c r="H156">
        <v>4.7878999999999996</v>
      </c>
      <c r="I156">
        <v>67.924099999999996</v>
      </c>
      <c r="J156">
        <v>16.023399999999999</v>
      </c>
      <c r="K156">
        <v>6.7213000000000003</v>
      </c>
      <c r="L156">
        <v>13.595499999999999</v>
      </c>
      <c r="M156">
        <v>0.60929800000000001</v>
      </c>
      <c r="N156">
        <v>9.4071700000000007</v>
      </c>
      <c r="O156">
        <v>30.704000000000001</v>
      </c>
      <c r="P156">
        <v>3.3751799999999998</v>
      </c>
      <c r="Q156">
        <v>24.179300000000001</v>
      </c>
      <c r="R156">
        <v>19.743300000000001</v>
      </c>
      <c r="S156">
        <v>8.0763700000000007</v>
      </c>
      <c r="T156">
        <v>8.4958500000000003E-4</v>
      </c>
      <c r="U156">
        <v>0.10353900000000001</v>
      </c>
      <c r="V156">
        <v>0.39048100000000002</v>
      </c>
      <c r="W156">
        <v>0.52185999999999999</v>
      </c>
      <c r="X156">
        <v>423.93299999999999</v>
      </c>
      <c r="Y156">
        <v>1.8261599999999999E-2</v>
      </c>
      <c r="Z156">
        <v>7.0738900000000002E-3</v>
      </c>
      <c r="AA156" s="1">
        <v>4.29616E-7</v>
      </c>
      <c r="AB156" s="1">
        <v>4.1576300000000002E-6</v>
      </c>
      <c r="AC156">
        <v>0.95994000000000002</v>
      </c>
      <c r="AD156">
        <v>600</v>
      </c>
      <c r="AE156">
        <v>718.18181818181813</v>
      </c>
      <c r="AF156">
        <v>1883.3333333333333</v>
      </c>
      <c r="AG156">
        <v>2116.6666666666665</v>
      </c>
      <c r="AH156">
        <v>1600</v>
      </c>
      <c r="AI156">
        <v>1136.3636363636363</v>
      </c>
      <c r="AJ156">
        <v>1918.181818181818</v>
      </c>
      <c r="AN156">
        <v>2.2799999999999998</v>
      </c>
      <c r="AO156">
        <v>7.1099999999999994</v>
      </c>
      <c r="AP156">
        <v>345.59166666666664</v>
      </c>
      <c r="AQ156">
        <v>487.25666666666672</v>
      </c>
      <c r="AR156">
        <v>146.56</v>
      </c>
      <c r="AS156">
        <v>0</v>
      </c>
      <c r="AT156">
        <v>40.089999999999996</v>
      </c>
    </row>
    <row r="157" spans="1:46">
      <c r="A157" t="s">
        <v>12</v>
      </c>
      <c r="C157">
        <v>7.4471299999999996</v>
      </c>
      <c r="D157" s="1">
        <v>1.09139E-11</v>
      </c>
      <c r="E157">
        <v>22329.1</v>
      </c>
      <c r="F157">
        <v>1290.1500000000001</v>
      </c>
      <c r="G157">
        <v>402.46899999999999</v>
      </c>
      <c r="H157">
        <v>3.27061</v>
      </c>
      <c r="I157">
        <v>122.898</v>
      </c>
      <c r="J157">
        <v>12.108700000000001</v>
      </c>
      <c r="K157">
        <v>4.1229699999999996</v>
      </c>
      <c r="L157">
        <v>28.520299999999999</v>
      </c>
      <c r="M157">
        <v>0.48233399999999998</v>
      </c>
      <c r="N157">
        <v>11.3383</v>
      </c>
      <c r="O157">
        <v>38.3065</v>
      </c>
      <c r="P157">
        <v>5.5984800000000003</v>
      </c>
      <c r="Q157">
        <v>28.482700000000001</v>
      </c>
      <c r="R157">
        <v>9.1181800000000006</v>
      </c>
      <c r="S157">
        <v>3.5767600000000002</v>
      </c>
      <c r="T157">
        <v>0.175237</v>
      </c>
      <c r="U157">
        <v>0.224853</v>
      </c>
      <c r="V157">
        <v>0.55090600000000001</v>
      </c>
      <c r="W157">
        <v>0.48082399999999997</v>
      </c>
      <c r="X157">
        <v>421.173</v>
      </c>
      <c r="Y157">
        <v>2.5346799999999999E-2</v>
      </c>
      <c r="Z157">
        <v>1.2505400000000001E-4</v>
      </c>
      <c r="AA157" s="1">
        <v>1.37777E-6</v>
      </c>
      <c r="AB157">
        <v>2.2708300000000001E-2</v>
      </c>
      <c r="AC157">
        <v>1.0646599999999999</v>
      </c>
      <c r="AD157">
        <v>600</v>
      </c>
      <c r="AE157">
        <v>718.18181818181813</v>
      </c>
      <c r="AF157">
        <v>1883.3333333333333</v>
      </c>
      <c r="AG157">
        <v>2116.6666666666665</v>
      </c>
      <c r="AH157">
        <v>1600</v>
      </c>
      <c r="AI157">
        <v>1136.3636363636363</v>
      </c>
      <c r="AJ157">
        <v>1918.181818181818</v>
      </c>
      <c r="AN157">
        <v>1.92</v>
      </c>
      <c r="AO157">
        <v>7.3254545454545443</v>
      </c>
      <c r="AP157">
        <v>344.08499999999998</v>
      </c>
      <c r="AQ157">
        <v>484.7166666666667</v>
      </c>
      <c r="AR157">
        <v>148.96</v>
      </c>
      <c r="AS157">
        <v>0</v>
      </c>
      <c r="AT157">
        <v>47.379090909090912</v>
      </c>
    </row>
    <row r="158" spans="1:46">
      <c r="A158" t="s">
        <v>13</v>
      </c>
      <c r="C158">
        <v>8.8373299999999997</v>
      </c>
      <c r="D158" s="1">
        <v>5.8660600000000001E-12</v>
      </c>
      <c r="E158">
        <v>13729.8</v>
      </c>
      <c r="F158">
        <v>1754.9</v>
      </c>
      <c r="G158">
        <v>458.47</v>
      </c>
      <c r="H158">
        <v>1.91239</v>
      </c>
      <c r="I158">
        <v>78.932900000000004</v>
      </c>
      <c r="J158">
        <v>5.6634799999999998</v>
      </c>
      <c r="K158">
        <v>2.3825599999999998</v>
      </c>
      <c r="L158">
        <v>15.4635</v>
      </c>
      <c r="M158">
        <v>0.54213500000000003</v>
      </c>
      <c r="N158">
        <v>9.4279899999999994</v>
      </c>
      <c r="O158">
        <v>25.973600000000001</v>
      </c>
      <c r="P158">
        <v>3.4650699999999999</v>
      </c>
      <c r="Q158">
        <v>24.8657</v>
      </c>
      <c r="R158">
        <v>13.8314</v>
      </c>
      <c r="S158">
        <v>6.8131399999999998</v>
      </c>
      <c r="T158">
        <v>0.13863900000000001</v>
      </c>
      <c r="U158">
        <v>0.14851900000000001</v>
      </c>
      <c r="V158">
        <v>0.47780499999999998</v>
      </c>
      <c r="W158">
        <v>0.52903</v>
      </c>
      <c r="X158">
        <v>434.64400000000001</v>
      </c>
      <c r="Y158">
        <v>2.8323299999999999E-2</v>
      </c>
      <c r="Z158">
        <v>7.0108499999999999E-3</v>
      </c>
      <c r="AA158" s="1">
        <v>7.0552099999999997E-6</v>
      </c>
      <c r="AB158" s="1">
        <v>1.4126400000000001E-5</v>
      </c>
      <c r="AC158">
        <v>1.3598399999999999</v>
      </c>
      <c r="AD158">
        <v>600</v>
      </c>
      <c r="AE158">
        <v>718.18181818181813</v>
      </c>
      <c r="AF158">
        <v>1883.3333333333333</v>
      </c>
      <c r="AG158">
        <v>2116.6666666666665</v>
      </c>
      <c r="AH158">
        <v>1600</v>
      </c>
      <c r="AI158">
        <v>1136.3636363636363</v>
      </c>
      <c r="AJ158">
        <v>1918.181818181818</v>
      </c>
      <c r="AN158">
        <v>2.2199999999999998</v>
      </c>
      <c r="AO158">
        <v>6.9663636363636359</v>
      </c>
      <c r="AP158">
        <v>349.54666666666662</v>
      </c>
      <c r="AQ158">
        <v>482.38833333333338</v>
      </c>
      <c r="AR158">
        <v>148</v>
      </c>
      <c r="AS158">
        <v>0</v>
      </c>
      <c r="AT158">
        <v>43.542727272727269</v>
      </c>
    </row>
    <row r="159" spans="1:46">
      <c r="A159" t="s">
        <v>14</v>
      </c>
      <c r="C159">
        <v>8.5287199999999999</v>
      </c>
      <c r="D159" s="1">
        <v>1.12719E-11</v>
      </c>
      <c r="E159">
        <v>26392.3</v>
      </c>
      <c r="F159">
        <v>1591.87</v>
      </c>
      <c r="G159">
        <v>480.30799999999999</v>
      </c>
      <c r="H159">
        <v>3.58657</v>
      </c>
      <c r="I159">
        <v>114.807</v>
      </c>
      <c r="J159">
        <v>9.8886000000000003</v>
      </c>
      <c r="K159">
        <v>4.9526000000000003</v>
      </c>
      <c r="L159">
        <v>24.3718</v>
      </c>
      <c r="M159">
        <v>0.70844499999999999</v>
      </c>
      <c r="N159">
        <v>10.4018</v>
      </c>
      <c r="O159">
        <v>20.6492</v>
      </c>
      <c r="P159">
        <v>5.0271100000000004</v>
      </c>
      <c r="Q159">
        <v>17.833400000000001</v>
      </c>
      <c r="R159">
        <v>11.911</v>
      </c>
      <c r="S159">
        <v>4.5695600000000001</v>
      </c>
      <c r="T159">
        <v>0.16233800000000001</v>
      </c>
      <c r="U159">
        <v>0.16057199999999999</v>
      </c>
      <c r="V159">
        <v>0.490176</v>
      </c>
      <c r="W159">
        <v>0.66817400000000005</v>
      </c>
      <c r="X159">
        <v>697.101</v>
      </c>
      <c r="Y159">
        <v>2.56511E-2</v>
      </c>
      <c r="Z159">
        <v>1.23223E-2</v>
      </c>
      <c r="AA159" s="1">
        <v>3.0883300000000003E-5</v>
      </c>
      <c r="AB159">
        <v>1.5007899999999999E-2</v>
      </c>
      <c r="AC159">
        <v>1.29129</v>
      </c>
      <c r="AD159">
        <v>600</v>
      </c>
      <c r="AE159">
        <v>718.18181818181813</v>
      </c>
      <c r="AF159">
        <v>1883.3333333333333</v>
      </c>
      <c r="AG159">
        <v>2116.6666666666665</v>
      </c>
      <c r="AH159">
        <v>1600</v>
      </c>
      <c r="AI159">
        <v>1136.3636363636363</v>
      </c>
      <c r="AJ159">
        <v>1918.181818181818</v>
      </c>
      <c r="AN159">
        <v>1.7999999999999998</v>
      </c>
      <c r="AO159">
        <v>6.3199999999999994</v>
      </c>
      <c r="AP159">
        <v>349.92333333333323</v>
      </c>
      <c r="AQ159">
        <v>490.00833333333338</v>
      </c>
      <c r="AR159">
        <v>145.44</v>
      </c>
      <c r="AS159">
        <v>0</v>
      </c>
      <c r="AT159">
        <v>38.36363636363636</v>
      </c>
    </row>
    <row r="160" spans="1:46">
      <c r="A160" t="s">
        <v>15</v>
      </c>
      <c r="C160">
        <v>5.3250799999999998</v>
      </c>
      <c r="D160" s="1">
        <v>8.3488800000000003E-12</v>
      </c>
      <c r="E160">
        <v>13222.7</v>
      </c>
      <c r="F160">
        <v>2170.21</v>
      </c>
      <c r="G160">
        <v>332.50700000000001</v>
      </c>
      <c r="H160">
        <v>3.9572600000000002</v>
      </c>
      <c r="I160">
        <v>169.21299999999999</v>
      </c>
      <c r="J160">
        <v>25.427299999999999</v>
      </c>
      <c r="K160">
        <v>11.6271</v>
      </c>
      <c r="L160">
        <v>10.802300000000001</v>
      </c>
      <c r="M160">
        <v>0.39791500000000002</v>
      </c>
      <c r="N160">
        <v>8.1223399999999994</v>
      </c>
      <c r="O160">
        <v>35.882300000000001</v>
      </c>
      <c r="P160">
        <v>4.6154099999999998</v>
      </c>
      <c r="Q160">
        <v>35.081499999999998</v>
      </c>
      <c r="R160">
        <v>8.8231099999999998</v>
      </c>
      <c r="S160">
        <v>2.4914800000000001</v>
      </c>
      <c r="T160">
        <v>7.0645799999999995E-2</v>
      </c>
      <c r="U160">
        <v>0.466698</v>
      </c>
      <c r="V160">
        <v>2.2980499999999999</v>
      </c>
      <c r="W160">
        <v>0.68153699999999995</v>
      </c>
      <c r="X160">
        <v>267.45100000000002</v>
      </c>
      <c r="Y160">
        <v>1.21633E-2</v>
      </c>
      <c r="Z160">
        <v>1.52879E-4</v>
      </c>
      <c r="AA160" s="1">
        <v>7.9732000000000002E-5</v>
      </c>
      <c r="AB160">
        <v>2.7621799999999998E-2</v>
      </c>
      <c r="AC160">
        <v>1.29779</v>
      </c>
      <c r="AD160">
        <v>600</v>
      </c>
      <c r="AE160">
        <v>718.18181818181813</v>
      </c>
      <c r="AF160">
        <v>1883.3333333333333</v>
      </c>
      <c r="AG160">
        <v>2116.6666666666665</v>
      </c>
      <c r="AH160">
        <v>1600</v>
      </c>
      <c r="AI160">
        <v>1136.3636363636363</v>
      </c>
      <c r="AJ160">
        <v>1918.181818181818</v>
      </c>
      <c r="AN160">
        <v>1.4999999999999998</v>
      </c>
      <c r="AO160">
        <v>6.3918181818181816</v>
      </c>
      <c r="AP160">
        <v>351.80666666666667</v>
      </c>
      <c r="AQ160">
        <v>487.68000000000006</v>
      </c>
      <c r="AR160">
        <v>153.44</v>
      </c>
      <c r="AS160">
        <v>0</v>
      </c>
      <c r="AT160">
        <v>30.690909090909088</v>
      </c>
    </row>
    <row r="161" spans="1:46">
      <c r="A161" t="s">
        <v>16</v>
      </c>
      <c r="C161">
        <v>8.4974600000000002</v>
      </c>
      <c r="D161" s="1">
        <v>9.4116199999999994E-12</v>
      </c>
      <c r="E161">
        <v>19781.5</v>
      </c>
      <c r="F161">
        <v>1632.59</v>
      </c>
      <c r="G161">
        <v>380.733</v>
      </c>
      <c r="H161">
        <v>5.4617500000000003</v>
      </c>
      <c r="I161">
        <v>261.55099999999999</v>
      </c>
      <c r="J161">
        <v>30.04</v>
      </c>
      <c r="K161">
        <v>15.1191</v>
      </c>
      <c r="L161">
        <v>16.352699999999999</v>
      </c>
      <c r="M161">
        <v>0.53261099999999995</v>
      </c>
      <c r="N161">
        <v>7.2284899999999999</v>
      </c>
      <c r="O161">
        <v>24.1128</v>
      </c>
      <c r="P161">
        <v>6.9910600000000001</v>
      </c>
      <c r="Q161">
        <v>26.1891</v>
      </c>
      <c r="R161">
        <v>12.459199999999999</v>
      </c>
      <c r="S161">
        <v>3.5548899999999999</v>
      </c>
      <c r="T161">
        <v>6.1040299999999999E-2</v>
      </c>
      <c r="U161">
        <v>0.55282600000000004</v>
      </c>
      <c r="V161">
        <v>2.6365500000000002</v>
      </c>
      <c r="W161">
        <v>0.50746800000000003</v>
      </c>
      <c r="X161">
        <v>232.39699999999999</v>
      </c>
      <c r="Y161">
        <v>1.30242E-2</v>
      </c>
      <c r="Z161">
        <v>1.65701E-4</v>
      </c>
      <c r="AA161" s="1">
        <v>1.8044499999999999E-6</v>
      </c>
      <c r="AB161">
        <v>5.8588599999999998E-4</v>
      </c>
      <c r="AC161">
        <v>1.0528599999999999</v>
      </c>
      <c r="AD161">
        <v>600</v>
      </c>
      <c r="AE161">
        <v>718.18181818181813</v>
      </c>
      <c r="AF161">
        <v>1883.3333333333333</v>
      </c>
      <c r="AG161">
        <v>2116.6666666666665</v>
      </c>
      <c r="AH161">
        <v>1600</v>
      </c>
      <c r="AI161">
        <v>1136.3636363636363</v>
      </c>
      <c r="AJ161">
        <v>1918.181818181818</v>
      </c>
      <c r="AN161">
        <v>0</v>
      </c>
      <c r="AO161">
        <v>5.6018181818181816</v>
      </c>
      <c r="AP161">
        <v>357.08</v>
      </c>
      <c r="AQ161">
        <v>486.41</v>
      </c>
      <c r="AR161">
        <v>153.44</v>
      </c>
      <c r="AS161">
        <v>0</v>
      </c>
      <c r="AT161">
        <v>32.417272727272724</v>
      </c>
    </row>
    <row r="162" spans="1:46">
      <c r="A162" t="s">
        <v>17</v>
      </c>
      <c r="C162">
        <v>6.0438200000000002</v>
      </c>
      <c r="D162" s="1">
        <v>8.4739200000000003E-12</v>
      </c>
      <c r="E162">
        <v>12257.4</v>
      </c>
      <c r="F162">
        <v>1845.99</v>
      </c>
      <c r="G162">
        <v>268.08199999999999</v>
      </c>
      <c r="H162">
        <v>3.8786999999999998</v>
      </c>
      <c r="I162">
        <v>162.97399999999999</v>
      </c>
      <c r="J162">
        <v>21.9971</v>
      </c>
      <c r="K162">
        <v>12.676500000000001</v>
      </c>
      <c r="L162">
        <v>10.7377</v>
      </c>
      <c r="M162">
        <v>0.26122499999999998</v>
      </c>
      <c r="N162">
        <v>5.0171200000000002</v>
      </c>
      <c r="O162">
        <v>14.571300000000001</v>
      </c>
      <c r="P162">
        <v>4.8481399999999999</v>
      </c>
      <c r="Q162">
        <v>18.6342</v>
      </c>
      <c r="R162">
        <v>8.42896</v>
      </c>
      <c r="S162">
        <v>1.8060700000000001</v>
      </c>
      <c r="T162">
        <v>1.7725200000000001E-3</v>
      </c>
      <c r="U162">
        <v>0.46986699999999998</v>
      </c>
      <c r="V162">
        <v>1.7078899999999999</v>
      </c>
      <c r="W162">
        <v>0.68862000000000001</v>
      </c>
      <c r="X162">
        <v>183.53399999999999</v>
      </c>
      <c r="Y162">
        <v>1.23956E-2</v>
      </c>
      <c r="Z162">
        <v>1.1022399999999999E-4</v>
      </c>
      <c r="AA162" s="1">
        <v>5.3486000000000001E-7</v>
      </c>
      <c r="AB162">
        <v>5.2020299999999998E-2</v>
      </c>
      <c r="AC162">
        <v>0.78990899999999997</v>
      </c>
      <c r="AD162">
        <v>600</v>
      </c>
      <c r="AE162">
        <v>718.18181818181813</v>
      </c>
      <c r="AF162">
        <v>1883.3333333333333</v>
      </c>
      <c r="AG162">
        <v>2116.6666666666665</v>
      </c>
      <c r="AH162">
        <v>1600</v>
      </c>
      <c r="AI162">
        <v>1136.3636363636363</v>
      </c>
      <c r="AJ162">
        <v>1918.181818181818</v>
      </c>
      <c r="AN162">
        <v>0</v>
      </c>
      <c r="AO162">
        <v>5.96090909090909</v>
      </c>
      <c r="AP162">
        <v>349.16999999999996</v>
      </c>
      <c r="AQ162">
        <v>483.02333333333337</v>
      </c>
      <c r="AR162">
        <v>152</v>
      </c>
      <c r="AS162">
        <v>9.204545454545455</v>
      </c>
      <c r="AT162">
        <v>29.539999999999996</v>
      </c>
    </row>
    <row r="163" spans="1:46">
      <c r="A163" t="s">
        <v>18</v>
      </c>
      <c r="C163">
        <v>7.8830600000000004</v>
      </c>
      <c r="D163" s="1">
        <v>7.2759600000000004E-12</v>
      </c>
      <c r="E163">
        <v>19890.900000000001</v>
      </c>
      <c r="F163">
        <v>1605.16</v>
      </c>
      <c r="G163">
        <v>311.55399999999997</v>
      </c>
      <c r="H163">
        <v>5.3829099999999999</v>
      </c>
      <c r="I163">
        <v>240.42099999999999</v>
      </c>
      <c r="J163">
        <v>15.0311</v>
      </c>
      <c r="K163">
        <v>10.0268</v>
      </c>
      <c r="L163">
        <v>6.1315900000000001</v>
      </c>
      <c r="M163">
        <v>0.27973399999999998</v>
      </c>
      <c r="N163">
        <v>8.7916799999999995</v>
      </c>
      <c r="O163">
        <v>24.299499999999998</v>
      </c>
      <c r="P163">
        <v>4.0800999999999998</v>
      </c>
      <c r="Q163">
        <v>17.278099999999998</v>
      </c>
      <c r="R163">
        <v>8.5870599999999992</v>
      </c>
      <c r="S163">
        <v>3.2375099999999999</v>
      </c>
      <c r="T163">
        <v>8.6880600000000002E-2</v>
      </c>
      <c r="U163">
        <v>0.42724499999999999</v>
      </c>
      <c r="V163">
        <v>1.8106899999999999</v>
      </c>
      <c r="W163">
        <v>0.43587500000000001</v>
      </c>
      <c r="X163">
        <v>242.34299999999999</v>
      </c>
      <c r="Y163">
        <v>2.1013E-2</v>
      </c>
      <c r="Z163" s="1">
        <v>1.6442900000000001E-5</v>
      </c>
      <c r="AA163" s="1">
        <v>1.279E-6</v>
      </c>
      <c r="AB163">
        <v>2.0738800000000002E-2</v>
      </c>
      <c r="AC163">
        <v>1.0911900000000001</v>
      </c>
      <c r="AD163">
        <v>600</v>
      </c>
      <c r="AE163">
        <v>718.18181818181813</v>
      </c>
      <c r="AF163">
        <v>1883.3333333333333</v>
      </c>
      <c r="AG163">
        <v>2116.6666666666665</v>
      </c>
      <c r="AH163">
        <v>1600</v>
      </c>
      <c r="AI163">
        <v>1136.3636363636363</v>
      </c>
      <c r="AJ163">
        <v>1918.181818181818</v>
      </c>
      <c r="AN163">
        <v>0</v>
      </c>
      <c r="AO163">
        <v>5.96090909090909</v>
      </c>
      <c r="AP163">
        <v>356.32666666666671</v>
      </c>
      <c r="AQ163">
        <v>487.04500000000013</v>
      </c>
      <c r="AR163">
        <v>152.80000000000001</v>
      </c>
      <c r="AS163">
        <v>0</v>
      </c>
      <c r="AT163">
        <v>32.225454545454539</v>
      </c>
    </row>
    <row r="164" spans="1:46">
      <c r="A164" t="s">
        <v>19</v>
      </c>
      <c r="C164">
        <v>5.2465099999999998</v>
      </c>
      <c r="D164" s="1">
        <v>7.8453200000000003E-12</v>
      </c>
      <c r="E164">
        <v>17750.2</v>
      </c>
      <c r="F164">
        <v>1385.7</v>
      </c>
      <c r="G164">
        <v>363.98399999999998</v>
      </c>
      <c r="H164">
        <v>5.6660599999999999</v>
      </c>
      <c r="I164">
        <v>312.94200000000001</v>
      </c>
      <c r="J164">
        <v>26.330200000000001</v>
      </c>
      <c r="K164">
        <v>16.983699999999999</v>
      </c>
      <c r="L164">
        <v>8.50549</v>
      </c>
      <c r="M164">
        <v>0.35349399999999997</v>
      </c>
      <c r="N164">
        <v>4.9067800000000004</v>
      </c>
      <c r="O164">
        <v>21.693100000000001</v>
      </c>
      <c r="P164">
        <v>6.6870500000000002</v>
      </c>
      <c r="Q164">
        <v>33.732399999999998</v>
      </c>
      <c r="R164">
        <v>9.6194699999999997</v>
      </c>
      <c r="S164">
        <v>2.8850899999999999</v>
      </c>
      <c r="T164">
        <v>2.8452799999999999E-3</v>
      </c>
      <c r="U164">
        <v>0.53694500000000001</v>
      </c>
      <c r="V164">
        <v>2.3854700000000002</v>
      </c>
      <c r="W164">
        <v>0.73666500000000001</v>
      </c>
      <c r="X164">
        <v>202.91399999999999</v>
      </c>
      <c r="Y164">
        <v>1.8138700000000001E-2</v>
      </c>
      <c r="Z164" s="1">
        <v>4.72044E-6</v>
      </c>
      <c r="AA164" s="1">
        <v>5.33935E-6</v>
      </c>
      <c r="AB164">
        <v>1.77983E-2</v>
      </c>
      <c r="AC164">
        <v>1.2440199999999999</v>
      </c>
      <c r="AD164">
        <v>600</v>
      </c>
      <c r="AE164">
        <v>718.18181818181813</v>
      </c>
      <c r="AF164">
        <v>1883.3333333333333</v>
      </c>
      <c r="AG164">
        <v>2116.6666666666665</v>
      </c>
      <c r="AH164">
        <v>1600</v>
      </c>
      <c r="AI164">
        <v>1136.3636363636363</v>
      </c>
      <c r="AJ164">
        <v>1918.181818181818</v>
      </c>
      <c r="AN164">
        <v>0</v>
      </c>
      <c r="AO164">
        <v>5.96090909090909</v>
      </c>
      <c r="AP164">
        <v>350.11166666666662</v>
      </c>
      <c r="AQ164">
        <v>496.57000000000005</v>
      </c>
      <c r="AR164">
        <v>149.6</v>
      </c>
      <c r="AS164">
        <v>0</v>
      </c>
      <c r="AT164">
        <v>30.499090909090906</v>
      </c>
    </row>
    <row r="165" spans="1:46">
      <c r="A165" t="s">
        <v>20</v>
      </c>
      <c r="C165">
        <v>8.6663399999999999</v>
      </c>
      <c r="D165" s="1">
        <v>9.2799800000000006E-12</v>
      </c>
      <c r="E165">
        <v>13389.4</v>
      </c>
      <c r="F165">
        <v>1493.83</v>
      </c>
      <c r="G165">
        <v>224.702</v>
      </c>
      <c r="H165">
        <v>7.5809600000000001</v>
      </c>
      <c r="I165">
        <v>227.917</v>
      </c>
      <c r="J165">
        <v>30.2042</v>
      </c>
      <c r="K165">
        <v>15.9053</v>
      </c>
      <c r="L165">
        <v>11.8652</v>
      </c>
      <c r="M165">
        <v>0.29896400000000001</v>
      </c>
      <c r="N165">
        <v>6.34598</v>
      </c>
      <c r="O165">
        <v>15.752800000000001</v>
      </c>
      <c r="P165">
        <v>4.9576700000000002</v>
      </c>
      <c r="Q165">
        <v>23.595800000000001</v>
      </c>
      <c r="R165">
        <v>7.3886000000000003</v>
      </c>
      <c r="S165">
        <v>2.2441499999999999</v>
      </c>
      <c r="T165">
        <v>3.0491899999999998E-3</v>
      </c>
      <c r="U165">
        <v>0.44472800000000001</v>
      </c>
      <c r="V165">
        <v>2.0263300000000002</v>
      </c>
      <c r="W165">
        <v>0.483657</v>
      </c>
      <c r="X165">
        <v>216.11500000000001</v>
      </c>
      <c r="Y165">
        <v>1.56962E-2</v>
      </c>
      <c r="Z165" s="1">
        <v>1.4931200000000001E-6</v>
      </c>
      <c r="AA165" s="1">
        <v>1.7737500000000001E-5</v>
      </c>
      <c r="AB165">
        <v>2.2228899999999999E-2</v>
      </c>
      <c r="AC165">
        <v>1.21563</v>
      </c>
      <c r="AD165">
        <v>600</v>
      </c>
      <c r="AE165">
        <v>718.18181818181813</v>
      </c>
      <c r="AF165">
        <v>1883.3333333333333</v>
      </c>
      <c r="AG165">
        <v>2116.6666666666665</v>
      </c>
      <c r="AH165">
        <v>1600</v>
      </c>
      <c r="AI165">
        <v>1136.3636363636363</v>
      </c>
      <c r="AJ165">
        <v>1918.181818181818</v>
      </c>
      <c r="AN165">
        <v>0</v>
      </c>
      <c r="AO165">
        <v>5.0990909090909087</v>
      </c>
      <c r="AP165">
        <v>340.5066666666666</v>
      </c>
      <c r="AQ165">
        <v>491.49000000000007</v>
      </c>
      <c r="AR165">
        <v>145.91999999999999</v>
      </c>
      <c r="AS165">
        <v>9.545454545454545</v>
      </c>
      <c r="AT165">
        <v>38.555454545454538</v>
      </c>
    </row>
    <row r="166" spans="1:46">
      <c r="A166" t="s">
        <v>21</v>
      </c>
      <c r="C166">
        <v>7.9513199999999999</v>
      </c>
      <c r="D166" s="1">
        <v>9.3769600000000005E-12</v>
      </c>
      <c r="E166">
        <v>22031.5</v>
      </c>
      <c r="F166">
        <v>1820.17</v>
      </c>
      <c r="G166">
        <v>334.71499999999997</v>
      </c>
      <c r="H166">
        <v>10.577999999999999</v>
      </c>
      <c r="I166">
        <v>759.61</v>
      </c>
      <c r="J166">
        <v>42.733699999999999</v>
      </c>
      <c r="K166">
        <v>29.842300000000002</v>
      </c>
      <c r="L166">
        <v>18.0002</v>
      </c>
      <c r="M166">
        <v>0.48743399999999998</v>
      </c>
      <c r="N166">
        <v>8.0003600000000006</v>
      </c>
      <c r="O166">
        <v>25.6572</v>
      </c>
      <c r="P166">
        <v>6.5871700000000004</v>
      </c>
      <c r="Q166">
        <v>38.614899999999999</v>
      </c>
      <c r="R166">
        <v>6.8094599999999996</v>
      </c>
      <c r="S166">
        <v>4.0066800000000002</v>
      </c>
      <c r="T166">
        <v>0.11683</v>
      </c>
      <c r="U166">
        <v>0.20458499999999999</v>
      </c>
      <c r="V166">
        <v>3.6252300000000002</v>
      </c>
      <c r="W166">
        <v>0.497363</v>
      </c>
      <c r="X166">
        <v>323.64100000000002</v>
      </c>
      <c r="Y166">
        <v>2.10604E-2</v>
      </c>
      <c r="Z166">
        <v>5.8160399999999998E-3</v>
      </c>
      <c r="AA166" s="1">
        <v>8.7462500000000005E-5</v>
      </c>
      <c r="AB166">
        <v>1.60286E-2</v>
      </c>
      <c r="AC166">
        <v>1.0612699999999999</v>
      </c>
      <c r="AD166">
        <v>600</v>
      </c>
      <c r="AE166">
        <v>718.18181818181813</v>
      </c>
      <c r="AF166">
        <v>1883.3333333333333</v>
      </c>
      <c r="AG166">
        <v>2116.6666666666665</v>
      </c>
      <c r="AH166">
        <v>1600</v>
      </c>
      <c r="AI166">
        <v>1136.3636363636363</v>
      </c>
      <c r="AJ166">
        <v>1918.181818181818</v>
      </c>
      <c r="AN166">
        <v>0</v>
      </c>
      <c r="AO166">
        <v>0</v>
      </c>
      <c r="AP166">
        <v>354.6316666666666</v>
      </c>
      <c r="AQ166">
        <v>485.77500000000003</v>
      </c>
      <c r="AR166">
        <v>151.04000000000002</v>
      </c>
      <c r="AS166">
        <v>13.295454545454545</v>
      </c>
      <c r="AT166">
        <v>29.923636363636362</v>
      </c>
    </row>
    <row r="167" spans="1:46">
      <c r="A167" t="s">
        <v>22</v>
      </c>
      <c r="C167">
        <v>8.2565500000000007</v>
      </c>
      <c r="D167" s="1">
        <v>1.10287E-11</v>
      </c>
      <c r="E167">
        <v>18588.2</v>
      </c>
      <c r="F167">
        <v>1600.86</v>
      </c>
      <c r="G167">
        <v>344.55799999999999</v>
      </c>
      <c r="H167">
        <v>5.5170599999999999</v>
      </c>
      <c r="I167">
        <v>235.85300000000001</v>
      </c>
      <c r="J167">
        <v>26.637799999999999</v>
      </c>
      <c r="K167">
        <v>18.1282</v>
      </c>
      <c r="L167">
        <v>13.1075</v>
      </c>
      <c r="M167">
        <v>0.234955</v>
      </c>
      <c r="N167">
        <v>9.5442800000000005</v>
      </c>
      <c r="O167">
        <v>30.925899999999999</v>
      </c>
      <c r="P167">
        <v>5.99275</v>
      </c>
      <c r="Q167">
        <v>21.409199999999998</v>
      </c>
      <c r="R167">
        <v>8.6820299999999992</v>
      </c>
      <c r="S167">
        <v>3.36314</v>
      </c>
      <c r="T167">
        <v>5.2982399999999999E-2</v>
      </c>
      <c r="U167">
        <v>0.49363600000000002</v>
      </c>
      <c r="V167">
        <v>2.9481199999999999</v>
      </c>
      <c r="W167">
        <v>0.39285300000000001</v>
      </c>
      <c r="X167">
        <v>224.17699999999999</v>
      </c>
      <c r="Y167">
        <v>1.0925300000000001E-2</v>
      </c>
      <c r="Z167" s="1">
        <v>1.0562399999999999E-7</v>
      </c>
      <c r="AA167">
        <v>5.9735099999999998E-4</v>
      </c>
      <c r="AB167">
        <v>3.8316900000000001E-2</v>
      </c>
      <c r="AC167">
        <v>1.3702799999999999</v>
      </c>
      <c r="AD167">
        <v>600</v>
      </c>
      <c r="AE167">
        <v>718.18181818181802</v>
      </c>
      <c r="AF167">
        <v>1883.3333333333301</v>
      </c>
      <c r="AG167">
        <v>2116.6666666666702</v>
      </c>
      <c r="AH167">
        <v>1600</v>
      </c>
      <c r="AI167">
        <v>1136.3636363636399</v>
      </c>
      <c r="AJ167">
        <v>1918.1818181818201</v>
      </c>
      <c r="AN167">
        <v>0</v>
      </c>
      <c r="AO167">
        <v>5.0990909090909087</v>
      </c>
      <c r="AP167">
        <v>349.92333333333323</v>
      </c>
      <c r="AQ167">
        <v>498.05166666666673</v>
      </c>
      <c r="AR167">
        <v>156.80000000000001</v>
      </c>
      <c r="AS167">
        <v>0</v>
      </c>
      <c r="AT167">
        <v>23.401818181818179</v>
      </c>
    </row>
    <row r="168" spans="1:46">
      <c r="A168" t="s">
        <v>23</v>
      </c>
      <c r="C168">
        <v>7.8345900000000004</v>
      </c>
      <c r="D168" s="1">
        <v>8.3488800000000003E-12</v>
      </c>
      <c r="E168">
        <v>21160.2</v>
      </c>
      <c r="F168">
        <v>2027.63</v>
      </c>
      <c r="G168">
        <v>373.97899999999998</v>
      </c>
      <c r="H168">
        <v>8.10745</v>
      </c>
      <c r="I168">
        <v>380.55</v>
      </c>
      <c r="J168">
        <v>29.0761</v>
      </c>
      <c r="K168">
        <v>17.9849</v>
      </c>
      <c r="L168">
        <v>20.7224</v>
      </c>
      <c r="M168">
        <v>0.45660400000000001</v>
      </c>
      <c r="N168">
        <v>7.5386100000000003</v>
      </c>
      <c r="O168">
        <v>26.208200000000001</v>
      </c>
      <c r="P168">
        <v>7.4056100000000002</v>
      </c>
      <c r="Q168">
        <v>21.7864</v>
      </c>
      <c r="R168">
        <v>11.6463</v>
      </c>
      <c r="S168">
        <v>2.7686700000000002</v>
      </c>
      <c r="T168">
        <v>3.4032600000000003E-2</v>
      </c>
      <c r="U168">
        <v>0.40637800000000002</v>
      </c>
      <c r="V168">
        <v>3.4115899999999999</v>
      </c>
      <c r="W168">
        <v>0.76605699999999999</v>
      </c>
      <c r="X168">
        <v>413.72500000000002</v>
      </c>
      <c r="Y168">
        <v>9.8448100000000007E-3</v>
      </c>
      <c r="Z168" s="1">
        <v>3.7344400000000002E-8</v>
      </c>
      <c r="AA168">
        <v>6.0657199999999999E-4</v>
      </c>
      <c r="AB168">
        <v>5.9292200000000003E-2</v>
      </c>
      <c r="AC168">
        <v>0.746201</v>
      </c>
      <c r="AD168">
        <v>600</v>
      </c>
      <c r="AE168">
        <v>718.18181818181802</v>
      </c>
      <c r="AF168">
        <v>1883.3333333333301</v>
      </c>
      <c r="AG168">
        <v>2116.6666666666702</v>
      </c>
      <c r="AH168">
        <v>1600</v>
      </c>
      <c r="AI168">
        <v>1136.3636363636399</v>
      </c>
      <c r="AJ168">
        <v>1918.1818181818201</v>
      </c>
      <c r="AN168">
        <v>0</v>
      </c>
      <c r="AO168">
        <v>5.0990909090909087</v>
      </c>
      <c r="AP168">
        <v>349.92333333333323</v>
      </c>
      <c r="AQ168">
        <v>498.05166666666673</v>
      </c>
      <c r="AR168">
        <v>156.80000000000001</v>
      </c>
      <c r="AS168">
        <v>0</v>
      </c>
      <c r="AT168">
        <v>23.401818181818179</v>
      </c>
    </row>
    <row r="170" spans="1:46">
      <c r="B170" t="s">
        <v>24</v>
      </c>
      <c r="C170" t="s">
        <v>262</v>
      </c>
      <c r="D170" t="s">
        <v>263</v>
      </c>
      <c r="E170" t="s">
        <v>264</v>
      </c>
      <c r="F170" t="s">
        <v>265</v>
      </c>
      <c r="G170" t="s">
        <v>266</v>
      </c>
      <c r="H170" t="s">
        <v>267</v>
      </c>
      <c r="I170" t="s">
        <v>268</v>
      </c>
      <c r="J170" t="s">
        <v>269</v>
      </c>
      <c r="K170" t="s">
        <v>270</v>
      </c>
      <c r="L170" t="s">
        <v>271</v>
      </c>
      <c r="M170" t="s">
        <v>272</v>
      </c>
      <c r="N170" t="s">
        <v>273</v>
      </c>
      <c r="O170" t="s">
        <v>274</v>
      </c>
      <c r="P170" t="s">
        <v>275</v>
      </c>
      <c r="Q170" t="s">
        <v>276</v>
      </c>
      <c r="R170" t="s">
        <v>277</v>
      </c>
      <c r="S170" t="s">
        <v>278</v>
      </c>
      <c r="T170" t="s">
        <v>279</v>
      </c>
      <c r="U170" t="s">
        <v>280</v>
      </c>
      <c r="V170" t="s">
        <v>281</v>
      </c>
      <c r="W170" t="s">
        <v>282</v>
      </c>
      <c r="X170" t="s">
        <v>283</v>
      </c>
      <c r="Y170" t="s">
        <v>284</v>
      </c>
      <c r="Z170" t="s">
        <v>285</v>
      </c>
      <c r="AA170" t="s">
        <v>286</v>
      </c>
      <c r="AB170" t="s">
        <v>287</v>
      </c>
      <c r="AC170" t="s">
        <v>288</v>
      </c>
    </row>
    <row r="171" spans="1:46">
      <c r="A171" t="s">
        <v>289</v>
      </c>
    </row>
    <row r="172" spans="1:46">
      <c r="A172" t="s">
        <v>289</v>
      </c>
      <c r="C172">
        <v>3.3421799999999999</v>
      </c>
      <c r="D172">
        <v>11059.4</v>
      </c>
      <c r="E172">
        <v>31976.2</v>
      </c>
      <c r="F172" s="1">
        <v>2.5131999999999998E-12</v>
      </c>
      <c r="G172">
        <v>5857.87</v>
      </c>
      <c r="H172">
        <v>6.58847</v>
      </c>
      <c r="I172">
        <v>1205.3399999999999</v>
      </c>
      <c r="J172">
        <v>61.900799999999997</v>
      </c>
      <c r="K172">
        <v>2.18038</v>
      </c>
      <c r="L172">
        <v>312.77600000000001</v>
      </c>
      <c r="M172">
        <v>6.0571099999999998</v>
      </c>
      <c r="N172">
        <v>34.216999999999999</v>
      </c>
      <c r="O172">
        <v>42.897300000000001</v>
      </c>
      <c r="P172">
        <v>3.0665399999999998</v>
      </c>
      <c r="Q172">
        <v>11.098800000000001</v>
      </c>
      <c r="R172">
        <v>51.910299999999999</v>
      </c>
      <c r="S172">
        <v>51.713799999999999</v>
      </c>
      <c r="T172">
        <v>5.8884299999999996</v>
      </c>
      <c r="U172">
        <v>27.725000000000001</v>
      </c>
      <c r="V172">
        <v>1.54427</v>
      </c>
      <c r="W172">
        <v>0.41303499999999999</v>
      </c>
      <c r="X172">
        <v>78.023200000000003</v>
      </c>
      <c r="Y172">
        <v>3.6448900000000002</v>
      </c>
      <c r="Z172">
        <v>6.7544399999999998</v>
      </c>
      <c r="AA172">
        <v>1.1866699999999999</v>
      </c>
      <c r="AB172">
        <v>0.67290899999999998</v>
      </c>
      <c r="AC172">
        <v>1.6731100000000001</v>
      </c>
    </row>
    <row r="173" spans="1:46">
      <c r="A173" t="s">
        <v>289</v>
      </c>
      <c r="C173">
        <v>3.74275</v>
      </c>
      <c r="D173">
        <v>5961.72</v>
      </c>
      <c r="E173">
        <v>24849.599999999999</v>
      </c>
      <c r="F173" s="1">
        <v>1.4122999999999999E-12</v>
      </c>
      <c r="G173">
        <v>3660.55</v>
      </c>
      <c r="H173">
        <v>4.1417099999999998</v>
      </c>
      <c r="I173">
        <v>891.91700000000003</v>
      </c>
      <c r="J173">
        <v>42.688200000000002</v>
      </c>
      <c r="K173">
        <v>1.38504</v>
      </c>
      <c r="L173">
        <v>172.12700000000001</v>
      </c>
      <c r="M173">
        <v>3.2834400000000001</v>
      </c>
      <c r="N173">
        <v>22.4833</v>
      </c>
      <c r="O173">
        <v>52.987000000000002</v>
      </c>
      <c r="P173">
        <v>2.53945</v>
      </c>
      <c r="Q173">
        <v>4.6915899999999997</v>
      </c>
      <c r="R173">
        <v>35.358800000000002</v>
      </c>
      <c r="S173">
        <v>20.806799999999999</v>
      </c>
      <c r="T173">
        <v>2.2070699999999999</v>
      </c>
      <c r="U173">
        <v>20.5517</v>
      </c>
      <c r="V173">
        <v>1.42449</v>
      </c>
      <c r="W173">
        <v>0.32279000000000002</v>
      </c>
      <c r="X173">
        <v>41.311599999999999</v>
      </c>
      <c r="Y173">
        <v>2.4373100000000001</v>
      </c>
      <c r="Z173">
        <v>4.3652300000000004</v>
      </c>
      <c r="AA173">
        <v>1.0299700000000001</v>
      </c>
      <c r="AB173">
        <v>0.47185899999999997</v>
      </c>
      <c r="AC173">
        <v>0.88477300000000003</v>
      </c>
    </row>
    <row r="174" spans="1:46">
      <c r="A174" t="s">
        <v>290</v>
      </c>
    </row>
    <row r="175" spans="1:46">
      <c r="A175" t="s">
        <v>290</v>
      </c>
      <c r="C175">
        <v>2.6864400000000002</v>
      </c>
      <c r="D175">
        <v>15467.7</v>
      </c>
      <c r="E175">
        <v>29123</v>
      </c>
      <c r="F175" s="1">
        <v>5.2882399999999997E-12</v>
      </c>
      <c r="G175">
        <v>7148.06</v>
      </c>
      <c r="H175">
        <v>3.94909</v>
      </c>
      <c r="I175">
        <v>1047.79</v>
      </c>
      <c r="J175">
        <v>33.656199999999998</v>
      </c>
      <c r="K175">
        <v>32.703699999999998</v>
      </c>
      <c r="L175">
        <v>162.54300000000001</v>
      </c>
      <c r="M175">
        <v>4.3819299999999997</v>
      </c>
      <c r="N175">
        <v>30.820799999999998</v>
      </c>
      <c r="O175">
        <v>50.248699999999999</v>
      </c>
      <c r="P175">
        <v>2.6764199999999998</v>
      </c>
      <c r="Q175">
        <v>2.2118899999999999</v>
      </c>
      <c r="R175">
        <v>53.2438</v>
      </c>
      <c r="S175">
        <v>59.054000000000002</v>
      </c>
      <c r="T175">
        <v>3.0811299999999999</v>
      </c>
      <c r="U175">
        <v>17.7989</v>
      </c>
      <c r="V175">
        <v>2.0069599999999999</v>
      </c>
      <c r="W175">
        <v>0.24299799999999999</v>
      </c>
      <c r="X175">
        <v>17.901499999999999</v>
      </c>
      <c r="Y175">
        <v>1.4800199999999999</v>
      </c>
      <c r="Z175">
        <v>5.0051600000000001</v>
      </c>
      <c r="AA175">
        <v>0.83451200000000003</v>
      </c>
      <c r="AB175">
        <v>0.29072799999999999</v>
      </c>
      <c r="AC175">
        <v>0.33485399999999998</v>
      </c>
    </row>
    <row r="176" spans="1:46">
      <c r="A176" t="s">
        <v>290</v>
      </c>
      <c r="C176">
        <v>1.97159</v>
      </c>
      <c r="D176">
        <v>13174.7</v>
      </c>
      <c r="E176">
        <v>22202.799999999999</v>
      </c>
      <c r="F176" s="1">
        <v>5.0807799999999997E-12</v>
      </c>
      <c r="G176">
        <v>5760.78</v>
      </c>
      <c r="H176">
        <v>3.16683</v>
      </c>
      <c r="I176">
        <v>721.62699999999995</v>
      </c>
      <c r="J176">
        <v>30.8279</v>
      </c>
      <c r="K176">
        <v>25.663399999999999</v>
      </c>
      <c r="L176">
        <v>155.63399999999999</v>
      </c>
      <c r="M176">
        <v>3.9437600000000002</v>
      </c>
      <c r="N176">
        <v>21.203600000000002</v>
      </c>
      <c r="O176">
        <v>32.740699999999997</v>
      </c>
      <c r="P176">
        <v>1.1860200000000001</v>
      </c>
      <c r="Q176">
        <v>1.7378199999999999</v>
      </c>
      <c r="R176">
        <v>53.327300000000001</v>
      </c>
      <c r="S176">
        <v>31.2441</v>
      </c>
      <c r="T176">
        <v>2.1928800000000002</v>
      </c>
      <c r="U176">
        <v>14.427899999999999</v>
      </c>
      <c r="V176">
        <v>1.4350400000000001</v>
      </c>
      <c r="W176">
        <v>0.19389000000000001</v>
      </c>
      <c r="X176">
        <v>13.9392</v>
      </c>
      <c r="Y176">
        <v>1.2181599999999999</v>
      </c>
      <c r="Z176">
        <v>3.5816699999999999</v>
      </c>
      <c r="AA176">
        <v>0.771756</v>
      </c>
      <c r="AB176">
        <v>0.27218999999999999</v>
      </c>
      <c r="AC176">
        <v>0.28020299999999998</v>
      </c>
    </row>
    <row r="177" spans="1:46">
      <c r="A177" t="s">
        <v>291</v>
      </c>
    </row>
    <row r="178" spans="1:46">
      <c r="A178" t="s">
        <v>292</v>
      </c>
      <c r="C178">
        <v>65.576599999999999</v>
      </c>
      <c r="D178">
        <v>1677.27</v>
      </c>
      <c r="E178">
        <v>36877.1</v>
      </c>
      <c r="F178" s="1">
        <v>3.21983E-12</v>
      </c>
      <c r="G178">
        <v>6471.67</v>
      </c>
      <c r="H178">
        <v>49.0565</v>
      </c>
      <c r="I178">
        <v>59.183599999999998</v>
      </c>
      <c r="J178">
        <v>31.112200000000001</v>
      </c>
      <c r="K178">
        <v>47.432699999999997</v>
      </c>
      <c r="L178">
        <v>55.6554</v>
      </c>
      <c r="M178">
        <v>58.479900000000001</v>
      </c>
      <c r="N178">
        <v>55.219499999999996</v>
      </c>
      <c r="O178">
        <v>47.786900000000003</v>
      </c>
      <c r="P178">
        <v>29.782399999999999</v>
      </c>
      <c r="Q178">
        <v>66.948899999999995</v>
      </c>
      <c r="R178">
        <v>63.479199999999999</v>
      </c>
      <c r="S178">
        <v>58.8932</v>
      </c>
      <c r="T178">
        <v>55.650500000000001</v>
      </c>
      <c r="U178">
        <v>57.728700000000003</v>
      </c>
      <c r="V178">
        <v>50.3369</v>
      </c>
      <c r="W178">
        <v>34.887999999999998</v>
      </c>
      <c r="X178">
        <v>40.037700000000001</v>
      </c>
      <c r="Y178">
        <v>31.177499999999998</v>
      </c>
      <c r="Z178">
        <v>51.577300000000001</v>
      </c>
      <c r="AA178">
        <v>51.1586</v>
      </c>
      <c r="AB178">
        <v>46.729100000000003</v>
      </c>
      <c r="AC178">
        <v>51.780500000000004</v>
      </c>
    </row>
    <row r="179" spans="1:46">
      <c r="A179" t="s">
        <v>292</v>
      </c>
      <c r="C179">
        <v>40.996600000000001</v>
      </c>
      <c r="D179">
        <v>1063.96</v>
      </c>
      <c r="E179">
        <v>26394.400000000001</v>
      </c>
      <c r="F179" s="1">
        <v>4.1576900000000002E-12</v>
      </c>
      <c r="G179">
        <v>10491.4</v>
      </c>
      <c r="H179">
        <v>46.772100000000002</v>
      </c>
      <c r="I179">
        <v>42.744300000000003</v>
      </c>
      <c r="J179">
        <v>36.959499999999998</v>
      </c>
      <c r="K179">
        <v>38.184100000000001</v>
      </c>
      <c r="L179">
        <v>59.585099999999997</v>
      </c>
      <c r="M179">
        <v>28.891300000000001</v>
      </c>
      <c r="N179">
        <v>61.143500000000003</v>
      </c>
      <c r="O179">
        <v>68.353399999999993</v>
      </c>
      <c r="P179">
        <v>27.144200000000001</v>
      </c>
      <c r="Q179">
        <v>53.4116</v>
      </c>
      <c r="R179">
        <v>54.525300000000001</v>
      </c>
      <c r="S179">
        <v>52.064799999999998</v>
      </c>
      <c r="T179">
        <v>44.752600000000001</v>
      </c>
      <c r="U179">
        <v>26.170200000000001</v>
      </c>
      <c r="V179">
        <v>32.719200000000001</v>
      </c>
      <c r="W179">
        <v>39.997700000000002</v>
      </c>
      <c r="X179">
        <v>65.056700000000006</v>
      </c>
      <c r="Y179">
        <v>32.505299999999998</v>
      </c>
      <c r="Z179">
        <v>31.5839</v>
      </c>
      <c r="AA179">
        <v>47.197099999999999</v>
      </c>
      <c r="AB179">
        <v>34.956000000000003</v>
      </c>
      <c r="AC179">
        <v>40.452199999999998</v>
      </c>
    </row>
    <row r="180" spans="1:46">
      <c r="A180" t="s">
        <v>292</v>
      </c>
      <c r="C180">
        <v>68.295500000000004</v>
      </c>
      <c r="D180">
        <v>1383.36</v>
      </c>
      <c r="E180">
        <v>35082.300000000003</v>
      </c>
      <c r="F180" s="1">
        <v>4.3146399999999999E-12</v>
      </c>
      <c r="G180">
        <v>4744.1899999999996</v>
      </c>
      <c r="H180">
        <v>47.468400000000003</v>
      </c>
      <c r="I180">
        <v>52.8001</v>
      </c>
      <c r="J180">
        <v>52.140999999999998</v>
      </c>
      <c r="K180">
        <v>49.131399999999999</v>
      </c>
      <c r="L180">
        <v>53.6173</v>
      </c>
      <c r="M180">
        <v>40.850900000000003</v>
      </c>
      <c r="N180">
        <v>67.124200000000002</v>
      </c>
      <c r="O180">
        <v>70.4268</v>
      </c>
      <c r="P180">
        <v>32.042999999999999</v>
      </c>
      <c r="Q180">
        <v>58.739800000000002</v>
      </c>
      <c r="R180">
        <v>77.800899999999999</v>
      </c>
      <c r="S180">
        <v>68.912300000000002</v>
      </c>
      <c r="T180">
        <v>43.708399999999997</v>
      </c>
      <c r="U180">
        <v>50.394399999999997</v>
      </c>
      <c r="V180">
        <v>43.789299999999997</v>
      </c>
      <c r="W180">
        <v>42.645099999999999</v>
      </c>
      <c r="X180">
        <v>68.720500000000001</v>
      </c>
      <c r="Y180">
        <v>38.645699999999998</v>
      </c>
      <c r="Z180">
        <v>41.270200000000003</v>
      </c>
      <c r="AA180">
        <v>50.4497</v>
      </c>
      <c r="AB180">
        <v>49.556100000000001</v>
      </c>
      <c r="AC180">
        <v>55.090400000000002</v>
      </c>
    </row>
    <row r="181" spans="1:46">
      <c r="A181" t="s">
        <v>293</v>
      </c>
    </row>
    <row r="182" spans="1:46">
      <c r="A182" t="s">
        <v>293</v>
      </c>
      <c r="C182">
        <v>6.2980600000000004</v>
      </c>
      <c r="D182">
        <v>1515.87</v>
      </c>
      <c r="E182">
        <v>39851.199999999997</v>
      </c>
      <c r="F182" s="1">
        <v>3.1113299999999998E-12</v>
      </c>
      <c r="G182">
        <v>7602.69</v>
      </c>
      <c r="H182">
        <v>6.2662699999999996</v>
      </c>
      <c r="I182">
        <v>31.679300000000001</v>
      </c>
      <c r="J182">
        <v>3.6173199999999999</v>
      </c>
      <c r="K182">
        <v>4.8975799999999996</v>
      </c>
      <c r="L182">
        <v>4.87948</v>
      </c>
      <c r="M182">
        <v>4.0631000000000004</v>
      </c>
      <c r="N182">
        <v>7.4600099999999996</v>
      </c>
      <c r="O182">
        <v>17.6023</v>
      </c>
      <c r="P182">
        <v>4.7190700000000003</v>
      </c>
      <c r="Q182">
        <v>4.3139599999999998</v>
      </c>
      <c r="R182">
        <v>15.802300000000001</v>
      </c>
      <c r="S182">
        <v>10.119</v>
      </c>
      <c r="T182">
        <v>5.8166599999999997</v>
      </c>
      <c r="U182">
        <v>5.8120799999999999</v>
      </c>
      <c r="V182">
        <v>4.8488100000000003</v>
      </c>
      <c r="W182">
        <v>6.0957800000000004</v>
      </c>
      <c r="X182">
        <v>8.7096</v>
      </c>
      <c r="Y182">
        <v>3.4169999999999998</v>
      </c>
      <c r="Z182">
        <v>4.8214499999999996</v>
      </c>
      <c r="AA182">
        <v>4.9383299999999997</v>
      </c>
      <c r="AB182">
        <v>4.7940699999999996</v>
      </c>
      <c r="AC182">
        <v>4.7930900000000003</v>
      </c>
    </row>
    <row r="183" spans="1:46">
      <c r="A183" t="s">
        <v>293</v>
      </c>
      <c r="C183">
        <v>5.5413600000000001</v>
      </c>
      <c r="D183">
        <v>1421.78</v>
      </c>
      <c r="E183">
        <v>27822.2</v>
      </c>
      <c r="F183" s="1">
        <v>5.4569700000000003E-12</v>
      </c>
      <c r="G183">
        <v>6862.52</v>
      </c>
      <c r="H183">
        <v>4.9090199999999999</v>
      </c>
      <c r="I183">
        <v>17.6435</v>
      </c>
      <c r="J183">
        <v>2.2731300000000001</v>
      </c>
      <c r="K183">
        <v>3.54121</v>
      </c>
      <c r="L183">
        <v>3.8232599999999999</v>
      </c>
      <c r="M183">
        <v>2.5110999999999999</v>
      </c>
      <c r="N183">
        <v>8.3738200000000003</v>
      </c>
      <c r="O183">
        <v>15.806699999999999</v>
      </c>
      <c r="P183">
        <v>2.5203000000000002</v>
      </c>
      <c r="Q183">
        <v>4.1633899999999997</v>
      </c>
      <c r="R183">
        <v>10.4907</v>
      </c>
      <c r="S183">
        <v>5.0845200000000004</v>
      </c>
      <c r="T183">
        <v>2.3708200000000001</v>
      </c>
      <c r="U183">
        <v>4.1119500000000002</v>
      </c>
      <c r="V183">
        <v>2.5015399999999999</v>
      </c>
      <c r="W183">
        <v>2.6520299999999999</v>
      </c>
      <c r="X183">
        <v>5.3981500000000002</v>
      </c>
      <c r="Y183">
        <v>2.74072</v>
      </c>
      <c r="Z183">
        <v>2.8943300000000001</v>
      </c>
      <c r="AA183">
        <v>4.2742699999999996</v>
      </c>
      <c r="AB183">
        <v>3.3006099999999998</v>
      </c>
      <c r="AC183">
        <v>4.8701600000000003</v>
      </c>
    </row>
    <row r="184" spans="1:46">
      <c r="A184" t="s">
        <v>293</v>
      </c>
      <c r="C184">
        <v>5.4459900000000001</v>
      </c>
      <c r="D184">
        <v>1311.49</v>
      </c>
      <c r="E184">
        <v>26097</v>
      </c>
      <c r="F184" s="1">
        <v>3.2539099999999998E-12</v>
      </c>
      <c r="G184">
        <v>8240.8799999999992</v>
      </c>
      <c r="H184">
        <v>4.49193</v>
      </c>
      <c r="I184">
        <v>21.5351</v>
      </c>
      <c r="J184">
        <v>3.3094800000000002</v>
      </c>
      <c r="K184">
        <v>3.4524499999999998</v>
      </c>
      <c r="L184">
        <v>4.36517</v>
      </c>
      <c r="M184">
        <v>3.8618000000000001</v>
      </c>
      <c r="N184">
        <v>5.7165900000000001</v>
      </c>
      <c r="O184">
        <v>13.476800000000001</v>
      </c>
      <c r="P184">
        <v>3.3979200000000001</v>
      </c>
      <c r="Q184">
        <v>2.66913</v>
      </c>
      <c r="R184">
        <v>12.4024</v>
      </c>
      <c r="S184">
        <v>7.5077699999999998</v>
      </c>
      <c r="T184">
        <v>4.43241</v>
      </c>
      <c r="U184">
        <v>4.5511499999999998</v>
      </c>
      <c r="V184">
        <v>3.3989199999999999</v>
      </c>
      <c r="W184">
        <v>4.0570300000000001</v>
      </c>
      <c r="X184">
        <v>9.2272200000000009</v>
      </c>
      <c r="Y184">
        <v>3.28769</v>
      </c>
      <c r="Z184">
        <v>4.0452199999999996</v>
      </c>
      <c r="AA184">
        <v>3.73108</v>
      </c>
      <c r="AB184">
        <v>2.6450399999999998</v>
      </c>
      <c r="AC184">
        <v>5.6601699999999999</v>
      </c>
    </row>
    <row r="185" spans="1:46">
      <c r="A185" t="s">
        <v>294</v>
      </c>
    </row>
    <row r="186" spans="1:46">
      <c r="A186" t="s">
        <v>294</v>
      </c>
      <c r="C186">
        <v>5.50082</v>
      </c>
      <c r="D186">
        <v>15043.5</v>
      </c>
      <c r="E186">
        <v>28106.400000000001</v>
      </c>
      <c r="F186" s="1">
        <v>1.71985E-12</v>
      </c>
      <c r="G186">
        <v>3379.31</v>
      </c>
      <c r="H186">
        <v>3.8974700000000002</v>
      </c>
      <c r="I186">
        <v>337.90499999999997</v>
      </c>
      <c r="J186">
        <v>10.503299999999999</v>
      </c>
      <c r="K186">
        <v>3.0015100000000001</v>
      </c>
      <c r="L186">
        <v>88.133600000000001</v>
      </c>
      <c r="M186">
        <v>1.9234199999999999</v>
      </c>
      <c r="N186">
        <v>18.036000000000001</v>
      </c>
      <c r="O186">
        <v>19.507000000000001</v>
      </c>
      <c r="P186">
        <v>2.5983999999999998</v>
      </c>
      <c r="Q186">
        <v>6.82036</v>
      </c>
      <c r="R186">
        <v>73.813599999999994</v>
      </c>
      <c r="S186">
        <v>40.121899999999997</v>
      </c>
      <c r="T186">
        <v>1.3014600000000001</v>
      </c>
      <c r="U186">
        <v>16.296199999999999</v>
      </c>
      <c r="V186">
        <v>1.0092699999999999</v>
      </c>
      <c r="W186">
        <v>0.65706399999999998</v>
      </c>
      <c r="X186">
        <v>56.971299999999999</v>
      </c>
      <c r="Y186">
        <v>1.8804399999999999</v>
      </c>
      <c r="Z186">
        <v>3.1855799999999999</v>
      </c>
      <c r="AA186">
        <v>0.32410099999999997</v>
      </c>
      <c r="AB186">
        <v>0.272532</v>
      </c>
      <c r="AC186">
        <v>1.4395899999999999</v>
      </c>
    </row>
    <row r="187" spans="1:46">
      <c r="A187" t="s">
        <v>294</v>
      </c>
      <c r="C187">
        <v>5.9965900000000003</v>
      </c>
      <c r="D187">
        <v>12057.9</v>
      </c>
      <c r="E187">
        <v>35130.1</v>
      </c>
      <c r="F187" s="1">
        <v>1.8459199999999999E-12</v>
      </c>
      <c r="G187">
        <v>3717.28</v>
      </c>
      <c r="H187">
        <v>3.7380599999999999</v>
      </c>
      <c r="I187">
        <v>362.78500000000003</v>
      </c>
      <c r="J187">
        <v>7.2100999999999997</v>
      </c>
      <c r="K187">
        <v>2.5363899999999999</v>
      </c>
      <c r="L187">
        <v>76.395399999999995</v>
      </c>
      <c r="M187">
        <v>1.4198299999999999</v>
      </c>
      <c r="N187">
        <v>8.8063800000000008</v>
      </c>
      <c r="O187">
        <v>27.872299999999999</v>
      </c>
      <c r="P187">
        <v>2.6129799999999999</v>
      </c>
      <c r="Q187">
        <v>5.0276699999999996</v>
      </c>
      <c r="R187">
        <v>68.308800000000005</v>
      </c>
      <c r="S187">
        <v>59.184100000000001</v>
      </c>
      <c r="T187">
        <v>1.73346</v>
      </c>
      <c r="U187">
        <v>9.8636300000000006</v>
      </c>
      <c r="V187">
        <v>1.07087</v>
      </c>
      <c r="W187">
        <v>0.53312800000000005</v>
      </c>
      <c r="X187">
        <v>34.653399999999998</v>
      </c>
      <c r="Y187">
        <v>0.98621700000000001</v>
      </c>
      <c r="Z187">
        <v>2.81643</v>
      </c>
      <c r="AA187">
        <v>0.47000999999999998</v>
      </c>
      <c r="AB187">
        <v>0.20056499999999999</v>
      </c>
      <c r="AC187">
        <v>1.14811</v>
      </c>
    </row>
    <row r="188" spans="1:46">
      <c r="A188" t="s">
        <v>295</v>
      </c>
      <c r="AD188" s="19" t="s">
        <v>231</v>
      </c>
      <c r="AE188" s="19" t="s">
        <v>232</v>
      </c>
      <c r="AF188" s="19" t="s">
        <v>233</v>
      </c>
      <c r="AG188" s="19" t="s">
        <v>234</v>
      </c>
      <c r="AH188" s="19" t="s">
        <v>238</v>
      </c>
      <c r="AI188" s="19" t="s">
        <v>241</v>
      </c>
      <c r="AJ188" s="19" t="s">
        <v>244</v>
      </c>
      <c r="AN188" s="19" t="s">
        <v>231</v>
      </c>
      <c r="AO188" s="19" t="s">
        <v>232</v>
      </c>
      <c r="AP188" s="19" t="s">
        <v>233</v>
      </c>
      <c r="AQ188" s="19" t="s">
        <v>234</v>
      </c>
      <c r="AR188" s="19" t="s">
        <v>238</v>
      </c>
      <c r="AS188" s="19" t="s">
        <v>241</v>
      </c>
      <c r="AT188" s="19" t="s">
        <v>244</v>
      </c>
    </row>
    <row r="189" spans="1:46">
      <c r="A189" t="s">
        <v>51</v>
      </c>
      <c r="C189">
        <v>9.1833600000000004</v>
      </c>
      <c r="D189" s="1">
        <v>1.20054E-11</v>
      </c>
      <c r="E189">
        <v>24232.5</v>
      </c>
      <c r="F189">
        <v>1763.93</v>
      </c>
      <c r="G189">
        <v>200.43799999999999</v>
      </c>
      <c r="H189">
        <v>10.6555</v>
      </c>
      <c r="I189">
        <v>424.99799999999999</v>
      </c>
      <c r="J189">
        <v>37.344000000000001</v>
      </c>
      <c r="K189">
        <v>34.055599999999998</v>
      </c>
      <c r="L189">
        <v>20.9344</v>
      </c>
      <c r="M189">
        <v>0.64907199999999998</v>
      </c>
      <c r="N189">
        <v>16.216000000000001</v>
      </c>
      <c r="O189">
        <v>31.456099999999999</v>
      </c>
      <c r="P189">
        <v>7.0854499999999998</v>
      </c>
      <c r="Q189">
        <v>30.7485</v>
      </c>
      <c r="R189">
        <v>9.9253599999999995</v>
      </c>
      <c r="S189">
        <v>3.0725699999999998</v>
      </c>
      <c r="T189">
        <v>4.4439800000000002E-2</v>
      </c>
      <c r="U189">
        <v>0.87138499999999997</v>
      </c>
      <c r="V189">
        <v>2.3157399999999999</v>
      </c>
      <c r="W189">
        <v>0.68322899999999998</v>
      </c>
      <c r="X189">
        <v>515.93399999999997</v>
      </c>
      <c r="Y189">
        <v>1.24466E-2</v>
      </c>
      <c r="Z189" s="1">
        <v>7.0777000000000004E-5</v>
      </c>
      <c r="AA189" s="1">
        <v>2.4330800000000001E-5</v>
      </c>
      <c r="AB189">
        <v>3.5213099999999997E-2</v>
      </c>
      <c r="AC189">
        <v>0.87786600000000004</v>
      </c>
      <c r="AD189">
        <f>AV221*10000</f>
        <v>600</v>
      </c>
      <c r="AE189">
        <f t="shared" ref="AE189:AJ204" si="19">AW221*10000</f>
        <v>718.18181818181813</v>
      </c>
      <c r="AF189">
        <f t="shared" si="19"/>
        <v>1883.3333333333333</v>
      </c>
      <c r="AG189">
        <f t="shared" si="19"/>
        <v>2116.6666666666665</v>
      </c>
      <c r="AH189">
        <f t="shared" si="19"/>
        <v>1600</v>
      </c>
      <c r="AI189">
        <f t="shared" si="19"/>
        <v>1136.3636363636363</v>
      </c>
      <c r="AJ189">
        <f t="shared" si="19"/>
        <v>1918.181818181818</v>
      </c>
      <c r="AN189">
        <v>2.2199999999999998</v>
      </c>
      <c r="AO189">
        <v>6.463636363636363</v>
      </c>
      <c r="AP189">
        <v>343.33166666666665</v>
      </c>
      <c r="AQ189">
        <v>498.05166666666673</v>
      </c>
      <c r="AR189">
        <v>149.91999999999999</v>
      </c>
      <c r="AS189">
        <v>0</v>
      </c>
      <c r="AT189">
        <v>28.964545454545451</v>
      </c>
    </row>
    <row r="190" spans="1:46">
      <c r="A190" t="s">
        <v>52</v>
      </c>
      <c r="C190">
        <v>9.0914199999999994</v>
      </c>
      <c r="D190" s="1">
        <v>1.12984E-11</v>
      </c>
      <c r="E190">
        <v>24967.5</v>
      </c>
      <c r="F190">
        <v>1489.23</v>
      </c>
      <c r="G190">
        <v>186.929</v>
      </c>
      <c r="H190">
        <v>6.2950200000000001</v>
      </c>
      <c r="I190">
        <v>292.24200000000002</v>
      </c>
      <c r="J190">
        <v>32.860500000000002</v>
      </c>
      <c r="K190">
        <v>19.094799999999999</v>
      </c>
      <c r="L190">
        <v>17.791</v>
      </c>
      <c r="M190">
        <v>0.467115</v>
      </c>
      <c r="N190">
        <v>10.1214</v>
      </c>
      <c r="O190">
        <v>20.474799999999998</v>
      </c>
      <c r="P190">
        <v>5.5303699999999996</v>
      </c>
      <c r="Q190">
        <v>23.881399999999999</v>
      </c>
      <c r="R190">
        <v>4.7286900000000003</v>
      </c>
      <c r="S190">
        <v>3.2793800000000002</v>
      </c>
      <c r="T190">
        <v>6.7818299999999998E-2</v>
      </c>
      <c r="U190">
        <v>0.70099199999999995</v>
      </c>
      <c r="V190">
        <v>3.2223199999999999</v>
      </c>
      <c r="W190">
        <v>0.55833999999999995</v>
      </c>
      <c r="X190">
        <v>269.048</v>
      </c>
      <c r="Y190">
        <v>1.5381499999999999E-2</v>
      </c>
      <c r="Z190">
        <v>1.4339499999999999E-4</v>
      </c>
      <c r="AA190" s="1">
        <v>7.0120299999999993E-5</v>
      </c>
      <c r="AB190">
        <v>2.6993799999999998E-2</v>
      </c>
      <c r="AC190">
        <v>1.4236</v>
      </c>
      <c r="AD190">
        <f t="shared" ref="AD190:AD210" si="20">AV222*10000</f>
        <v>600</v>
      </c>
      <c r="AE190">
        <f t="shared" si="19"/>
        <v>718.18181818181813</v>
      </c>
      <c r="AF190">
        <f t="shared" si="19"/>
        <v>1883.3333333333333</v>
      </c>
      <c r="AG190">
        <f t="shared" si="19"/>
        <v>2116.6666666666665</v>
      </c>
      <c r="AH190">
        <f t="shared" si="19"/>
        <v>1600</v>
      </c>
      <c r="AI190">
        <f t="shared" si="19"/>
        <v>1136.3636363636363</v>
      </c>
      <c r="AJ190">
        <f t="shared" si="19"/>
        <v>1918.181818181818</v>
      </c>
      <c r="AN190">
        <v>2.2199999999999998</v>
      </c>
      <c r="AO190">
        <v>5.6018181818181816</v>
      </c>
      <c r="AP190">
        <v>350.48833333333329</v>
      </c>
      <c r="AQ190">
        <v>486.83333333333337</v>
      </c>
      <c r="AR190">
        <v>152</v>
      </c>
      <c r="AS190">
        <v>0</v>
      </c>
      <c r="AT190">
        <v>35.869999999999997</v>
      </c>
    </row>
    <row r="191" spans="1:46">
      <c r="A191" t="s">
        <v>53</v>
      </c>
      <c r="C191">
        <v>6.1939299999999999</v>
      </c>
      <c r="D191" s="1">
        <v>1.05687E-11</v>
      </c>
      <c r="E191">
        <v>16664.8</v>
      </c>
      <c r="F191">
        <v>2056.7800000000002</v>
      </c>
      <c r="G191">
        <v>350.01799999999997</v>
      </c>
      <c r="H191">
        <v>13.334899999999999</v>
      </c>
      <c r="I191">
        <v>460.89299999999997</v>
      </c>
      <c r="J191">
        <v>44.618499999999997</v>
      </c>
      <c r="K191">
        <v>18.2774</v>
      </c>
      <c r="L191">
        <v>8.7289399999999997</v>
      </c>
      <c r="M191">
        <v>0.36388399999999999</v>
      </c>
      <c r="N191">
        <v>8.6544299999999996</v>
      </c>
      <c r="O191">
        <v>36.940800000000003</v>
      </c>
      <c r="P191">
        <v>8.2712599999999998</v>
      </c>
      <c r="Q191">
        <v>31.1387</v>
      </c>
      <c r="R191">
        <v>16.0822</v>
      </c>
      <c r="S191">
        <v>4.1276799999999998</v>
      </c>
      <c r="T191">
        <v>7.0361099999999996E-2</v>
      </c>
      <c r="U191">
        <v>0.309334</v>
      </c>
      <c r="V191">
        <v>3.0684300000000002</v>
      </c>
      <c r="W191">
        <v>0.48084100000000002</v>
      </c>
      <c r="X191">
        <v>405.178</v>
      </c>
      <c r="Y191">
        <v>1.7935E-2</v>
      </c>
      <c r="Z191">
        <v>1.1376E-4</v>
      </c>
      <c r="AA191">
        <v>6.0081200000000005E-4</v>
      </c>
      <c r="AB191">
        <v>3.0266600000000001E-2</v>
      </c>
      <c r="AC191">
        <v>1.1649700000000001</v>
      </c>
      <c r="AD191">
        <f t="shared" si="20"/>
        <v>600</v>
      </c>
      <c r="AE191">
        <f t="shared" si="19"/>
        <v>718.18181818181813</v>
      </c>
      <c r="AF191">
        <f t="shared" si="19"/>
        <v>1883.3333333333333</v>
      </c>
      <c r="AG191">
        <f t="shared" si="19"/>
        <v>2116.6666666666665</v>
      </c>
      <c r="AH191">
        <f t="shared" si="19"/>
        <v>1600</v>
      </c>
      <c r="AI191">
        <f t="shared" si="19"/>
        <v>1136.3636363636363</v>
      </c>
      <c r="AJ191">
        <f t="shared" si="19"/>
        <v>1918.181818181818</v>
      </c>
      <c r="AN191">
        <v>1.5599999999999998</v>
      </c>
      <c r="AO191">
        <v>5.8890909090909087</v>
      </c>
      <c r="AP191">
        <v>350.11166666666662</v>
      </c>
      <c r="AQ191">
        <v>490.85500000000008</v>
      </c>
      <c r="AR191">
        <v>149.28</v>
      </c>
      <c r="AS191">
        <v>0</v>
      </c>
      <c r="AT191">
        <v>34.527272727272724</v>
      </c>
    </row>
    <row r="192" spans="1:46">
      <c r="A192" t="s">
        <v>54</v>
      </c>
      <c r="C192">
        <v>7.0014900000000004</v>
      </c>
      <c r="D192" s="1">
        <v>3.88051E-12</v>
      </c>
      <c r="E192">
        <v>17573.599999999999</v>
      </c>
      <c r="F192">
        <v>1796.09</v>
      </c>
      <c r="G192">
        <v>274.14499999999998</v>
      </c>
      <c r="H192">
        <v>5.9902699999999998</v>
      </c>
      <c r="I192">
        <v>353.52600000000001</v>
      </c>
      <c r="J192">
        <v>27.569700000000001</v>
      </c>
      <c r="K192">
        <v>12.0275</v>
      </c>
      <c r="L192">
        <v>20.699100000000001</v>
      </c>
      <c r="M192">
        <v>0.37891000000000002</v>
      </c>
      <c r="N192">
        <v>9.0358300000000007</v>
      </c>
      <c r="O192">
        <v>22.065100000000001</v>
      </c>
      <c r="P192">
        <v>5.1516400000000004</v>
      </c>
      <c r="Q192">
        <v>22.8598</v>
      </c>
      <c r="R192">
        <v>9.0457400000000003</v>
      </c>
      <c r="S192">
        <v>3.22451</v>
      </c>
      <c r="T192">
        <v>0.10907799999999999</v>
      </c>
      <c r="U192">
        <v>0.58181099999999997</v>
      </c>
      <c r="V192">
        <v>3.4216899999999999</v>
      </c>
      <c r="W192">
        <v>0.83305600000000002</v>
      </c>
      <c r="X192">
        <v>183.536</v>
      </c>
      <c r="Y192">
        <v>1.6059899999999998E-2</v>
      </c>
      <c r="Z192" s="1">
        <v>1.81742E-5</v>
      </c>
      <c r="AA192">
        <v>6.8539000000000002E-4</v>
      </c>
      <c r="AB192">
        <v>5.0698E-2</v>
      </c>
      <c r="AC192">
        <v>0.75781699999999996</v>
      </c>
      <c r="AD192">
        <f t="shared" si="20"/>
        <v>600</v>
      </c>
      <c r="AE192">
        <f t="shared" si="19"/>
        <v>718.18181818181813</v>
      </c>
      <c r="AF192">
        <f t="shared" si="19"/>
        <v>1883.3333333333333</v>
      </c>
      <c r="AG192">
        <f t="shared" si="19"/>
        <v>2116.6666666666665</v>
      </c>
      <c r="AH192">
        <f t="shared" si="19"/>
        <v>1600</v>
      </c>
      <c r="AI192">
        <f t="shared" si="19"/>
        <v>1136.3636363636363</v>
      </c>
      <c r="AJ192">
        <f t="shared" si="19"/>
        <v>1918.181818181818</v>
      </c>
      <c r="AN192">
        <v>1.7399999999999998</v>
      </c>
      <c r="AO192">
        <v>5.458181818181818</v>
      </c>
      <c r="AP192">
        <v>353.87833333333333</v>
      </c>
      <c r="AQ192">
        <v>490.43166666666679</v>
      </c>
      <c r="AR192">
        <v>151.04000000000002</v>
      </c>
      <c r="AS192">
        <v>0</v>
      </c>
      <c r="AT192">
        <v>28.580909090909088</v>
      </c>
    </row>
    <row r="193" spans="1:46">
      <c r="A193" t="s">
        <v>55</v>
      </c>
      <c r="C193">
        <v>6.0931699999999998</v>
      </c>
      <c r="D193" s="1">
        <v>8.3153800000000005E-12</v>
      </c>
      <c r="E193">
        <v>22900.3</v>
      </c>
      <c r="F193">
        <v>1523.14</v>
      </c>
      <c r="G193">
        <v>282.36099999999999</v>
      </c>
      <c r="H193">
        <v>9.6306999999999992</v>
      </c>
      <c r="I193">
        <v>281.86200000000002</v>
      </c>
      <c r="J193">
        <v>32.974800000000002</v>
      </c>
      <c r="K193">
        <v>15.327999999999999</v>
      </c>
      <c r="L193">
        <v>17.321100000000001</v>
      </c>
      <c r="M193">
        <v>0.54419600000000001</v>
      </c>
      <c r="N193">
        <v>10.173299999999999</v>
      </c>
      <c r="O193">
        <v>35.168999999999997</v>
      </c>
      <c r="P193">
        <v>6.3037099999999997</v>
      </c>
      <c r="Q193">
        <v>30.545100000000001</v>
      </c>
      <c r="R193">
        <v>14.2026</v>
      </c>
      <c r="S193">
        <v>5.9200699999999999</v>
      </c>
      <c r="T193">
        <v>7.6985200000000004E-2</v>
      </c>
      <c r="U193">
        <v>0.55899399999999999</v>
      </c>
      <c r="V193">
        <v>3.5211800000000002</v>
      </c>
      <c r="W193">
        <v>0.730626</v>
      </c>
      <c r="X193">
        <v>375.99099999999999</v>
      </c>
      <c r="Y193">
        <v>1.66029E-2</v>
      </c>
      <c r="Z193" s="1">
        <v>3.3269400000000001E-6</v>
      </c>
      <c r="AA193">
        <v>2.9822300000000002E-4</v>
      </c>
      <c r="AB193" s="1">
        <v>3.2788299999999998E-6</v>
      </c>
      <c r="AC193">
        <v>1.2202</v>
      </c>
      <c r="AD193">
        <f t="shared" si="20"/>
        <v>600</v>
      </c>
      <c r="AE193">
        <f t="shared" si="19"/>
        <v>718.18181818181813</v>
      </c>
      <c r="AF193">
        <f t="shared" si="19"/>
        <v>1883.3333333333333</v>
      </c>
      <c r="AG193">
        <f t="shared" si="19"/>
        <v>2116.6666666666665</v>
      </c>
      <c r="AH193">
        <f t="shared" si="19"/>
        <v>1600</v>
      </c>
      <c r="AI193">
        <f t="shared" si="19"/>
        <v>1136.3636363636363</v>
      </c>
      <c r="AJ193">
        <f t="shared" si="19"/>
        <v>1918.181818181818</v>
      </c>
      <c r="AN193">
        <v>1.92</v>
      </c>
      <c r="AO193">
        <v>5.7454545454545451</v>
      </c>
      <c r="AP193">
        <v>351.995</v>
      </c>
      <c r="AQ193">
        <v>484.08166666666671</v>
      </c>
      <c r="AR193">
        <v>150.4</v>
      </c>
      <c r="AS193">
        <v>0</v>
      </c>
      <c r="AT193">
        <v>34.143636363636361</v>
      </c>
    </row>
    <row r="194" spans="1:46">
      <c r="A194" t="s">
        <v>56</v>
      </c>
      <c r="C194">
        <v>6.6721500000000002</v>
      </c>
      <c r="D194" s="1">
        <v>6.6242599999999999E-12</v>
      </c>
      <c r="E194">
        <v>18933.8</v>
      </c>
      <c r="F194">
        <v>1978.42</v>
      </c>
      <c r="G194">
        <v>424.97699999999998</v>
      </c>
      <c r="H194">
        <v>6.3333199999999996</v>
      </c>
      <c r="I194">
        <v>226.73099999999999</v>
      </c>
      <c r="J194">
        <v>36.095500000000001</v>
      </c>
      <c r="K194">
        <v>14.9537</v>
      </c>
      <c r="L194">
        <v>16.654800000000002</v>
      </c>
      <c r="M194">
        <v>0.55732099999999996</v>
      </c>
      <c r="N194">
        <v>8.2407000000000004</v>
      </c>
      <c r="O194">
        <v>25.488700000000001</v>
      </c>
      <c r="P194">
        <v>4.9271700000000003</v>
      </c>
      <c r="Q194">
        <v>19.119700000000002</v>
      </c>
      <c r="R194">
        <v>13.303100000000001</v>
      </c>
      <c r="S194">
        <v>2.99979</v>
      </c>
      <c r="T194">
        <v>7.1052799999999999E-2</v>
      </c>
      <c r="U194">
        <v>0.90704200000000001</v>
      </c>
      <c r="V194">
        <v>4.4777399999999998</v>
      </c>
      <c r="W194">
        <v>0.98185800000000001</v>
      </c>
      <c r="X194">
        <v>274.27999999999997</v>
      </c>
      <c r="Y194">
        <v>1.3369600000000001E-2</v>
      </c>
      <c r="Z194" s="1">
        <v>5.5035400000000002E-6</v>
      </c>
      <c r="AA194" s="1">
        <v>9.3344599999999994E-5</v>
      </c>
      <c r="AB194">
        <v>4.5567900000000001E-2</v>
      </c>
      <c r="AC194">
        <v>1.25614</v>
      </c>
      <c r="AD194">
        <f t="shared" si="20"/>
        <v>600</v>
      </c>
      <c r="AE194">
        <f t="shared" si="19"/>
        <v>718.18181818181813</v>
      </c>
      <c r="AF194">
        <f t="shared" si="19"/>
        <v>1883.3333333333333</v>
      </c>
      <c r="AG194">
        <f t="shared" si="19"/>
        <v>2116.6666666666665</v>
      </c>
      <c r="AH194">
        <f t="shared" si="19"/>
        <v>1600</v>
      </c>
      <c r="AI194">
        <f t="shared" si="19"/>
        <v>1136.3636363636363</v>
      </c>
      <c r="AJ194">
        <f t="shared" si="19"/>
        <v>1918.181818181818</v>
      </c>
      <c r="AN194">
        <v>1.8599999999999999</v>
      </c>
      <c r="AO194">
        <v>5.0272727272727264</v>
      </c>
      <c r="AP194">
        <v>355.76166666666666</v>
      </c>
      <c r="AQ194">
        <v>488.52666666666664</v>
      </c>
      <c r="AR194">
        <v>150.56</v>
      </c>
      <c r="AS194">
        <v>0</v>
      </c>
      <c r="AT194">
        <v>30.115454545454543</v>
      </c>
    </row>
    <row r="195" spans="1:46">
      <c r="A195" t="s">
        <v>57</v>
      </c>
      <c r="C195">
        <v>5.0055699999999996</v>
      </c>
      <c r="D195" s="1">
        <v>9.8523999999999995E-12</v>
      </c>
      <c r="E195">
        <v>16878.3</v>
      </c>
      <c r="F195">
        <v>1607.5</v>
      </c>
      <c r="G195">
        <v>416.62400000000002</v>
      </c>
      <c r="H195">
        <v>7.4926500000000003</v>
      </c>
      <c r="I195">
        <v>267.07499999999999</v>
      </c>
      <c r="J195">
        <v>21.688400000000001</v>
      </c>
      <c r="K195">
        <v>17.506699999999999</v>
      </c>
      <c r="L195">
        <v>15.9033</v>
      </c>
      <c r="M195">
        <v>0.49016799999999999</v>
      </c>
      <c r="N195">
        <v>9.3383199999999995</v>
      </c>
      <c r="O195">
        <v>32.848300000000002</v>
      </c>
      <c r="P195">
        <v>6.7037800000000001</v>
      </c>
      <c r="Q195">
        <v>32.692700000000002</v>
      </c>
      <c r="R195">
        <v>11.122400000000001</v>
      </c>
      <c r="S195">
        <v>2.4136199999999999</v>
      </c>
      <c r="T195">
        <v>0.120851</v>
      </c>
      <c r="U195">
        <v>0.49227799999999999</v>
      </c>
      <c r="V195">
        <v>2.29617</v>
      </c>
      <c r="W195">
        <v>0.75699300000000003</v>
      </c>
      <c r="X195">
        <v>254.858</v>
      </c>
      <c r="Y195">
        <v>1.6795500000000001E-2</v>
      </c>
      <c r="Z195" s="1">
        <v>1.9649000000000001E-5</v>
      </c>
      <c r="AA195" s="1">
        <v>5.0750400000000001E-5</v>
      </c>
      <c r="AB195">
        <v>2.0747700000000001E-2</v>
      </c>
      <c r="AC195">
        <v>0.96259700000000004</v>
      </c>
      <c r="AD195">
        <f t="shared" si="20"/>
        <v>600</v>
      </c>
      <c r="AE195">
        <f t="shared" si="19"/>
        <v>718.18181818181813</v>
      </c>
      <c r="AF195">
        <f t="shared" si="19"/>
        <v>1883.3333333333333</v>
      </c>
      <c r="AG195">
        <f t="shared" si="19"/>
        <v>2116.6666666666665</v>
      </c>
      <c r="AH195">
        <f t="shared" si="19"/>
        <v>1600</v>
      </c>
      <c r="AI195">
        <f t="shared" si="19"/>
        <v>1136.3636363636363</v>
      </c>
      <c r="AJ195">
        <f t="shared" si="19"/>
        <v>1918.181818181818</v>
      </c>
      <c r="AN195">
        <v>1.6199999999999999</v>
      </c>
      <c r="AO195">
        <v>5.8890909090909087</v>
      </c>
      <c r="AP195">
        <v>350.29999999999995</v>
      </c>
      <c r="AQ195">
        <v>491.49000000000007</v>
      </c>
      <c r="AR195">
        <v>150.24</v>
      </c>
      <c r="AS195">
        <v>0</v>
      </c>
      <c r="AT195">
        <v>32.033636363636361</v>
      </c>
    </row>
    <row r="196" spans="1:46">
      <c r="A196" t="s">
        <v>58</v>
      </c>
      <c r="C196">
        <v>11.3512</v>
      </c>
      <c r="D196" s="1">
        <v>9.5786599999999995E-12</v>
      </c>
      <c r="E196">
        <v>22581.599999999999</v>
      </c>
      <c r="F196">
        <v>2084.0100000000002</v>
      </c>
      <c r="G196">
        <v>406.75400000000002</v>
      </c>
      <c r="H196">
        <v>8.5008999999999997</v>
      </c>
      <c r="I196">
        <v>349.39100000000002</v>
      </c>
      <c r="J196">
        <v>32.293700000000001</v>
      </c>
      <c r="K196">
        <v>16.0944</v>
      </c>
      <c r="L196">
        <v>22.1694</v>
      </c>
      <c r="M196">
        <v>0.51875000000000004</v>
      </c>
      <c r="N196">
        <v>14.8287</v>
      </c>
      <c r="O196">
        <v>29.322199999999999</v>
      </c>
      <c r="P196">
        <v>7.5038499999999999</v>
      </c>
      <c r="Q196">
        <v>33.208100000000002</v>
      </c>
      <c r="R196">
        <v>11.553699999999999</v>
      </c>
      <c r="S196">
        <v>3.8666800000000001</v>
      </c>
      <c r="T196">
        <v>0.101211</v>
      </c>
      <c r="U196">
        <v>1.05586</v>
      </c>
      <c r="V196">
        <v>3.9096700000000002</v>
      </c>
      <c r="W196">
        <v>0.72365100000000004</v>
      </c>
      <c r="X196">
        <v>275.541</v>
      </c>
      <c r="Y196" s="1">
        <v>9.7561499999999998E-6</v>
      </c>
      <c r="Z196">
        <v>1.80082E-4</v>
      </c>
      <c r="AA196">
        <v>1.94274E-4</v>
      </c>
      <c r="AB196">
        <v>4.3618999999999998E-2</v>
      </c>
      <c r="AC196">
        <v>1.66367</v>
      </c>
      <c r="AD196">
        <f t="shared" si="20"/>
        <v>600</v>
      </c>
      <c r="AE196">
        <f t="shared" si="19"/>
        <v>718.18181818181813</v>
      </c>
      <c r="AF196">
        <f t="shared" si="19"/>
        <v>1883.3333333333333</v>
      </c>
      <c r="AG196">
        <f t="shared" si="19"/>
        <v>2116.6666666666665</v>
      </c>
      <c r="AH196">
        <f t="shared" si="19"/>
        <v>1600</v>
      </c>
      <c r="AI196">
        <f t="shared" si="19"/>
        <v>1136.3636363636363</v>
      </c>
      <c r="AJ196">
        <f t="shared" si="19"/>
        <v>1918.181818181818</v>
      </c>
      <c r="AN196">
        <v>1.9799999999999998</v>
      </c>
      <c r="AO196">
        <v>5.8890909090909087</v>
      </c>
      <c r="AP196">
        <v>348.60500000000002</v>
      </c>
      <c r="AQ196">
        <v>489.37333333333339</v>
      </c>
      <c r="AR196">
        <v>157.12</v>
      </c>
      <c r="AS196">
        <v>0</v>
      </c>
      <c r="AT196">
        <v>28.580909090909088</v>
      </c>
    </row>
    <row r="197" spans="1:46">
      <c r="A197" t="s">
        <v>59</v>
      </c>
      <c r="C197">
        <v>10.5342</v>
      </c>
      <c r="D197" s="1">
        <v>9.8388900000000007E-12</v>
      </c>
      <c r="E197">
        <v>28491.3</v>
      </c>
      <c r="F197">
        <v>2408.4699999999998</v>
      </c>
      <c r="G197">
        <v>404.62</v>
      </c>
      <c r="H197">
        <v>8.7845899999999997</v>
      </c>
      <c r="I197">
        <v>374.54500000000002</v>
      </c>
      <c r="J197">
        <v>31.008900000000001</v>
      </c>
      <c r="K197">
        <v>18.9391</v>
      </c>
      <c r="L197">
        <v>14.241199999999999</v>
      </c>
      <c r="M197">
        <v>0.483186</v>
      </c>
      <c r="N197">
        <v>9.4886199999999992</v>
      </c>
      <c r="O197">
        <v>21.7563</v>
      </c>
      <c r="P197">
        <v>4.9762399999999998</v>
      </c>
      <c r="Q197">
        <v>32.415700000000001</v>
      </c>
      <c r="R197">
        <v>7.9626700000000001</v>
      </c>
      <c r="S197">
        <v>3.5725099999999999</v>
      </c>
      <c r="T197">
        <v>1.39441E-3</v>
      </c>
      <c r="U197">
        <v>0.56162599999999996</v>
      </c>
      <c r="V197">
        <v>3.42035</v>
      </c>
      <c r="W197">
        <v>0.60722500000000001</v>
      </c>
      <c r="X197">
        <v>253.482</v>
      </c>
      <c r="Y197">
        <v>9.1403300000000003E-3</v>
      </c>
      <c r="Z197" s="1">
        <v>9.3978E-5</v>
      </c>
      <c r="AA197">
        <v>1.6959099999999999E-3</v>
      </c>
      <c r="AB197">
        <v>5.1116000000000002E-2</v>
      </c>
      <c r="AC197">
        <v>1.5376300000000001</v>
      </c>
      <c r="AD197">
        <f t="shared" si="20"/>
        <v>600</v>
      </c>
      <c r="AE197">
        <f t="shared" si="19"/>
        <v>718.18181818181813</v>
      </c>
      <c r="AF197">
        <f t="shared" si="19"/>
        <v>1883.3333333333333</v>
      </c>
      <c r="AG197">
        <f t="shared" si="19"/>
        <v>2116.6666666666665</v>
      </c>
      <c r="AH197">
        <f t="shared" si="19"/>
        <v>1600</v>
      </c>
      <c r="AI197">
        <f t="shared" si="19"/>
        <v>1136.3636363636363</v>
      </c>
      <c r="AJ197">
        <f t="shared" si="19"/>
        <v>1918.181818181818</v>
      </c>
      <c r="AN197">
        <v>1.6199999999999999</v>
      </c>
      <c r="AO197">
        <v>5.2427272727272722</v>
      </c>
      <c r="AP197">
        <v>351.24166666666662</v>
      </c>
      <c r="AQ197">
        <v>491.70166666666671</v>
      </c>
      <c r="AR197">
        <v>148.96</v>
      </c>
      <c r="AS197">
        <v>0</v>
      </c>
      <c r="AT197">
        <v>33.951818181818176</v>
      </c>
    </row>
    <row r="198" spans="1:46">
      <c r="A198" t="s">
        <v>60</v>
      </c>
      <c r="C198">
        <v>8.2353100000000001</v>
      </c>
      <c r="D198" s="1">
        <v>6.1018199999999999E-12</v>
      </c>
      <c r="E198">
        <v>18441.400000000001</v>
      </c>
      <c r="F198">
        <v>1611.87</v>
      </c>
      <c r="G198">
        <v>539.399</v>
      </c>
      <c r="H198">
        <v>12.597200000000001</v>
      </c>
      <c r="I198">
        <v>592.50199999999995</v>
      </c>
      <c r="J198">
        <v>48.991500000000002</v>
      </c>
      <c r="K198">
        <v>24.6982</v>
      </c>
      <c r="L198">
        <v>16.192499999999999</v>
      </c>
      <c r="M198">
        <v>0.54131899999999999</v>
      </c>
      <c r="N198">
        <v>7.8469899999999999</v>
      </c>
      <c r="O198">
        <v>30.142900000000001</v>
      </c>
      <c r="P198">
        <v>8.4339999999999993</v>
      </c>
      <c r="Q198">
        <v>42.706000000000003</v>
      </c>
      <c r="R198">
        <v>10.4445</v>
      </c>
      <c r="S198">
        <v>2.8149700000000002</v>
      </c>
      <c r="T198">
        <v>7.0724099999999998E-2</v>
      </c>
      <c r="U198">
        <v>0.36349900000000002</v>
      </c>
      <c r="V198">
        <v>3.3618800000000002</v>
      </c>
      <c r="W198">
        <v>0.70405799999999996</v>
      </c>
      <c r="X198">
        <v>259.935</v>
      </c>
      <c r="Y198">
        <v>9.7375799999999992E-3</v>
      </c>
      <c r="Z198" s="1">
        <v>1.6028999999999998E-5</v>
      </c>
      <c r="AA198">
        <v>1.1515500000000001E-3</v>
      </c>
      <c r="AB198">
        <v>7.1490799999999999E-4</v>
      </c>
      <c r="AC198">
        <v>0.80193000000000003</v>
      </c>
      <c r="AD198">
        <f t="shared" si="20"/>
        <v>600</v>
      </c>
      <c r="AE198">
        <f t="shared" si="19"/>
        <v>718.18181818181813</v>
      </c>
      <c r="AF198">
        <f t="shared" si="19"/>
        <v>1883.3333333333333</v>
      </c>
      <c r="AG198">
        <f t="shared" si="19"/>
        <v>2116.6666666666665</v>
      </c>
      <c r="AH198">
        <f t="shared" si="19"/>
        <v>1600</v>
      </c>
      <c r="AI198">
        <f t="shared" si="19"/>
        <v>1136.3636363636363</v>
      </c>
      <c r="AJ198">
        <f t="shared" si="19"/>
        <v>1918.181818181818</v>
      </c>
      <c r="AN198">
        <v>1.6199999999999999</v>
      </c>
      <c r="AO198">
        <v>7.6127272727272723</v>
      </c>
      <c r="AP198">
        <v>333.5383333333333</v>
      </c>
      <c r="AQ198">
        <v>502.49666666666667</v>
      </c>
      <c r="AR198">
        <v>154.88</v>
      </c>
      <c r="AS198">
        <v>0</v>
      </c>
      <c r="AT198">
        <v>29.156363636363633</v>
      </c>
    </row>
    <row r="199" spans="1:46">
      <c r="A199" t="s">
        <v>61</v>
      </c>
      <c r="C199">
        <v>7.1706099999999999</v>
      </c>
      <c r="D199" s="1">
        <v>1.01616E-11</v>
      </c>
      <c r="E199">
        <v>29114.5</v>
      </c>
      <c r="F199">
        <v>3296.02</v>
      </c>
      <c r="G199">
        <v>313.39400000000001</v>
      </c>
      <c r="H199">
        <v>14.1638</v>
      </c>
      <c r="I199">
        <v>401.69299999999998</v>
      </c>
      <c r="J199">
        <v>50.418399999999998</v>
      </c>
      <c r="K199">
        <v>16.434999999999999</v>
      </c>
      <c r="L199">
        <v>18.8094</v>
      </c>
      <c r="M199">
        <v>0.56923400000000002</v>
      </c>
      <c r="N199">
        <v>10.933999999999999</v>
      </c>
      <c r="O199">
        <v>34.6999</v>
      </c>
      <c r="P199">
        <v>7.1110800000000003</v>
      </c>
      <c r="Q199">
        <v>29.668399999999998</v>
      </c>
      <c r="R199">
        <v>18.041399999999999</v>
      </c>
      <c r="S199">
        <v>7.3790699999999996</v>
      </c>
      <c r="T199">
        <v>7.5928499999999996E-2</v>
      </c>
      <c r="U199">
        <v>0.52859599999999995</v>
      </c>
      <c r="V199">
        <v>2.8715099999999998</v>
      </c>
      <c r="W199">
        <v>1.1013999999999999</v>
      </c>
      <c r="X199">
        <v>343.82900000000001</v>
      </c>
      <c r="Y199">
        <v>1.49257E-2</v>
      </c>
      <c r="Z199">
        <v>1.1828E-4</v>
      </c>
      <c r="AA199">
        <v>4.1884700000000002E-4</v>
      </c>
      <c r="AB199">
        <v>3.9224799999999997E-2</v>
      </c>
      <c r="AC199">
        <v>1.2585500000000001</v>
      </c>
      <c r="AD199">
        <f t="shared" si="20"/>
        <v>600</v>
      </c>
      <c r="AE199">
        <f t="shared" si="19"/>
        <v>718.18181818181813</v>
      </c>
      <c r="AF199">
        <f t="shared" si="19"/>
        <v>1883.3333333333333</v>
      </c>
      <c r="AG199">
        <f t="shared" si="19"/>
        <v>2116.6666666666665</v>
      </c>
      <c r="AH199">
        <f t="shared" si="19"/>
        <v>1600</v>
      </c>
      <c r="AI199">
        <f t="shared" si="19"/>
        <v>1136.3636363636363</v>
      </c>
      <c r="AJ199">
        <f t="shared" si="19"/>
        <v>1918.181818181818</v>
      </c>
      <c r="AN199">
        <v>1.7999999999999998</v>
      </c>
      <c r="AO199">
        <v>5.5299999999999994</v>
      </c>
      <c r="AP199">
        <v>350.67666666666662</v>
      </c>
      <c r="AQ199">
        <v>488.52666666666664</v>
      </c>
      <c r="AR199">
        <v>150.56</v>
      </c>
      <c r="AS199">
        <v>0</v>
      </c>
      <c r="AT199">
        <v>36.445454545454545</v>
      </c>
    </row>
    <row r="200" spans="1:46">
      <c r="A200" t="s">
        <v>62</v>
      </c>
      <c r="C200">
        <v>11.0053</v>
      </c>
      <c r="D200" s="1">
        <v>8.9215600000000006E-12</v>
      </c>
      <c r="E200">
        <v>16077.1</v>
      </c>
      <c r="F200">
        <v>2217.2199999999998</v>
      </c>
      <c r="G200">
        <v>415.31400000000002</v>
      </c>
      <c r="H200">
        <v>8.9619900000000001</v>
      </c>
      <c r="I200">
        <v>362.38099999999997</v>
      </c>
      <c r="J200">
        <v>34.208399999999997</v>
      </c>
      <c r="K200">
        <v>17.979099999999999</v>
      </c>
      <c r="L200">
        <v>18.5398</v>
      </c>
      <c r="M200">
        <v>0.376834</v>
      </c>
      <c r="N200">
        <v>13.012499999999999</v>
      </c>
      <c r="O200">
        <v>30.491</v>
      </c>
      <c r="P200">
        <v>6.5562100000000001</v>
      </c>
      <c r="Q200">
        <v>38.060400000000001</v>
      </c>
      <c r="R200">
        <v>9.0305900000000001</v>
      </c>
      <c r="S200">
        <v>3.51871</v>
      </c>
      <c r="T200">
        <v>0.101928</v>
      </c>
      <c r="U200">
        <v>0.73980599999999996</v>
      </c>
      <c r="V200">
        <v>3.0762900000000002</v>
      </c>
      <c r="W200">
        <v>0.39629999999999999</v>
      </c>
      <c r="X200">
        <v>286.77300000000002</v>
      </c>
      <c r="Y200">
        <v>2.2351700000000001E-4</v>
      </c>
      <c r="Z200" s="1">
        <v>2.9496300000000001E-5</v>
      </c>
      <c r="AA200">
        <v>2.31196E-4</v>
      </c>
      <c r="AB200">
        <v>2.7661000000000002E-2</v>
      </c>
      <c r="AC200">
        <v>1.7051400000000001</v>
      </c>
      <c r="AD200">
        <f t="shared" si="20"/>
        <v>600</v>
      </c>
      <c r="AE200">
        <f t="shared" si="19"/>
        <v>718.18181818181813</v>
      </c>
      <c r="AF200">
        <f t="shared" si="19"/>
        <v>1883.3333333333333</v>
      </c>
      <c r="AG200">
        <f t="shared" si="19"/>
        <v>2116.6666666666665</v>
      </c>
      <c r="AH200">
        <f t="shared" si="19"/>
        <v>1600</v>
      </c>
      <c r="AI200">
        <f t="shared" si="19"/>
        <v>1136.3636363636363</v>
      </c>
      <c r="AJ200">
        <f t="shared" si="19"/>
        <v>1918.181818181818</v>
      </c>
      <c r="AN200">
        <v>2.2199999999999998</v>
      </c>
      <c r="AO200">
        <v>7.0381818181818172</v>
      </c>
      <c r="AP200">
        <v>336.36333333333329</v>
      </c>
      <c r="AQ200">
        <v>496.1466666666667</v>
      </c>
      <c r="AR200">
        <v>152.63999999999999</v>
      </c>
      <c r="AS200">
        <v>0</v>
      </c>
      <c r="AT200">
        <v>37.404545454545449</v>
      </c>
    </row>
    <row r="201" spans="1:46">
      <c r="A201" t="s">
        <v>63</v>
      </c>
      <c r="C201">
        <v>10.4238</v>
      </c>
      <c r="D201" s="1">
        <v>1.117E-11</v>
      </c>
      <c r="E201">
        <v>14413.5</v>
      </c>
      <c r="F201">
        <v>2183.83</v>
      </c>
      <c r="G201">
        <v>265.18</v>
      </c>
      <c r="H201">
        <v>7.9512</v>
      </c>
      <c r="I201">
        <v>257.25900000000001</v>
      </c>
      <c r="J201">
        <v>30.456700000000001</v>
      </c>
      <c r="K201">
        <v>17.909700000000001</v>
      </c>
      <c r="L201">
        <v>21.338899999999999</v>
      </c>
      <c r="M201">
        <v>0.81971499999999997</v>
      </c>
      <c r="N201">
        <v>14.6112</v>
      </c>
      <c r="O201">
        <v>35.873699999999999</v>
      </c>
      <c r="P201">
        <v>6.0080099999999996</v>
      </c>
      <c r="Q201">
        <v>34.068899999999999</v>
      </c>
      <c r="R201">
        <v>13.479100000000001</v>
      </c>
      <c r="S201">
        <v>2.33019</v>
      </c>
      <c r="T201">
        <v>5.0205699999999999E-2</v>
      </c>
      <c r="U201">
        <v>0.58734399999999998</v>
      </c>
      <c r="V201">
        <v>3.8622399999999999</v>
      </c>
      <c r="W201">
        <v>0.47007700000000002</v>
      </c>
      <c r="X201">
        <v>498.18299999999999</v>
      </c>
      <c r="Y201">
        <v>1.72883E-2</v>
      </c>
      <c r="Z201">
        <v>1.4626999999999999E-4</v>
      </c>
      <c r="AA201" s="1">
        <v>6.5655500000000002E-5</v>
      </c>
      <c r="AB201">
        <v>3.0660400000000001E-2</v>
      </c>
      <c r="AC201">
        <v>0.85410200000000003</v>
      </c>
      <c r="AD201">
        <f t="shared" si="20"/>
        <v>600</v>
      </c>
      <c r="AE201">
        <f t="shared" si="19"/>
        <v>718.18181818181813</v>
      </c>
      <c r="AF201">
        <f t="shared" si="19"/>
        <v>1883.3333333333333</v>
      </c>
      <c r="AG201">
        <f t="shared" si="19"/>
        <v>2116.6666666666665</v>
      </c>
      <c r="AH201">
        <f t="shared" si="19"/>
        <v>1600</v>
      </c>
      <c r="AI201">
        <f t="shared" si="19"/>
        <v>1136.3636363636363</v>
      </c>
      <c r="AJ201">
        <f t="shared" si="19"/>
        <v>1918.181818181818</v>
      </c>
      <c r="AN201">
        <v>1.4999999999999998</v>
      </c>
      <c r="AO201">
        <v>6.8227272727272723</v>
      </c>
      <c r="AP201">
        <v>348.03999999999996</v>
      </c>
      <c r="AQ201">
        <v>489.16166666666669</v>
      </c>
      <c r="AR201">
        <v>149.12</v>
      </c>
      <c r="AS201">
        <v>0</v>
      </c>
      <c r="AT201">
        <v>37.596363636363634</v>
      </c>
    </row>
    <row r="202" spans="1:46">
      <c r="A202" t="s">
        <v>64</v>
      </c>
      <c r="C202">
        <v>8.8518000000000008</v>
      </c>
      <c r="D202" s="1">
        <v>1.117E-11</v>
      </c>
      <c r="E202">
        <v>23190.6</v>
      </c>
      <c r="F202">
        <v>2168.52</v>
      </c>
      <c r="G202">
        <v>502.97800000000001</v>
      </c>
      <c r="H202">
        <v>7.5543399999999998</v>
      </c>
      <c r="I202">
        <v>316.71899999999999</v>
      </c>
      <c r="J202">
        <v>30.337299999999999</v>
      </c>
      <c r="K202">
        <v>22.340499999999999</v>
      </c>
      <c r="L202">
        <v>22.168299999999999</v>
      </c>
      <c r="M202">
        <v>0.49007099999999998</v>
      </c>
      <c r="N202">
        <v>7.33467</v>
      </c>
      <c r="O202">
        <v>49.525700000000001</v>
      </c>
      <c r="P202">
        <v>7.5974700000000004</v>
      </c>
      <c r="Q202">
        <v>36.183300000000003</v>
      </c>
      <c r="R202">
        <v>12.703099999999999</v>
      </c>
      <c r="S202">
        <v>3.5904099999999999</v>
      </c>
      <c r="T202">
        <v>8.4506600000000001E-2</v>
      </c>
      <c r="U202">
        <v>0.50123799999999996</v>
      </c>
      <c r="V202">
        <v>3.5218799999999999</v>
      </c>
      <c r="W202">
        <v>0.43789099999999997</v>
      </c>
      <c r="X202">
        <v>377.524</v>
      </c>
      <c r="Y202">
        <v>1.1376799999999999E-2</v>
      </c>
      <c r="Z202">
        <v>1.3745900000000001E-4</v>
      </c>
      <c r="AA202" s="1">
        <v>1.6482099999999999E-5</v>
      </c>
      <c r="AB202">
        <v>6.1382799999999996E-4</v>
      </c>
      <c r="AC202">
        <v>0.97822900000000002</v>
      </c>
      <c r="AD202">
        <f t="shared" si="20"/>
        <v>600</v>
      </c>
      <c r="AE202">
        <f t="shared" si="19"/>
        <v>718.18181818181813</v>
      </c>
      <c r="AF202">
        <f t="shared" si="19"/>
        <v>1883.3333333333333</v>
      </c>
      <c r="AG202">
        <f t="shared" si="19"/>
        <v>2116.6666666666665</v>
      </c>
      <c r="AH202">
        <f t="shared" si="19"/>
        <v>1600</v>
      </c>
      <c r="AI202">
        <f t="shared" si="19"/>
        <v>1136.3636363636363</v>
      </c>
      <c r="AJ202">
        <f t="shared" si="19"/>
        <v>1918.181818181818</v>
      </c>
      <c r="AN202">
        <v>1.6199999999999999</v>
      </c>
      <c r="AO202">
        <v>5.0990909090909087</v>
      </c>
      <c r="AP202">
        <v>352.74833333333333</v>
      </c>
      <c r="AQ202">
        <v>486.41</v>
      </c>
      <c r="AR202">
        <v>151.52000000000001</v>
      </c>
      <c r="AS202">
        <v>0</v>
      </c>
      <c r="AT202">
        <v>37.596363636363634</v>
      </c>
    </row>
    <row r="203" spans="1:46">
      <c r="A203" t="s">
        <v>65</v>
      </c>
      <c r="C203">
        <v>7.4977400000000003</v>
      </c>
      <c r="D203" s="1">
        <v>1.05687E-11</v>
      </c>
      <c r="E203">
        <v>21665.5</v>
      </c>
      <c r="F203">
        <v>2666.45</v>
      </c>
      <c r="G203">
        <v>526.85400000000004</v>
      </c>
      <c r="H203">
        <v>8.39391</v>
      </c>
      <c r="I203">
        <v>492.76</v>
      </c>
      <c r="J203">
        <v>29.146699999999999</v>
      </c>
      <c r="K203">
        <v>23.349699999999999</v>
      </c>
      <c r="L203">
        <v>18.2395</v>
      </c>
      <c r="M203">
        <v>0.55613000000000001</v>
      </c>
      <c r="N203">
        <v>8.5418299999999991</v>
      </c>
      <c r="O203">
        <v>36.672199999999997</v>
      </c>
      <c r="P203">
        <v>5.73996</v>
      </c>
      <c r="Q203">
        <v>44.6753</v>
      </c>
      <c r="R203">
        <v>13.7948</v>
      </c>
      <c r="S203">
        <v>3.0346600000000001</v>
      </c>
      <c r="T203">
        <v>9.1962799999999997E-2</v>
      </c>
      <c r="U203">
        <v>0.59021000000000001</v>
      </c>
      <c r="V203">
        <v>5.9024700000000001</v>
      </c>
      <c r="W203">
        <v>0.69642999999999999</v>
      </c>
      <c r="X203">
        <v>413.02499999999998</v>
      </c>
      <c r="Y203">
        <v>1.3391200000000001E-2</v>
      </c>
      <c r="Z203">
        <v>8.2999500000000004E-3</v>
      </c>
      <c r="AA203" s="1">
        <v>8.1470000000000004E-5</v>
      </c>
      <c r="AB203">
        <v>4.4127100000000002E-2</v>
      </c>
      <c r="AC203">
        <v>1.4579899999999999</v>
      </c>
      <c r="AD203">
        <f t="shared" si="20"/>
        <v>600</v>
      </c>
      <c r="AE203">
        <f t="shared" si="19"/>
        <v>718.18181818181813</v>
      </c>
      <c r="AF203">
        <f t="shared" si="19"/>
        <v>1883.3333333333333</v>
      </c>
      <c r="AG203">
        <f t="shared" si="19"/>
        <v>2116.6666666666665</v>
      </c>
      <c r="AH203">
        <f t="shared" si="19"/>
        <v>1600</v>
      </c>
      <c r="AI203">
        <f t="shared" si="19"/>
        <v>1136.3636363636363</v>
      </c>
      <c r="AJ203">
        <f t="shared" si="19"/>
        <v>1918.181818181818</v>
      </c>
      <c r="AN203">
        <v>0</v>
      </c>
      <c r="AO203">
        <v>6.3918181818181816</v>
      </c>
      <c r="AP203">
        <v>348.22833333333324</v>
      </c>
      <c r="AQ203">
        <v>487.89166666666671</v>
      </c>
      <c r="AR203">
        <v>156.48000000000002</v>
      </c>
      <c r="AS203">
        <v>0</v>
      </c>
      <c r="AT203">
        <v>37.212727272727271</v>
      </c>
    </row>
    <row r="204" spans="1:46">
      <c r="A204" t="s">
        <v>66</v>
      </c>
      <c r="C204">
        <v>7.8621499999999997</v>
      </c>
      <c r="D204" s="1">
        <v>4.3146399999999999E-12</v>
      </c>
      <c r="E204">
        <v>30113.3</v>
      </c>
      <c r="F204">
        <v>2345.2800000000002</v>
      </c>
      <c r="G204">
        <v>450.19299999999998</v>
      </c>
      <c r="H204">
        <v>9.1013500000000001</v>
      </c>
      <c r="I204">
        <v>673.38900000000001</v>
      </c>
      <c r="J204">
        <v>35.656999999999996</v>
      </c>
      <c r="K204">
        <v>14.999599999999999</v>
      </c>
      <c r="L204">
        <v>16.2941</v>
      </c>
      <c r="M204">
        <v>0.63951400000000003</v>
      </c>
      <c r="N204">
        <v>12.417299999999999</v>
      </c>
      <c r="O204">
        <v>41.536799999999999</v>
      </c>
      <c r="P204">
        <v>6.6995899999999997</v>
      </c>
      <c r="Q204">
        <v>31.198799999999999</v>
      </c>
      <c r="R204">
        <v>10.4146</v>
      </c>
      <c r="S204">
        <v>3.0256500000000002</v>
      </c>
      <c r="T204">
        <v>0.17133999999999999</v>
      </c>
      <c r="U204">
        <v>0.46674100000000002</v>
      </c>
      <c r="V204">
        <v>7.0148599999999997</v>
      </c>
      <c r="W204">
        <v>0.69202399999999997</v>
      </c>
      <c r="X204">
        <v>262.33999999999997</v>
      </c>
      <c r="Y204">
        <v>1.8943100000000001E-2</v>
      </c>
      <c r="Z204">
        <v>2.9753100000000002E-4</v>
      </c>
      <c r="AA204">
        <v>8.2936999999999996E-4</v>
      </c>
      <c r="AB204">
        <v>5.0293200000000003E-2</v>
      </c>
      <c r="AC204">
        <v>1.0853900000000001</v>
      </c>
      <c r="AD204">
        <f t="shared" si="20"/>
        <v>600</v>
      </c>
      <c r="AE204">
        <f t="shared" si="19"/>
        <v>718.18181818181813</v>
      </c>
      <c r="AF204">
        <f t="shared" si="19"/>
        <v>1883.3333333333333</v>
      </c>
      <c r="AG204">
        <f t="shared" si="19"/>
        <v>2116.6666666666665</v>
      </c>
      <c r="AH204">
        <f t="shared" si="19"/>
        <v>1600</v>
      </c>
      <c r="AI204">
        <f t="shared" si="19"/>
        <v>1136.3636363636363</v>
      </c>
      <c r="AJ204">
        <f t="shared" si="19"/>
        <v>1918.181818181818</v>
      </c>
      <c r="AN204">
        <v>1.5599999999999998</v>
      </c>
      <c r="AO204">
        <v>6.463636363636363</v>
      </c>
      <c r="AP204">
        <v>348.22833333333324</v>
      </c>
      <c r="AQ204">
        <v>490.85500000000008</v>
      </c>
      <c r="AR204">
        <v>150.56</v>
      </c>
      <c r="AS204">
        <v>0</v>
      </c>
      <c r="AT204">
        <v>33.951818181818176</v>
      </c>
    </row>
    <row r="205" spans="1:46">
      <c r="A205" t="s">
        <v>67</v>
      </c>
      <c r="C205">
        <v>9.9736200000000004</v>
      </c>
      <c r="D205" s="1">
        <v>6.8794100000000001E-12</v>
      </c>
      <c r="E205">
        <v>19577.599999999999</v>
      </c>
      <c r="F205">
        <v>2726.03</v>
      </c>
      <c r="G205">
        <v>402.96</v>
      </c>
      <c r="H205">
        <v>7.9561200000000003</v>
      </c>
      <c r="I205">
        <v>383.59</v>
      </c>
      <c r="J205">
        <v>32.528500000000001</v>
      </c>
      <c r="K205">
        <v>20.590199999999999</v>
      </c>
      <c r="L205">
        <v>12.2134</v>
      </c>
      <c r="M205">
        <v>0.74746100000000004</v>
      </c>
      <c r="N205">
        <v>11.831899999999999</v>
      </c>
      <c r="O205">
        <v>36.429200000000002</v>
      </c>
      <c r="P205">
        <v>7.4273600000000002</v>
      </c>
      <c r="Q205">
        <v>31.849599999999999</v>
      </c>
      <c r="R205">
        <v>13.2567</v>
      </c>
      <c r="S205">
        <v>3.1565400000000001</v>
      </c>
      <c r="T205">
        <v>9.0858099999999997E-2</v>
      </c>
      <c r="U205">
        <v>0.50758400000000004</v>
      </c>
      <c r="V205">
        <v>4.28409</v>
      </c>
      <c r="W205">
        <v>0.625444</v>
      </c>
      <c r="X205">
        <v>443.779</v>
      </c>
      <c r="Y205">
        <v>1.8347599999999999E-2</v>
      </c>
      <c r="Z205">
        <v>1.3986700000000001E-4</v>
      </c>
      <c r="AA205">
        <v>1.2339300000000001E-3</v>
      </c>
      <c r="AB205">
        <v>4.3485099999999999E-2</v>
      </c>
      <c r="AC205">
        <v>1.6777299999999999</v>
      </c>
      <c r="AD205">
        <f t="shared" si="20"/>
        <v>600</v>
      </c>
      <c r="AE205">
        <f t="shared" ref="AE205:AE210" si="21">AW237*10000</f>
        <v>718.18181818181813</v>
      </c>
      <c r="AF205">
        <f t="shared" ref="AF205:AF210" si="22">AX237*10000</f>
        <v>1883.3333333333333</v>
      </c>
      <c r="AG205">
        <f t="shared" ref="AG205:AG210" si="23">AY237*10000</f>
        <v>2116.6666666666665</v>
      </c>
      <c r="AH205">
        <f t="shared" ref="AH205:AH210" si="24">AZ237*10000</f>
        <v>1600</v>
      </c>
      <c r="AI205">
        <f t="shared" ref="AI205:AI210" si="25">BA237*10000</f>
        <v>1136.3636363636363</v>
      </c>
      <c r="AJ205">
        <f t="shared" ref="AJ205:AJ210" si="26">BB237*10000</f>
        <v>1918.181818181818</v>
      </c>
      <c r="AN205">
        <v>0</v>
      </c>
      <c r="AO205">
        <v>5.7454545454545451</v>
      </c>
      <c r="AP205">
        <v>355.57333333333332</v>
      </c>
      <c r="AQ205">
        <v>484.29333333333341</v>
      </c>
      <c r="AR205">
        <v>152.80000000000001</v>
      </c>
      <c r="AS205">
        <v>0</v>
      </c>
      <c r="AT205">
        <v>38.36363636363636</v>
      </c>
    </row>
    <row r="206" spans="1:46">
      <c r="A206" t="s">
        <v>68</v>
      </c>
      <c r="C206">
        <v>8.8705200000000008</v>
      </c>
      <c r="D206" s="1">
        <v>6.8794100000000001E-12</v>
      </c>
      <c r="E206">
        <v>24488.6</v>
      </c>
      <c r="F206">
        <v>1834.22</v>
      </c>
      <c r="G206">
        <v>431.84699999999998</v>
      </c>
      <c r="H206">
        <v>8.3475800000000007</v>
      </c>
      <c r="I206">
        <v>392.60199999999998</v>
      </c>
      <c r="J206">
        <v>31.780799999999999</v>
      </c>
      <c r="K206">
        <v>15.7606</v>
      </c>
      <c r="L206">
        <v>19.813199999999998</v>
      </c>
      <c r="M206">
        <v>0.474302</v>
      </c>
      <c r="N206">
        <v>14.421200000000001</v>
      </c>
      <c r="O206">
        <v>32.942100000000003</v>
      </c>
      <c r="P206">
        <v>6.0601900000000004</v>
      </c>
      <c r="Q206">
        <v>34.1875</v>
      </c>
      <c r="R206">
        <v>12.2875</v>
      </c>
      <c r="S206">
        <v>4.3992500000000003</v>
      </c>
      <c r="T206">
        <v>7.2710399999999994E-2</v>
      </c>
      <c r="U206">
        <v>0.86283900000000002</v>
      </c>
      <c r="V206">
        <v>5.6108399999999996</v>
      </c>
      <c r="W206">
        <v>0.71144200000000002</v>
      </c>
      <c r="X206">
        <v>359.92700000000002</v>
      </c>
      <c r="Y206">
        <v>2.1322199999999999E-2</v>
      </c>
      <c r="Z206" s="1">
        <v>4.2871299999999997E-5</v>
      </c>
      <c r="AA206">
        <v>6.9229399999999998E-4</v>
      </c>
      <c r="AB206">
        <v>4.2175700000000003E-2</v>
      </c>
      <c r="AC206">
        <v>1.5812900000000001</v>
      </c>
      <c r="AD206">
        <f t="shared" si="20"/>
        <v>600</v>
      </c>
      <c r="AE206">
        <f t="shared" si="21"/>
        <v>718.18181818181813</v>
      </c>
      <c r="AF206">
        <f t="shared" si="22"/>
        <v>1883.3333333333333</v>
      </c>
      <c r="AG206">
        <f t="shared" si="23"/>
        <v>2116.6666666666665</v>
      </c>
      <c r="AH206">
        <f t="shared" si="24"/>
        <v>1600</v>
      </c>
      <c r="AI206">
        <f t="shared" si="25"/>
        <v>1136.3636363636363</v>
      </c>
      <c r="AJ206">
        <f t="shared" si="26"/>
        <v>1918.181818181818</v>
      </c>
      <c r="AN206">
        <v>2.0999999999999996</v>
      </c>
      <c r="AO206">
        <v>5.458181818181818</v>
      </c>
      <c r="AP206">
        <v>351.24166666666662</v>
      </c>
      <c r="AQ206">
        <v>486.19833333333338</v>
      </c>
      <c r="AR206">
        <v>153.6</v>
      </c>
      <c r="AS206">
        <v>0</v>
      </c>
      <c r="AT206">
        <v>29.156363636363633</v>
      </c>
    </row>
    <row r="207" spans="1:46">
      <c r="A207" t="s">
        <v>69</v>
      </c>
      <c r="C207">
        <v>12.3527</v>
      </c>
      <c r="D207" s="1">
        <v>6.8794100000000001E-12</v>
      </c>
      <c r="E207">
        <v>19559.400000000001</v>
      </c>
      <c r="F207">
        <v>1288.57</v>
      </c>
      <c r="G207">
        <v>459.10399999999998</v>
      </c>
      <c r="H207">
        <v>7.8342299999999998</v>
      </c>
      <c r="I207">
        <v>306.96499999999997</v>
      </c>
      <c r="J207">
        <v>21.452000000000002</v>
      </c>
      <c r="K207">
        <v>17.931100000000001</v>
      </c>
      <c r="L207">
        <v>15.157500000000001</v>
      </c>
      <c r="M207">
        <v>0.43460599999999999</v>
      </c>
      <c r="N207">
        <v>8.2771500000000007</v>
      </c>
      <c r="O207">
        <v>24.966000000000001</v>
      </c>
      <c r="P207">
        <v>6.9736799999999999</v>
      </c>
      <c r="Q207">
        <v>34.654499999999999</v>
      </c>
      <c r="R207">
        <v>14.0268</v>
      </c>
      <c r="S207">
        <v>3.8123499999999999</v>
      </c>
      <c r="T207">
        <v>8.0098000000000003E-2</v>
      </c>
      <c r="U207">
        <v>0.59826900000000005</v>
      </c>
      <c r="V207">
        <v>2.4855299999999998</v>
      </c>
      <c r="W207">
        <v>0.69397900000000001</v>
      </c>
      <c r="X207">
        <v>257.80099999999999</v>
      </c>
      <c r="Y207">
        <v>1.5927400000000001E-2</v>
      </c>
      <c r="Z207">
        <v>1.6305000000000001E-4</v>
      </c>
      <c r="AA207" s="1">
        <v>8.2210200000000001E-5</v>
      </c>
      <c r="AB207">
        <v>7.1251400000000006E-2</v>
      </c>
      <c r="AC207">
        <v>0.45887</v>
      </c>
      <c r="AD207">
        <f t="shared" si="20"/>
        <v>600</v>
      </c>
      <c r="AE207">
        <f t="shared" si="21"/>
        <v>718.18181818181813</v>
      </c>
      <c r="AF207">
        <f t="shared" si="22"/>
        <v>1883.3333333333333</v>
      </c>
      <c r="AG207">
        <f t="shared" si="23"/>
        <v>2116.6666666666665</v>
      </c>
      <c r="AH207">
        <f t="shared" si="24"/>
        <v>1600</v>
      </c>
      <c r="AI207">
        <f t="shared" si="25"/>
        <v>1136.3636363636363</v>
      </c>
      <c r="AJ207">
        <f t="shared" si="26"/>
        <v>1918.181818181818</v>
      </c>
      <c r="AN207">
        <v>0</v>
      </c>
      <c r="AO207">
        <v>7.1818181818181808</v>
      </c>
      <c r="AP207">
        <v>343.8966666666667</v>
      </c>
      <c r="AQ207">
        <v>490.22</v>
      </c>
      <c r="AR207">
        <v>157.12</v>
      </c>
      <c r="AS207">
        <v>0</v>
      </c>
      <c r="AT207">
        <v>36.637272727272723</v>
      </c>
    </row>
    <row r="208" spans="1:46">
      <c r="A208" t="s">
        <v>70</v>
      </c>
      <c r="C208">
        <v>7.5012299999999996</v>
      </c>
      <c r="D208" s="1">
        <v>1.1361000000000001E-11</v>
      </c>
      <c r="E208">
        <v>19594.8</v>
      </c>
      <c r="F208">
        <v>2027.9</v>
      </c>
      <c r="G208">
        <v>381.28100000000001</v>
      </c>
      <c r="H208">
        <v>5.3060499999999999</v>
      </c>
      <c r="I208">
        <v>394.505</v>
      </c>
      <c r="J208">
        <v>33.536200000000001</v>
      </c>
      <c r="K208">
        <v>13.5753</v>
      </c>
      <c r="L208">
        <v>15.394500000000001</v>
      </c>
      <c r="M208">
        <v>0.44089699999999998</v>
      </c>
      <c r="N208">
        <v>10.597</v>
      </c>
      <c r="O208">
        <v>34.3598</v>
      </c>
      <c r="P208">
        <v>7.9623100000000004</v>
      </c>
      <c r="Q208">
        <v>25.880400000000002</v>
      </c>
      <c r="R208">
        <v>12.095599999999999</v>
      </c>
      <c r="S208">
        <v>3.8678400000000002</v>
      </c>
      <c r="T208">
        <v>7.0288600000000007E-2</v>
      </c>
      <c r="U208">
        <v>0.74670700000000001</v>
      </c>
      <c r="V208">
        <v>3.30097</v>
      </c>
      <c r="W208">
        <v>0.80135900000000004</v>
      </c>
      <c r="X208">
        <v>358.947</v>
      </c>
      <c r="Y208">
        <v>1.28638E-2</v>
      </c>
      <c r="Z208" s="1">
        <v>4.5593200000000003E-5</v>
      </c>
      <c r="AA208">
        <v>1.25673E-4</v>
      </c>
      <c r="AB208">
        <v>5.1938499999999999E-2</v>
      </c>
      <c r="AC208">
        <v>1.3005</v>
      </c>
      <c r="AD208">
        <f t="shared" si="20"/>
        <v>600</v>
      </c>
      <c r="AE208">
        <f t="shared" si="21"/>
        <v>718.18181818181813</v>
      </c>
      <c r="AF208">
        <f t="shared" si="22"/>
        <v>1883.3333333333333</v>
      </c>
      <c r="AG208">
        <f t="shared" si="23"/>
        <v>2116.6666666666665</v>
      </c>
      <c r="AH208">
        <f t="shared" si="24"/>
        <v>1600</v>
      </c>
      <c r="AI208">
        <f t="shared" si="25"/>
        <v>1136.3636363636363</v>
      </c>
      <c r="AJ208">
        <f t="shared" si="26"/>
        <v>1918.181818181818</v>
      </c>
      <c r="AN208">
        <v>2.1599999999999997</v>
      </c>
      <c r="AO208">
        <v>5.2427272727272722</v>
      </c>
      <c r="AP208">
        <v>356.13833333333332</v>
      </c>
      <c r="AQ208">
        <v>489.79666666666674</v>
      </c>
      <c r="AR208">
        <v>159.36000000000004</v>
      </c>
      <c r="AS208">
        <v>7.2727272727272725</v>
      </c>
      <c r="AT208">
        <v>0</v>
      </c>
    </row>
    <row r="209" spans="1:63">
      <c r="AD209">
        <f t="shared" si="20"/>
        <v>600</v>
      </c>
      <c r="AE209">
        <f t="shared" si="21"/>
        <v>718.18181818181813</v>
      </c>
      <c r="AF209">
        <f t="shared" si="22"/>
        <v>1883.3333333333333</v>
      </c>
      <c r="AG209">
        <f t="shared" si="23"/>
        <v>2116.6666666666665</v>
      </c>
      <c r="AH209">
        <f t="shared" si="24"/>
        <v>1600</v>
      </c>
      <c r="AI209">
        <f t="shared" si="25"/>
        <v>1136.3636363636363</v>
      </c>
      <c r="AJ209">
        <f t="shared" si="26"/>
        <v>1918.181818181818</v>
      </c>
    </row>
    <row r="210" spans="1:63">
      <c r="AD210">
        <f t="shared" si="20"/>
        <v>600</v>
      </c>
      <c r="AE210">
        <f t="shared" si="21"/>
        <v>718.18181818181813</v>
      </c>
      <c r="AF210">
        <f t="shared" si="22"/>
        <v>1883.3333333333333</v>
      </c>
      <c r="AG210">
        <f t="shared" si="23"/>
        <v>2116.6666666666665</v>
      </c>
      <c r="AH210">
        <f t="shared" si="24"/>
        <v>1600</v>
      </c>
      <c r="AI210">
        <f t="shared" si="25"/>
        <v>1136.3636363636363</v>
      </c>
      <c r="AJ210">
        <f t="shared" si="26"/>
        <v>1918.181818181818</v>
      </c>
    </row>
    <row r="211" spans="1:63">
      <c r="A211" s="41" t="s">
        <v>297</v>
      </c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AD211" s="43" t="s">
        <v>314</v>
      </c>
      <c r="AE211" s="43"/>
      <c r="AF211" s="43"/>
      <c r="AG211" s="43"/>
      <c r="AH211" s="43"/>
      <c r="AI211" s="43"/>
      <c r="AJ211" s="43"/>
    </row>
    <row r="212" spans="1:63">
      <c r="A212" s="41"/>
      <c r="B212" s="41"/>
      <c r="C212" s="41"/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AD212" s="43"/>
      <c r="AE212" s="43"/>
      <c r="AF212" s="43"/>
      <c r="AG212" s="43"/>
      <c r="AH212" s="43"/>
      <c r="AI212" s="43"/>
      <c r="AJ212" s="43"/>
    </row>
    <row r="213" spans="1:63">
      <c r="A213" s="41"/>
      <c r="B213" s="41"/>
      <c r="C213" s="41"/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AD213" s="43"/>
      <c r="AE213" s="43"/>
      <c r="AF213" s="43"/>
      <c r="AG213" s="43"/>
      <c r="AH213" s="43"/>
      <c r="AI213" s="43"/>
      <c r="AJ213" s="43"/>
    </row>
    <row r="214" spans="1:63">
      <c r="A214" s="41"/>
      <c r="B214" s="41"/>
      <c r="C214" s="41"/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1"/>
      <c r="U214" s="41"/>
      <c r="V214" s="41"/>
      <c r="AD214" s="43"/>
      <c r="AE214" s="43"/>
      <c r="AF214" s="43"/>
      <c r="AG214" s="43"/>
      <c r="AH214" s="43"/>
      <c r="AI214" s="43"/>
      <c r="AJ214" s="43"/>
    </row>
    <row r="215" spans="1:63">
      <c r="A215" s="41"/>
      <c r="B215" s="41"/>
      <c r="C215" s="41"/>
      <c r="D215" s="41"/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1"/>
      <c r="U215" s="41"/>
      <c r="V215" s="41"/>
      <c r="AD215" s="43"/>
      <c r="AE215" s="43"/>
      <c r="AF215" s="43"/>
      <c r="AG215" s="43"/>
      <c r="AH215" s="43"/>
      <c r="AI215" s="43"/>
      <c r="AJ215" s="43"/>
    </row>
    <row r="216" spans="1:63">
      <c r="A216" s="41"/>
      <c r="B216" s="41"/>
      <c r="C216" s="41"/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AD216" s="43"/>
      <c r="AE216" s="43"/>
      <c r="AF216" s="43"/>
      <c r="AG216" s="43"/>
      <c r="AH216" s="43"/>
      <c r="AI216" s="43"/>
      <c r="AJ216" s="43"/>
    </row>
    <row r="217" spans="1:63">
      <c r="B217" t="s">
        <v>24</v>
      </c>
      <c r="C217" t="s">
        <v>262</v>
      </c>
      <c r="D217" t="s">
        <v>263</v>
      </c>
      <c r="E217" t="s">
        <v>264</v>
      </c>
      <c r="F217" t="s">
        <v>265</v>
      </c>
      <c r="G217" t="s">
        <v>266</v>
      </c>
      <c r="H217" t="s">
        <v>267</v>
      </c>
      <c r="I217" t="s">
        <v>268</v>
      </c>
      <c r="J217" t="s">
        <v>269</v>
      </c>
      <c r="K217" t="s">
        <v>270</v>
      </c>
      <c r="L217" t="s">
        <v>271</v>
      </c>
      <c r="M217" t="s">
        <v>272</v>
      </c>
      <c r="N217" t="s">
        <v>273</v>
      </c>
      <c r="O217" t="s">
        <v>274</v>
      </c>
      <c r="P217" t="s">
        <v>275</v>
      </c>
      <c r="Q217" t="s">
        <v>276</v>
      </c>
      <c r="R217" t="s">
        <v>277</v>
      </c>
      <c r="S217" t="s">
        <v>278</v>
      </c>
      <c r="T217" t="s">
        <v>279</v>
      </c>
      <c r="U217" t="s">
        <v>280</v>
      </c>
      <c r="V217" t="s">
        <v>281</v>
      </c>
      <c r="W217" t="s">
        <v>282</v>
      </c>
      <c r="X217" t="s">
        <v>283</v>
      </c>
      <c r="Y217" t="s">
        <v>284</v>
      </c>
      <c r="Z217" t="s">
        <v>285</v>
      </c>
      <c r="AA217" t="s">
        <v>286</v>
      </c>
      <c r="AB217" t="s">
        <v>287</v>
      </c>
      <c r="AC217" t="s">
        <v>288</v>
      </c>
    </row>
    <row r="218" spans="1:63">
      <c r="A218" t="s">
        <v>289</v>
      </c>
    </row>
    <row r="219" spans="1:63">
      <c r="A219" t="s">
        <v>289</v>
      </c>
      <c r="C219">
        <v>4.3913599999999997</v>
      </c>
      <c r="D219">
        <v>9903.42</v>
      </c>
      <c r="E219">
        <v>27714.2</v>
      </c>
      <c r="F219" s="1">
        <v>2.2515699999999999E-12</v>
      </c>
      <c r="G219">
        <v>4333.2</v>
      </c>
      <c r="H219">
        <v>6.61341</v>
      </c>
      <c r="I219">
        <v>969.45799999999997</v>
      </c>
      <c r="J219">
        <v>63.639299999999999</v>
      </c>
      <c r="K219">
        <v>2.1741999999999999</v>
      </c>
      <c r="L219">
        <v>210.839</v>
      </c>
      <c r="M219">
        <v>4.2081600000000003</v>
      </c>
      <c r="N219">
        <v>24.374099999999999</v>
      </c>
      <c r="O219">
        <v>35.732100000000003</v>
      </c>
      <c r="P219">
        <v>3.0024500000000001</v>
      </c>
      <c r="Q219">
        <v>10.1807</v>
      </c>
      <c r="R219">
        <v>65.277600000000007</v>
      </c>
      <c r="S219">
        <v>56.582700000000003</v>
      </c>
      <c r="T219">
        <v>3.8973599999999999</v>
      </c>
      <c r="U219">
        <v>25.192399999999999</v>
      </c>
      <c r="V219">
        <v>1.49064</v>
      </c>
      <c r="W219">
        <v>0.374554</v>
      </c>
      <c r="X219">
        <v>97.368200000000002</v>
      </c>
      <c r="Y219">
        <v>2.57999</v>
      </c>
      <c r="Z219">
        <v>5.4203700000000001</v>
      </c>
      <c r="AA219">
        <v>0.63958899999999996</v>
      </c>
      <c r="AB219">
        <v>0.46803400000000001</v>
      </c>
      <c r="AC219">
        <v>2.2675800000000002</v>
      </c>
      <c r="AE219" t="s">
        <v>315</v>
      </c>
      <c r="AF219" t="s">
        <v>316</v>
      </c>
      <c r="AU219" t="s">
        <v>317</v>
      </c>
      <c r="BD219" t="s">
        <v>318</v>
      </c>
    </row>
    <row r="220" spans="1:63">
      <c r="A220" t="s">
        <v>289</v>
      </c>
      <c r="C220">
        <v>2.3808400000000001</v>
      </c>
      <c r="D220">
        <v>11583.9</v>
      </c>
      <c r="E220">
        <v>36419.199999999997</v>
      </c>
      <c r="F220" s="1">
        <v>2.3946699999999999E-12</v>
      </c>
      <c r="G220">
        <v>5748.25</v>
      </c>
      <c r="H220">
        <v>4.7494800000000001</v>
      </c>
      <c r="I220">
        <v>759.30499999999995</v>
      </c>
      <c r="J220">
        <v>24.3917</v>
      </c>
      <c r="K220">
        <v>1.9468300000000001</v>
      </c>
      <c r="L220">
        <v>115.497</v>
      </c>
      <c r="M220">
        <v>3.6024600000000002</v>
      </c>
      <c r="N220">
        <v>17.291699999999999</v>
      </c>
      <c r="O220">
        <v>42.196800000000003</v>
      </c>
      <c r="P220">
        <v>1.64198</v>
      </c>
      <c r="Q220">
        <v>5.0086300000000001</v>
      </c>
      <c r="R220">
        <v>38.2348</v>
      </c>
      <c r="S220">
        <v>34.174500000000002</v>
      </c>
      <c r="T220">
        <v>2.3375699999999999</v>
      </c>
      <c r="U220">
        <v>13.7875</v>
      </c>
      <c r="V220">
        <v>0.90561199999999997</v>
      </c>
      <c r="W220">
        <v>0.35291699999999998</v>
      </c>
      <c r="X220">
        <v>82.628</v>
      </c>
      <c r="Y220">
        <v>1.7567299999999999</v>
      </c>
      <c r="Z220">
        <v>3.6903600000000001</v>
      </c>
      <c r="AA220">
        <v>0.94201800000000002</v>
      </c>
      <c r="AB220">
        <v>0.36578300000000002</v>
      </c>
      <c r="AC220">
        <v>0.96764799999999995</v>
      </c>
      <c r="AD220" t="s">
        <v>231</v>
      </c>
      <c r="AE220">
        <v>7.6666666666666675E-2</v>
      </c>
      <c r="AF220">
        <v>7.6666666666666675E-2</v>
      </c>
      <c r="AV220" t="s">
        <v>231</v>
      </c>
      <c r="AW220" t="s">
        <v>232</v>
      </c>
      <c r="AX220" t="s">
        <v>233</v>
      </c>
      <c r="AY220" t="s">
        <v>234</v>
      </c>
      <c r="AZ220" t="s">
        <v>238</v>
      </c>
      <c r="BA220" t="s">
        <v>241</v>
      </c>
      <c r="BB220" t="s">
        <v>244</v>
      </c>
      <c r="BE220" t="s">
        <v>231</v>
      </c>
      <c r="BF220" t="s">
        <v>232</v>
      </c>
      <c r="BG220" t="s">
        <v>233</v>
      </c>
      <c r="BH220" t="s">
        <v>234</v>
      </c>
      <c r="BI220" t="s">
        <v>238</v>
      </c>
      <c r="BJ220" t="s">
        <v>244</v>
      </c>
      <c r="BK220" t="s">
        <v>241</v>
      </c>
    </row>
    <row r="221" spans="1:63">
      <c r="A221" t="s">
        <v>290</v>
      </c>
      <c r="AD221" t="s">
        <v>232</v>
      </c>
      <c r="AE221">
        <v>7.1666666666666656E-2</v>
      </c>
      <c r="AF221">
        <v>7.1666666666666656E-2</v>
      </c>
      <c r="AU221" t="s">
        <v>315</v>
      </c>
      <c r="AV221">
        <v>0.06</v>
      </c>
      <c r="AW221">
        <v>7.1818181818181809E-2</v>
      </c>
      <c r="AX221">
        <v>0.18833333333333332</v>
      </c>
      <c r="AY221">
        <v>0.21166666666666667</v>
      </c>
      <c r="AZ221">
        <v>0.16</v>
      </c>
      <c r="BA221">
        <v>0.11363636363636363</v>
      </c>
      <c r="BB221">
        <v>0.1918181818181818</v>
      </c>
      <c r="BD221" t="s">
        <v>315</v>
      </c>
      <c r="BE221">
        <v>7.6666666666666675E-2</v>
      </c>
      <c r="BF221">
        <v>7.1666666666666656E-2</v>
      </c>
      <c r="BG221">
        <v>0.16916666666666666</v>
      </c>
      <c r="BH221">
        <v>0.18999999999999997</v>
      </c>
      <c r="BI221">
        <v>0.13916666666666666</v>
      </c>
      <c r="BJ221">
        <v>0.15999999999999998</v>
      </c>
      <c r="BK221">
        <v>0.08</v>
      </c>
    </row>
    <row r="222" spans="1:63">
      <c r="A222" t="s">
        <v>290</v>
      </c>
      <c r="C222">
        <v>2.83189</v>
      </c>
      <c r="D222">
        <v>8295.5499999999993</v>
      </c>
      <c r="E222">
        <v>20731</v>
      </c>
      <c r="F222" s="1">
        <v>3.3121299999999999E-12</v>
      </c>
      <c r="G222">
        <v>5644.2</v>
      </c>
      <c r="H222">
        <v>3.9583400000000002</v>
      </c>
      <c r="I222">
        <v>989.38300000000004</v>
      </c>
      <c r="J222">
        <v>30.8565</v>
      </c>
      <c r="K222">
        <v>22.014700000000001</v>
      </c>
      <c r="L222">
        <v>148.20599999999999</v>
      </c>
      <c r="M222">
        <v>5.6829700000000001</v>
      </c>
      <c r="N222">
        <v>16.6007</v>
      </c>
      <c r="O222">
        <v>38.978900000000003</v>
      </c>
      <c r="P222">
        <v>2.32043</v>
      </c>
      <c r="Q222">
        <v>1.53928</v>
      </c>
      <c r="R222">
        <v>58.865600000000001</v>
      </c>
      <c r="S222">
        <v>43.5152</v>
      </c>
      <c r="T222">
        <v>3.5610300000000001</v>
      </c>
      <c r="U222">
        <v>18.549800000000001</v>
      </c>
      <c r="V222">
        <v>1.6653800000000001</v>
      </c>
      <c r="W222">
        <v>0.34596199999999999</v>
      </c>
      <c r="X222">
        <v>22.835100000000001</v>
      </c>
      <c r="Y222">
        <v>1.7660899999999999</v>
      </c>
      <c r="Z222">
        <v>3.4672000000000001</v>
      </c>
      <c r="AA222">
        <v>0.64064699999999997</v>
      </c>
      <c r="AB222">
        <v>0.23192099999999999</v>
      </c>
      <c r="AC222">
        <v>0.49090200000000001</v>
      </c>
      <c r="AD222" t="s">
        <v>233</v>
      </c>
      <c r="AE222">
        <v>0.16916666666666666</v>
      </c>
      <c r="AF222">
        <v>0.16916666666666666</v>
      </c>
      <c r="AV222">
        <v>0.06</v>
      </c>
      <c r="AW222">
        <v>7.1818181818181809E-2</v>
      </c>
      <c r="AX222">
        <v>0.18833333333333332</v>
      </c>
      <c r="AY222">
        <v>0.21166666666666667</v>
      </c>
      <c r="AZ222">
        <v>0.16</v>
      </c>
      <c r="BA222">
        <v>0.11363636363636363</v>
      </c>
      <c r="BB222">
        <v>0.1918181818181818</v>
      </c>
      <c r="BE222">
        <v>7.6666666666666675E-2</v>
      </c>
      <c r="BF222">
        <v>7.1666666666666656E-2</v>
      </c>
      <c r="BG222">
        <v>0.16916666666666666</v>
      </c>
      <c r="BH222">
        <v>0.18999999999999997</v>
      </c>
      <c r="BI222">
        <v>0.13916666666666666</v>
      </c>
      <c r="BJ222">
        <v>0.15999999999999998</v>
      </c>
      <c r="BK222">
        <v>0.08</v>
      </c>
    </row>
    <row r="223" spans="1:63">
      <c r="A223" t="s">
        <v>290</v>
      </c>
      <c r="C223">
        <v>2.9671400000000001</v>
      </c>
      <c r="D223">
        <v>10451</v>
      </c>
      <c r="E223">
        <v>25928.400000000001</v>
      </c>
      <c r="F223" s="1">
        <v>5.1569799999999997E-12</v>
      </c>
      <c r="G223">
        <v>4738.29</v>
      </c>
      <c r="H223">
        <v>3.67069</v>
      </c>
      <c r="I223">
        <v>1246.02</v>
      </c>
      <c r="J223">
        <v>35.3733</v>
      </c>
      <c r="K223">
        <v>37.081299999999999</v>
      </c>
      <c r="L223">
        <v>192.15</v>
      </c>
      <c r="M223">
        <v>5.4285199999999998</v>
      </c>
      <c r="N223">
        <v>20.6144</v>
      </c>
      <c r="O223">
        <v>33.458799999999997</v>
      </c>
      <c r="P223">
        <v>2.2017500000000001</v>
      </c>
      <c r="Q223">
        <v>1.2638</v>
      </c>
      <c r="R223">
        <v>63.470999999999997</v>
      </c>
      <c r="S223">
        <v>63.9621</v>
      </c>
      <c r="T223">
        <v>2.32775</v>
      </c>
      <c r="U223">
        <v>23.270600000000002</v>
      </c>
      <c r="V223">
        <v>2.1072799999999998</v>
      </c>
      <c r="W223">
        <v>0.369641</v>
      </c>
      <c r="X223">
        <v>17.433399999999999</v>
      </c>
      <c r="Y223">
        <v>1.6400300000000001</v>
      </c>
      <c r="Z223">
        <v>3.3367100000000001</v>
      </c>
      <c r="AA223">
        <v>0.84297699999999998</v>
      </c>
      <c r="AB223">
        <v>0.28320000000000001</v>
      </c>
      <c r="AC223">
        <v>0.322351</v>
      </c>
      <c r="AD223" t="s">
        <v>234</v>
      </c>
      <c r="AE223">
        <v>0.18999999999999997</v>
      </c>
      <c r="AF223">
        <v>0.18999999999999997</v>
      </c>
      <c r="AV223">
        <v>0.06</v>
      </c>
      <c r="AW223">
        <v>7.1818181818181809E-2</v>
      </c>
      <c r="AX223">
        <v>0.18833333333333332</v>
      </c>
      <c r="AY223">
        <v>0.21166666666666667</v>
      </c>
      <c r="AZ223">
        <v>0.16</v>
      </c>
      <c r="BA223">
        <v>0.11363636363636363</v>
      </c>
      <c r="BB223">
        <v>0.1918181818181818</v>
      </c>
      <c r="BE223">
        <v>7.6666666666666675E-2</v>
      </c>
      <c r="BF223">
        <v>7.1666666666666656E-2</v>
      </c>
      <c r="BG223">
        <v>0.16916666666666666</v>
      </c>
      <c r="BH223">
        <v>0.18999999999999997</v>
      </c>
      <c r="BI223">
        <v>0.13916666666666666</v>
      </c>
      <c r="BJ223">
        <v>0.15999999999999998</v>
      </c>
      <c r="BK223">
        <v>0.08</v>
      </c>
    </row>
    <row r="224" spans="1:63">
      <c r="A224" t="s">
        <v>291</v>
      </c>
      <c r="AD224" t="s">
        <v>238</v>
      </c>
      <c r="AE224">
        <v>0.13916666666666666</v>
      </c>
      <c r="AF224">
        <v>0.13916666666666666</v>
      </c>
      <c r="AV224">
        <v>0.06</v>
      </c>
      <c r="AW224">
        <v>7.1818181818181809E-2</v>
      </c>
      <c r="AX224">
        <v>0.18833333333333332</v>
      </c>
      <c r="AY224">
        <v>0.21166666666666667</v>
      </c>
      <c r="AZ224">
        <v>0.16</v>
      </c>
      <c r="BA224">
        <v>0.11363636363636363</v>
      </c>
      <c r="BB224">
        <v>0.1918181818181818</v>
      </c>
      <c r="BE224">
        <v>7.6666666666666675E-2</v>
      </c>
      <c r="BF224">
        <v>7.1666666666666656E-2</v>
      </c>
      <c r="BG224">
        <v>0.16916666666666666</v>
      </c>
      <c r="BH224">
        <v>0.18999999999999997</v>
      </c>
      <c r="BI224">
        <v>0.13916666666666666</v>
      </c>
      <c r="BJ224">
        <v>0.15999999999999998</v>
      </c>
      <c r="BK224">
        <v>0.08</v>
      </c>
    </row>
    <row r="225" spans="1:63">
      <c r="A225" t="s">
        <v>292</v>
      </c>
      <c r="C225">
        <v>57.040100000000002</v>
      </c>
      <c r="D225">
        <v>2613.04</v>
      </c>
      <c r="E225">
        <v>24593.9</v>
      </c>
      <c r="F225" s="1">
        <v>4.2127600000000003E-12</v>
      </c>
      <c r="G225">
        <v>6866.18</v>
      </c>
      <c r="H225">
        <v>64.213300000000004</v>
      </c>
      <c r="I225">
        <v>30.805900000000001</v>
      </c>
      <c r="J225">
        <v>40.459200000000003</v>
      </c>
      <c r="K225">
        <v>49.363799999999998</v>
      </c>
      <c r="L225">
        <v>69.407799999999995</v>
      </c>
      <c r="M225">
        <v>51.954700000000003</v>
      </c>
      <c r="N225">
        <v>77.3429</v>
      </c>
      <c r="O225">
        <v>82.009799999999998</v>
      </c>
      <c r="P225">
        <v>45.274799999999999</v>
      </c>
      <c r="Q225">
        <v>60.096499999999999</v>
      </c>
      <c r="R225">
        <v>79.943600000000004</v>
      </c>
      <c r="S225">
        <v>55.791499999999999</v>
      </c>
      <c r="T225">
        <v>48.414299999999997</v>
      </c>
      <c r="U225">
        <v>30.135899999999999</v>
      </c>
      <c r="V225">
        <v>47.656999999999996</v>
      </c>
      <c r="W225">
        <v>41.442100000000003</v>
      </c>
      <c r="X225">
        <v>48.563600000000001</v>
      </c>
      <c r="Y225">
        <v>44.423099999999998</v>
      </c>
      <c r="Z225">
        <v>45.929600000000001</v>
      </c>
      <c r="AA225">
        <v>36.568100000000001</v>
      </c>
      <c r="AB225">
        <v>40.804400000000001</v>
      </c>
      <c r="AC225">
        <v>63.090699999999998</v>
      </c>
      <c r="AD225" t="s">
        <v>244</v>
      </c>
      <c r="AE225">
        <v>0.15999999999999998</v>
      </c>
      <c r="AF225">
        <v>0.15999999999999998</v>
      </c>
      <c r="AV225">
        <v>0.06</v>
      </c>
      <c r="AW225">
        <v>7.1818181818181809E-2</v>
      </c>
      <c r="AX225">
        <v>0.18833333333333332</v>
      </c>
      <c r="AY225">
        <v>0.21166666666666667</v>
      </c>
      <c r="AZ225">
        <v>0.16</v>
      </c>
      <c r="BA225">
        <v>0.11363636363636363</v>
      </c>
      <c r="BB225">
        <v>0.1918181818181818</v>
      </c>
      <c r="BE225">
        <v>7.6666666666666675E-2</v>
      </c>
      <c r="BF225">
        <v>7.1666666666666656E-2</v>
      </c>
      <c r="BG225">
        <v>0.16916666666666666</v>
      </c>
      <c r="BH225">
        <v>0.18999999999999997</v>
      </c>
      <c r="BI225">
        <v>0.13916666666666666</v>
      </c>
      <c r="BJ225">
        <v>0.15999999999999998</v>
      </c>
      <c r="BK225">
        <v>0.08</v>
      </c>
    </row>
    <row r="226" spans="1:63">
      <c r="A226" t="s">
        <v>292</v>
      </c>
      <c r="C226">
        <v>59.276200000000003</v>
      </c>
      <c r="D226">
        <v>1248.8499999999999</v>
      </c>
      <c r="E226">
        <v>39985.199999999997</v>
      </c>
      <c r="F226" s="1">
        <v>4.8088799999999996E-12</v>
      </c>
      <c r="G226">
        <v>7921.42</v>
      </c>
      <c r="H226">
        <v>50.993499999999997</v>
      </c>
      <c r="I226">
        <v>49.144100000000002</v>
      </c>
      <c r="J226">
        <v>39.375900000000001</v>
      </c>
      <c r="K226">
        <v>44.250399999999999</v>
      </c>
      <c r="L226">
        <v>53.164099999999998</v>
      </c>
      <c r="M226">
        <v>36.405700000000003</v>
      </c>
      <c r="N226">
        <v>54.325400000000002</v>
      </c>
      <c r="O226">
        <v>69.130600000000001</v>
      </c>
      <c r="P226">
        <v>39.214300000000001</v>
      </c>
      <c r="Q226">
        <v>49.497999999999998</v>
      </c>
      <c r="R226">
        <v>69.756900000000002</v>
      </c>
      <c r="S226">
        <v>47.781700000000001</v>
      </c>
      <c r="T226">
        <v>40.004100000000001</v>
      </c>
      <c r="U226">
        <v>39.674799999999998</v>
      </c>
      <c r="V226">
        <v>40.417700000000004</v>
      </c>
      <c r="W226">
        <v>35.076500000000003</v>
      </c>
      <c r="X226">
        <v>65.914400000000001</v>
      </c>
      <c r="Y226">
        <v>36.276800000000001</v>
      </c>
      <c r="Z226">
        <v>38.6357</v>
      </c>
      <c r="AA226">
        <v>47.814700000000002</v>
      </c>
      <c r="AB226">
        <v>43.616100000000003</v>
      </c>
      <c r="AC226">
        <v>40.008200000000002</v>
      </c>
      <c r="AD226" t="s">
        <v>241</v>
      </c>
      <c r="AE226">
        <v>0.08</v>
      </c>
      <c r="AF226">
        <v>0.08</v>
      </c>
      <c r="AV226">
        <v>0.06</v>
      </c>
      <c r="AW226">
        <v>7.1818181818181809E-2</v>
      </c>
      <c r="AX226">
        <v>0.18833333333333332</v>
      </c>
      <c r="AY226">
        <v>0.21166666666666667</v>
      </c>
      <c r="AZ226">
        <v>0.16</v>
      </c>
      <c r="BA226">
        <v>0.11363636363636363</v>
      </c>
      <c r="BB226">
        <v>0.1918181818181818</v>
      </c>
      <c r="BE226">
        <v>7.6666666666666675E-2</v>
      </c>
      <c r="BF226">
        <v>7.1666666666666656E-2</v>
      </c>
      <c r="BG226">
        <v>0.16916666666666666</v>
      </c>
      <c r="BH226">
        <v>0.18999999999999997</v>
      </c>
      <c r="BI226">
        <v>0.13916666666666666</v>
      </c>
      <c r="BJ226">
        <v>0.15999999999999998</v>
      </c>
      <c r="BK226">
        <v>0.08</v>
      </c>
    </row>
    <row r="227" spans="1:63">
      <c r="A227" t="s">
        <v>292</v>
      </c>
      <c r="C227">
        <v>34.970399999999998</v>
      </c>
      <c r="D227">
        <v>1733.81</v>
      </c>
      <c r="E227">
        <v>34834</v>
      </c>
      <c r="F227" s="1">
        <v>3.4397100000000001E-12</v>
      </c>
      <c r="G227">
        <v>12288.9</v>
      </c>
      <c r="H227">
        <v>54.164999999999999</v>
      </c>
      <c r="I227">
        <v>45.754899999999999</v>
      </c>
      <c r="J227">
        <v>58.217100000000002</v>
      </c>
      <c r="K227">
        <v>48.609099999999998</v>
      </c>
      <c r="L227">
        <v>70.886499999999998</v>
      </c>
      <c r="M227">
        <v>47.2241</v>
      </c>
      <c r="N227">
        <v>77.052899999999994</v>
      </c>
      <c r="O227">
        <v>90.827500000000001</v>
      </c>
      <c r="P227">
        <v>41.5867</v>
      </c>
      <c r="Q227">
        <v>66.310599999999994</v>
      </c>
      <c r="R227">
        <v>70.134200000000007</v>
      </c>
      <c r="S227">
        <v>52.241300000000003</v>
      </c>
      <c r="T227">
        <v>46.496299999999998</v>
      </c>
      <c r="U227">
        <v>63.542900000000003</v>
      </c>
      <c r="V227">
        <v>60.497</v>
      </c>
      <c r="W227">
        <v>65.539699999999996</v>
      </c>
      <c r="X227">
        <v>66.530900000000003</v>
      </c>
      <c r="Y227">
        <v>38.009900000000002</v>
      </c>
      <c r="Z227">
        <v>41.388399999999997</v>
      </c>
      <c r="AA227">
        <v>55.162100000000002</v>
      </c>
      <c r="AB227">
        <v>52.7806</v>
      </c>
      <c r="AC227">
        <v>56.3367</v>
      </c>
      <c r="AV227">
        <v>0.06</v>
      </c>
      <c r="AW227">
        <v>7.1818181818181809E-2</v>
      </c>
      <c r="AX227">
        <v>0.18833333333333332</v>
      </c>
      <c r="AY227">
        <v>0.21166666666666667</v>
      </c>
      <c r="AZ227">
        <v>0.16</v>
      </c>
      <c r="BA227">
        <v>0.11363636363636363</v>
      </c>
      <c r="BB227">
        <v>0.1918181818181818</v>
      </c>
      <c r="BE227">
        <v>7.6666666666666675E-2</v>
      </c>
      <c r="BF227">
        <v>7.1666666666666656E-2</v>
      </c>
      <c r="BG227">
        <v>0.16916666666666666</v>
      </c>
      <c r="BH227">
        <v>0.18999999999999997</v>
      </c>
      <c r="BI227">
        <v>0.13916666666666666</v>
      </c>
      <c r="BJ227">
        <v>0.15999999999999998</v>
      </c>
      <c r="BK227">
        <v>0.08</v>
      </c>
    </row>
    <row r="228" spans="1:63">
      <c r="A228" t="s">
        <v>292</v>
      </c>
      <c r="C228">
        <v>61.382399999999997</v>
      </c>
      <c r="D228">
        <v>2197.98</v>
      </c>
      <c r="E228">
        <v>31149.3</v>
      </c>
      <c r="F228" s="1">
        <v>3.3121299999999999E-12</v>
      </c>
      <c r="G228">
        <v>7227.77</v>
      </c>
      <c r="H228">
        <v>41.340299999999999</v>
      </c>
      <c r="I228">
        <v>36.924599999999998</v>
      </c>
      <c r="J228">
        <v>50.448799999999999</v>
      </c>
      <c r="K228">
        <v>46.082299999999996</v>
      </c>
      <c r="L228">
        <v>63.457700000000003</v>
      </c>
      <c r="M228">
        <v>43.945099999999996</v>
      </c>
      <c r="N228">
        <v>66.352500000000006</v>
      </c>
      <c r="O228">
        <v>35.919600000000003</v>
      </c>
      <c r="P228">
        <v>45.115499999999997</v>
      </c>
      <c r="Q228">
        <v>52.472299999999997</v>
      </c>
      <c r="R228">
        <v>86.581699999999998</v>
      </c>
      <c r="S228">
        <v>56.244</v>
      </c>
      <c r="T228">
        <v>58.3932</v>
      </c>
      <c r="U228">
        <v>66.408600000000007</v>
      </c>
      <c r="V228">
        <v>51.302500000000002</v>
      </c>
      <c r="W228">
        <v>43.927799999999998</v>
      </c>
      <c r="X228">
        <v>65.963200000000001</v>
      </c>
      <c r="Y228">
        <v>44.909399999999998</v>
      </c>
      <c r="Z228">
        <v>45.648000000000003</v>
      </c>
      <c r="AA228">
        <v>62.472900000000003</v>
      </c>
      <c r="AB228">
        <v>44.253700000000002</v>
      </c>
      <c r="AC228">
        <v>49.6631</v>
      </c>
      <c r="AV228">
        <v>0.06</v>
      </c>
      <c r="AW228">
        <v>7.1818181818181809E-2</v>
      </c>
      <c r="AX228">
        <v>0.18833333333333332</v>
      </c>
      <c r="AY228">
        <v>0.21166666666666667</v>
      </c>
      <c r="AZ228">
        <v>0.16</v>
      </c>
      <c r="BA228">
        <v>0.11363636363636363</v>
      </c>
      <c r="BB228">
        <v>0.1918181818181818</v>
      </c>
      <c r="BE228">
        <v>7.6666666666666675E-2</v>
      </c>
      <c r="BF228">
        <v>7.1666666666666656E-2</v>
      </c>
      <c r="BG228">
        <v>0.16916666666666666</v>
      </c>
      <c r="BH228">
        <v>0.18999999999999997</v>
      </c>
      <c r="BI228">
        <v>0.13916666666666666</v>
      </c>
      <c r="BJ228">
        <v>0.15999999999999998</v>
      </c>
      <c r="BK228">
        <v>0.08</v>
      </c>
    </row>
    <row r="229" spans="1:63">
      <c r="A229" t="s">
        <v>293</v>
      </c>
      <c r="AE229" t="s">
        <v>231</v>
      </c>
      <c r="AF229" t="s">
        <v>232</v>
      </c>
      <c r="AG229" t="s">
        <v>233</v>
      </c>
      <c r="AH229" t="s">
        <v>234</v>
      </c>
      <c r="AI229" t="s">
        <v>238</v>
      </c>
      <c r="AJ229" t="s">
        <v>244</v>
      </c>
      <c r="AK229" t="s">
        <v>241</v>
      </c>
      <c r="AV229">
        <v>0.06</v>
      </c>
      <c r="AW229">
        <v>7.1818181818181809E-2</v>
      </c>
      <c r="AX229">
        <v>0.18833333333333332</v>
      </c>
      <c r="AY229">
        <v>0.21166666666666667</v>
      </c>
      <c r="AZ229">
        <v>0.16</v>
      </c>
      <c r="BA229">
        <v>0.11363636363636363</v>
      </c>
      <c r="BB229">
        <v>0.1918181818181818</v>
      </c>
      <c r="BE229">
        <v>7.6666666666666675E-2</v>
      </c>
      <c r="BF229">
        <v>7.1666666666666656E-2</v>
      </c>
      <c r="BG229">
        <v>0.16916666666666666</v>
      </c>
      <c r="BH229">
        <v>0.18999999999999997</v>
      </c>
      <c r="BI229">
        <v>0.13916666666666666</v>
      </c>
      <c r="BJ229">
        <v>0.15999999999999998</v>
      </c>
      <c r="BK229">
        <v>0.08</v>
      </c>
    </row>
    <row r="230" spans="1:63">
      <c r="A230" t="s">
        <v>293</v>
      </c>
      <c r="C230">
        <v>6.6974</v>
      </c>
      <c r="D230">
        <v>978.76599999999996</v>
      </c>
      <c r="E230">
        <v>27200.2</v>
      </c>
      <c r="F230" s="1">
        <v>5.2882399999999997E-12</v>
      </c>
      <c r="G230">
        <v>7518.41</v>
      </c>
      <c r="H230">
        <v>5.4959300000000004</v>
      </c>
      <c r="I230">
        <v>23.4801</v>
      </c>
      <c r="J230">
        <v>4.0410500000000003</v>
      </c>
      <c r="K230">
        <v>3.64961</v>
      </c>
      <c r="L230">
        <v>6.85459</v>
      </c>
      <c r="M230">
        <v>4.2839200000000002</v>
      </c>
      <c r="N230">
        <v>7.5805100000000003</v>
      </c>
      <c r="O230">
        <v>17.468</v>
      </c>
      <c r="P230">
        <v>3.06664</v>
      </c>
      <c r="Q230">
        <v>6.5361099999999999</v>
      </c>
      <c r="R230">
        <v>13.940899999999999</v>
      </c>
      <c r="S230">
        <v>9.1795000000000009</v>
      </c>
      <c r="T230">
        <v>5.5308999999999999</v>
      </c>
      <c r="U230">
        <v>5.0036899999999997</v>
      </c>
      <c r="V230">
        <v>3.3365499999999999</v>
      </c>
      <c r="W230">
        <v>5.3121999999999998</v>
      </c>
      <c r="X230">
        <v>3.2690600000000001</v>
      </c>
      <c r="Y230">
        <v>3.2338900000000002</v>
      </c>
      <c r="Z230">
        <v>3.07369</v>
      </c>
      <c r="AA230">
        <v>4.5393999999999997</v>
      </c>
      <c r="AB230">
        <v>4.5268899999999999</v>
      </c>
      <c r="AC230">
        <v>6.0938499999999998</v>
      </c>
      <c r="AD230" t="s">
        <v>315</v>
      </c>
      <c r="AE230">
        <v>7.6666666666666675E-2</v>
      </c>
      <c r="AF230">
        <v>7.1666666666666656E-2</v>
      </c>
      <c r="AG230">
        <v>0.16916666666666666</v>
      </c>
      <c r="AH230">
        <v>0.18999999999999997</v>
      </c>
      <c r="AI230">
        <v>0.13916666666666666</v>
      </c>
      <c r="AJ230">
        <v>0.15999999999999998</v>
      </c>
      <c r="AK230">
        <v>0.08</v>
      </c>
      <c r="AV230">
        <v>0.06</v>
      </c>
      <c r="AW230">
        <v>7.1818181818181809E-2</v>
      </c>
      <c r="AX230">
        <v>0.18833333333333332</v>
      </c>
      <c r="AY230">
        <v>0.21166666666666667</v>
      </c>
      <c r="AZ230">
        <v>0.16</v>
      </c>
      <c r="BA230">
        <v>0.11363636363636363</v>
      </c>
      <c r="BB230">
        <v>0.1918181818181818</v>
      </c>
      <c r="BE230">
        <v>7.6666666666666675E-2</v>
      </c>
      <c r="BF230">
        <v>7.1666666666666656E-2</v>
      </c>
      <c r="BG230">
        <v>0.16916666666666666</v>
      </c>
      <c r="BH230">
        <v>0.18999999999999997</v>
      </c>
      <c r="BI230">
        <v>0.13916666666666666</v>
      </c>
      <c r="BJ230">
        <v>0.15999999999999998</v>
      </c>
      <c r="BK230">
        <v>0.08</v>
      </c>
    </row>
    <row r="231" spans="1:63">
      <c r="A231" t="s">
        <v>293</v>
      </c>
      <c r="C231">
        <v>10.276199999999999</v>
      </c>
      <c r="D231">
        <v>2241.96</v>
      </c>
      <c r="E231">
        <v>40612.800000000003</v>
      </c>
      <c r="F231" s="1">
        <v>3.05091E-12</v>
      </c>
      <c r="G231">
        <v>5777.3</v>
      </c>
      <c r="H231">
        <v>7.5294499999999998</v>
      </c>
      <c r="I231">
        <v>33.177300000000002</v>
      </c>
      <c r="J231">
        <v>5.3516599999999999</v>
      </c>
      <c r="K231">
        <v>3.5179399999999998</v>
      </c>
      <c r="L231">
        <v>7.0232000000000001</v>
      </c>
      <c r="M231">
        <v>5.0508899999999999</v>
      </c>
      <c r="N231">
        <v>8.6602700000000006</v>
      </c>
      <c r="O231">
        <v>11.298400000000001</v>
      </c>
      <c r="P231">
        <v>4.0202299999999997</v>
      </c>
      <c r="Q231">
        <v>7.3391500000000001</v>
      </c>
      <c r="R231">
        <v>23.838899999999999</v>
      </c>
      <c r="S231">
        <v>13.064299999999999</v>
      </c>
      <c r="T231">
        <v>5.7237099999999996</v>
      </c>
      <c r="U231">
        <v>6.88103</v>
      </c>
      <c r="V231">
        <v>5.2796399999999997</v>
      </c>
      <c r="W231">
        <v>4.7511700000000001</v>
      </c>
      <c r="X231">
        <v>8.1604799999999997</v>
      </c>
      <c r="Y231">
        <v>6.3029000000000002</v>
      </c>
      <c r="Z231">
        <v>5.8036199999999996</v>
      </c>
      <c r="AA231">
        <v>5.48353</v>
      </c>
      <c r="AB231">
        <v>5.0199199999999999</v>
      </c>
      <c r="AC231">
        <v>7.1467700000000001</v>
      </c>
      <c r="AD231" t="s">
        <v>316</v>
      </c>
      <c r="AE231">
        <v>7.6666666666666675E-2</v>
      </c>
      <c r="AF231">
        <v>7.1666666666666656E-2</v>
      </c>
      <c r="AG231">
        <v>0.16916666666666666</v>
      </c>
      <c r="AH231">
        <v>0.18999999999999997</v>
      </c>
      <c r="AI231">
        <v>0.13916666666666666</v>
      </c>
      <c r="AJ231">
        <v>0.15999999999999998</v>
      </c>
      <c r="AK231">
        <v>0.08</v>
      </c>
      <c r="AV231">
        <v>0.06</v>
      </c>
      <c r="AW231">
        <v>7.1818181818181809E-2</v>
      </c>
      <c r="AX231">
        <v>0.18833333333333332</v>
      </c>
      <c r="AY231">
        <v>0.21166666666666667</v>
      </c>
      <c r="AZ231">
        <v>0.16</v>
      </c>
      <c r="BA231">
        <v>0.11363636363636363</v>
      </c>
      <c r="BB231">
        <v>0.1918181818181818</v>
      </c>
      <c r="BE231">
        <v>7.6666666666666675E-2</v>
      </c>
      <c r="BF231">
        <v>7.1666666666666656E-2</v>
      </c>
      <c r="BG231">
        <v>0.16916666666666666</v>
      </c>
      <c r="BH231">
        <v>0.18999999999999997</v>
      </c>
      <c r="BI231">
        <v>0.13916666666666666</v>
      </c>
      <c r="BJ231">
        <v>0.15999999999999998</v>
      </c>
      <c r="BK231">
        <v>0.08</v>
      </c>
    </row>
    <row r="232" spans="1:63">
      <c r="A232" t="s">
        <v>293</v>
      </c>
      <c r="C232">
        <v>7.1744000000000003</v>
      </c>
      <c r="D232">
        <v>1140.6500000000001</v>
      </c>
      <c r="E232">
        <v>24911.7</v>
      </c>
      <c r="F232" s="1">
        <v>3.3121299999999999E-12</v>
      </c>
      <c r="G232">
        <v>8221.8799999999992</v>
      </c>
      <c r="H232">
        <v>6.7243599999999999</v>
      </c>
      <c r="I232">
        <v>24.866900000000001</v>
      </c>
      <c r="J232">
        <v>3.7665299999999999</v>
      </c>
      <c r="K232">
        <v>4.8439800000000002</v>
      </c>
      <c r="L232">
        <v>6.5119699999999998</v>
      </c>
      <c r="M232">
        <v>2.9389599999999998</v>
      </c>
      <c r="N232">
        <v>6.3896300000000004</v>
      </c>
      <c r="O232">
        <v>16.4862</v>
      </c>
      <c r="P232">
        <v>3.8103600000000002</v>
      </c>
      <c r="Q232">
        <v>6.0764199999999997</v>
      </c>
      <c r="R232">
        <v>18.177800000000001</v>
      </c>
      <c r="S232">
        <v>7.8425799999999999</v>
      </c>
      <c r="T232">
        <v>4.3645399999999999</v>
      </c>
      <c r="U232">
        <v>5.1281299999999996</v>
      </c>
      <c r="V232">
        <v>4.8836599999999999</v>
      </c>
      <c r="W232">
        <v>6.0730899999999997</v>
      </c>
      <c r="X232">
        <v>7.9342600000000001</v>
      </c>
      <c r="Y232">
        <v>3.7681100000000001</v>
      </c>
      <c r="Z232">
        <v>3.9851399999999999</v>
      </c>
      <c r="AA232">
        <v>4.1455099999999998</v>
      </c>
      <c r="AB232">
        <v>3.1483400000000001</v>
      </c>
      <c r="AC232">
        <v>4.6871499999999999</v>
      </c>
      <c r="AV232">
        <v>0.06</v>
      </c>
      <c r="AW232">
        <v>7.1818181818181809E-2</v>
      </c>
      <c r="AX232">
        <v>0.18833333333333332</v>
      </c>
      <c r="AY232">
        <v>0.21166666666666667</v>
      </c>
      <c r="AZ232">
        <v>0.16</v>
      </c>
      <c r="BA232">
        <v>0.11363636363636363</v>
      </c>
      <c r="BB232">
        <v>0.1918181818181818</v>
      </c>
      <c r="BE232">
        <v>7.6666666666666675E-2</v>
      </c>
      <c r="BF232">
        <v>7.1666666666666656E-2</v>
      </c>
      <c r="BG232">
        <v>0.16916666666666666</v>
      </c>
      <c r="BH232">
        <v>0.18999999999999997</v>
      </c>
      <c r="BI232">
        <v>0.13916666666666666</v>
      </c>
      <c r="BJ232">
        <v>0.15999999999999998</v>
      </c>
      <c r="BK232">
        <v>0.08</v>
      </c>
    </row>
    <row r="233" spans="1:63">
      <c r="A233" t="s">
        <v>293</v>
      </c>
      <c r="C233">
        <v>4.9138900000000003</v>
      </c>
      <c r="D233">
        <v>1603.36</v>
      </c>
      <c r="E233">
        <v>27968.7</v>
      </c>
      <c r="F233" s="1">
        <v>4.1576900000000002E-12</v>
      </c>
      <c r="G233">
        <v>7463.54</v>
      </c>
      <c r="H233">
        <v>3.7202099999999998</v>
      </c>
      <c r="I233">
        <v>18.880099999999999</v>
      </c>
      <c r="J233">
        <v>2.4654799999999999</v>
      </c>
      <c r="K233">
        <v>3.2340200000000001</v>
      </c>
      <c r="L233">
        <v>4.9990899999999998</v>
      </c>
      <c r="M233">
        <v>2.9335800000000001</v>
      </c>
      <c r="N233">
        <v>9.1140000000000008</v>
      </c>
      <c r="O233">
        <v>25.721699999999998</v>
      </c>
      <c r="P233">
        <v>3.1889799999999999</v>
      </c>
      <c r="Q233">
        <v>5.2692800000000002</v>
      </c>
      <c r="R233">
        <v>16.286799999999999</v>
      </c>
      <c r="S233">
        <v>7.8004600000000002</v>
      </c>
      <c r="T233">
        <v>5.2749300000000003</v>
      </c>
      <c r="U233">
        <v>6.5701200000000002</v>
      </c>
      <c r="V233">
        <v>2.4798900000000001</v>
      </c>
      <c r="W233">
        <v>4.2205300000000001</v>
      </c>
      <c r="X233">
        <v>6.9837699999999998</v>
      </c>
      <c r="Y233">
        <v>2.6260500000000002</v>
      </c>
      <c r="Z233">
        <v>3.2711800000000002</v>
      </c>
      <c r="AA233">
        <v>1.9892799999999999</v>
      </c>
      <c r="AB233">
        <v>2.8382299999999998</v>
      </c>
      <c r="AC233">
        <v>3.6411199999999999</v>
      </c>
      <c r="AV233">
        <v>0.06</v>
      </c>
      <c r="AW233">
        <v>7.1818181818181809E-2</v>
      </c>
      <c r="AX233">
        <v>0.18833333333333332</v>
      </c>
      <c r="AY233">
        <v>0.21166666666666667</v>
      </c>
      <c r="AZ233">
        <v>0.16</v>
      </c>
      <c r="BA233">
        <v>0.11363636363636363</v>
      </c>
      <c r="BB233">
        <v>0.1918181818181818</v>
      </c>
      <c r="BE233">
        <v>7.6666666666666675E-2</v>
      </c>
      <c r="BF233">
        <v>7.1666666666666656E-2</v>
      </c>
      <c r="BG233">
        <v>0.16916666666666666</v>
      </c>
      <c r="BH233">
        <v>0.18999999999999997</v>
      </c>
      <c r="BI233">
        <v>0.13916666666666666</v>
      </c>
      <c r="BJ233">
        <v>0.15999999999999998</v>
      </c>
      <c r="BK233">
        <v>0.08</v>
      </c>
    </row>
    <row r="234" spans="1:63">
      <c r="A234" t="s">
        <v>294</v>
      </c>
      <c r="AV234">
        <v>0.06</v>
      </c>
      <c r="AW234">
        <v>7.1818181818181809E-2</v>
      </c>
      <c r="AX234">
        <v>0.18833333333333332</v>
      </c>
      <c r="AY234">
        <v>0.21166666666666667</v>
      </c>
      <c r="AZ234">
        <v>0.16</v>
      </c>
      <c r="BA234">
        <v>0.11363636363636363</v>
      </c>
      <c r="BB234">
        <v>0.1918181818181818</v>
      </c>
      <c r="BE234">
        <v>7.6666666666666675E-2</v>
      </c>
      <c r="BF234">
        <v>7.1666666666666656E-2</v>
      </c>
      <c r="BG234">
        <v>0.16916666666666666</v>
      </c>
      <c r="BH234">
        <v>0.18999999999999997</v>
      </c>
      <c r="BI234">
        <v>0.13916666666666666</v>
      </c>
      <c r="BJ234">
        <v>0.15999999999999998</v>
      </c>
      <c r="BK234">
        <v>0.08</v>
      </c>
    </row>
    <row r="235" spans="1:63">
      <c r="A235" t="s">
        <v>294</v>
      </c>
      <c r="C235">
        <v>3.2606600000000001</v>
      </c>
      <c r="D235">
        <v>19257.2</v>
      </c>
      <c r="E235">
        <v>38549.9</v>
      </c>
      <c r="F235" s="1">
        <v>1.3220599999999999E-12</v>
      </c>
      <c r="G235">
        <v>5560.5</v>
      </c>
      <c r="H235">
        <v>3.3136800000000002</v>
      </c>
      <c r="I235">
        <v>389.62599999999998</v>
      </c>
      <c r="J235">
        <v>15.4656</v>
      </c>
      <c r="K235">
        <v>2.25101</v>
      </c>
      <c r="L235">
        <v>128.46600000000001</v>
      </c>
      <c r="M235">
        <v>2.3450700000000002</v>
      </c>
      <c r="N235">
        <v>16.6328</v>
      </c>
      <c r="O235">
        <v>32.801099999999998</v>
      </c>
      <c r="P235">
        <v>4.5849900000000003</v>
      </c>
      <c r="Q235">
        <v>7.9102899999999998</v>
      </c>
      <c r="R235">
        <v>66.203800000000001</v>
      </c>
      <c r="S235">
        <v>81.323899999999995</v>
      </c>
      <c r="T235">
        <v>2.2980399999999999</v>
      </c>
      <c r="U235">
        <v>17.955300000000001</v>
      </c>
      <c r="V235">
        <v>1.20825</v>
      </c>
      <c r="W235">
        <v>0.53501500000000002</v>
      </c>
      <c r="X235">
        <v>52.796900000000001</v>
      </c>
      <c r="Y235">
        <v>2.0983399999999999</v>
      </c>
      <c r="Z235">
        <v>4.4466700000000001</v>
      </c>
      <c r="AA235">
        <v>0.75363599999999997</v>
      </c>
      <c r="AB235">
        <v>0.264177</v>
      </c>
      <c r="AC235">
        <v>1.4140699999999999</v>
      </c>
      <c r="AV235">
        <v>0.06</v>
      </c>
      <c r="AW235">
        <v>7.1818181818181809E-2</v>
      </c>
      <c r="AX235">
        <v>0.18833333333333332</v>
      </c>
      <c r="AY235">
        <v>0.21166666666666667</v>
      </c>
      <c r="AZ235">
        <v>0.16</v>
      </c>
      <c r="BA235">
        <v>0.11363636363636363</v>
      </c>
      <c r="BB235">
        <v>0.1918181818181818</v>
      </c>
      <c r="BE235">
        <v>7.6666666666666675E-2</v>
      </c>
      <c r="BF235">
        <v>7.1666666666666656E-2</v>
      </c>
      <c r="BG235">
        <v>0.16916666666666666</v>
      </c>
      <c r="BH235">
        <v>0.18999999999999997</v>
      </c>
      <c r="BI235">
        <v>0.13916666666666666</v>
      </c>
      <c r="BJ235">
        <v>0.15999999999999998</v>
      </c>
      <c r="BK235">
        <v>0.08</v>
      </c>
    </row>
    <row r="236" spans="1:63">
      <c r="A236" t="s">
        <v>294</v>
      </c>
      <c r="C236">
        <v>3.70655</v>
      </c>
      <c r="D236">
        <v>16038</v>
      </c>
      <c r="E236">
        <v>56569</v>
      </c>
      <c r="F236" s="1">
        <v>1.8459199999999999E-12</v>
      </c>
      <c r="G236">
        <v>3903</v>
      </c>
      <c r="H236">
        <v>2.8765200000000002</v>
      </c>
      <c r="I236">
        <v>264.71600000000001</v>
      </c>
      <c r="J236">
        <v>9.0731800000000007</v>
      </c>
      <c r="K236">
        <v>2.2794099999999999</v>
      </c>
      <c r="L236">
        <v>95.418300000000002</v>
      </c>
      <c r="M236">
        <v>1.9090499999999999</v>
      </c>
      <c r="N236">
        <v>13.685</v>
      </c>
      <c r="O236">
        <v>30.3064</v>
      </c>
      <c r="P236">
        <v>2.0857000000000001</v>
      </c>
      <c r="Q236">
        <v>3.52467</v>
      </c>
      <c r="R236">
        <v>53.406500000000001</v>
      </c>
      <c r="S236">
        <v>52.7363</v>
      </c>
      <c r="T236">
        <v>1.48743</v>
      </c>
      <c r="U236">
        <v>13.5364</v>
      </c>
      <c r="V236">
        <v>0.83052499999999996</v>
      </c>
      <c r="W236">
        <v>0.51272099999999998</v>
      </c>
      <c r="X236">
        <v>41.231499999999997</v>
      </c>
      <c r="Y236">
        <v>1.30223</v>
      </c>
      <c r="Z236">
        <v>2.5708000000000002</v>
      </c>
      <c r="AA236">
        <v>0.65186299999999997</v>
      </c>
      <c r="AB236">
        <v>0.16977100000000001</v>
      </c>
      <c r="AC236">
        <v>1.1193200000000001</v>
      </c>
      <c r="AV236">
        <v>0.06</v>
      </c>
      <c r="AW236">
        <v>7.1818181818181809E-2</v>
      </c>
      <c r="AX236">
        <v>0.18833333333333332</v>
      </c>
      <c r="AY236">
        <v>0.21166666666666667</v>
      </c>
      <c r="AZ236">
        <v>0.16</v>
      </c>
      <c r="BA236">
        <v>0.11363636363636363</v>
      </c>
      <c r="BB236">
        <v>0.1918181818181818</v>
      </c>
      <c r="BE236">
        <v>7.6666666666666675E-2</v>
      </c>
      <c r="BF236">
        <v>7.1666666666666656E-2</v>
      </c>
      <c r="BG236">
        <v>0.16916666666666666</v>
      </c>
      <c r="BH236">
        <v>0.18999999999999997</v>
      </c>
      <c r="BI236">
        <v>0.13916666666666666</v>
      </c>
      <c r="BJ236">
        <v>0.15999999999999998</v>
      </c>
      <c r="BK236">
        <v>0.08</v>
      </c>
    </row>
    <row r="237" spans="1:63">
      <c r="A237" t="s">
        <v>295</v>
      </c>
      <c r="AD237" s="19" t="s">
        <v>231</v>
      </c>
      <c r="AE237" s="19" t="s">
        <v>232</v>
      </c>
      <c r="AF237" s="19" t="s">
        <v>233</v>
      </c>
      <c r="AG237" s="19" t="s">
        <v>234</v>
      </c>
      <c r="AH237" s="19" t="s">
        <v>238</v>
      </c>
      <c r="AI237" s="19" t="s">
        <v>244</v>
      </c>
      <c r="AJ237" s="19" t="s">
        <v>241</v>
      </c>
      <c r="AN237" s="19" t="s">
        <v>231</v>
      </c>
      <c r="AO237" s="19" t="s">
        <v>232</v>
      </c>
      <c r="AP237" s="19" t="s">
        <v>233</v>
      </c>
      <c r="AQ237" s="19" t="s">
        <v>234</v>
      </c>
      <c r="AR237" s="19" t="s">
        <v>238</v>
      </c>
      <c r="AS237" s="19" t="s">
        <v>244</v>
      </c>
      <c r="AT237" s="19" t="s">
        <v>241</v>
      </c>
      <c r="AV237">
        <v>0.06</v>
      </c>
      <c r="AW237">
        <v>7.1818181818181809E-2</v>
      </c>
      <c r="AX237">
        <v>0.18833333333333332</v>
      </c>
      <c r="AY237">
        <v>0.21166666666666667</v>
      </c>
      <c r="AZ237">
        <v>0.16</v>
      </c>
      <c r="BA237">
        <v>0.11363636363636363</v>
      </c>
      <c r="BB237">
        <v>0.1918181818181818</v>
      </c>
      <c r="BE237">
        <v>7.6666666666666675E-2</v>
      </c>
      <c r="BF237">
        <v>7.1666666666666656E-2</v>
      </c>
      <c r="BG237">
        <v>0.16916666666666666</v>
      </c>
      <c r="BH237">
        <v>0.18999999999999997</v>
      </c>
      <c r="BI237">
        <v>0.13916666666666666</v>
      </c>
      <c r="BJ237">
        <v>0.15999999999999998</v>
      </c>
      <c r="BK237">
        <v>0.08</v>
      </c>
    </row>
    <row r="238" spans="1:63">
      <c r="A238" t="s">
        <v>71</v>
      </c>
      <c r="C238">
        <v>7.0143300000000002</v>
      </c>
      <c r="D238" s="1">
        <v>9.6177599999999992E-12</v>
      </c>
      <c r="E238">
        <v>15372.4</v>
      </c>
      <c r="F238">
        <v>1999.75</v>
      </c>
      <c r="G238">
        <v>306.245</v>
      </c>
      <c r="H238">
        <v>7.48</v>
      </c>
      <c r="I238">
        <v>168.399</v>
      </c>
      <c r="J238">
        <v>0.28517199999999998</v>
      </c>
      <c r="K238">
        <v>2.3087200000000001</v>
      </c>
      <c r="L238">
        <v>17.2818</v>
      </c>
      <c r="M238">
        <v>0.142177</v>
      </c>
      <c r="N238">
        <v>10.2248</v>
      </c>
      <c r="O238">
        <v>25.503</v>
      </c>
      <c r="P238">
        <v>8.1084399999999999</v>
      </c>
      <c r="Q238">
        <v>28.743300000000001</v>
      </c>
      <c r="R238">
        <v>11.9808</v>
      </c>
      <c r="S238">
        <v>4.6394500000000001</v>
      </c>
      <c r="T238">
        <v>0.11927400000000001</v>
      </c>
      <c r="U238">
        <v>0.90424599999999999</v>
      </c>
      <c r="V238">
        <v>3.5855100000000002</v>
      </c>
      <c r="W238">
        <v>0.22995599999999999</v>
      </c>
      <c r="X238">
        <v>405.90300000000002</v>
      </c>
      <c r="Y238">
        <v>5.7699600000000002E-3</v>
      </c>
      <c r="Z238">
        <v>1.4283699999999999E-4</v>
      </c>
      <c r="AA238" s="1">
        <v>2.3291599999999998E-6</v>
      </c>
      <c r="AB238">
        <v>4.16681E-2</v>
      </c>
      <c r="AC238">
        <v>0.79761300000000002</v>
      </c>
      <c r="AD238">
        <f>BE221*10000</f>
        <v>766.66666666666674</v>
      </c>
      <c r="AE238">
        <f t="shared" ref="AE238:AJ253" si="27">BF221*10000</f>
        <v>716.66666666666652</v>
      </c>
      <c r="AF238">
        <f t="shared" si="27"/>
        <v>1691.6666666666665</v>
      </c>
      <c r="AG238">
        <f t="shared" si="27"/>
        <v>1899.9999999999998</v>
      </c>
      <c r="AH238">
        <f t="shared" si="27"/>
        <v>1391.6666666666665</v>
      </c>
      <c r="AI238">
        <f t="shared" si="27"/>
        <v>1599.9999999999998</v>
      </c>
      <c r="AJ238">
        <f t="shared" si="27"/>
        <v>800</v>
      </c>
      <c r="AN238">
        <v>3.2966666666666673</v>
      </c>
      <c r="AO238">
        <v>4.9449999999999985</v>
      </c>
      <c r="AP238">
        <v>329.53666666666663</v>
      </c>
      <c r="AQ238">
        <v>441.17999999999995</v>
      </c>
      <c r="AR238">
        <v>118.01333333333334</v>
      </c>
      <c r="AS238">
        <v>19.68</v>
      </c>
      <c r="AT238">
        <v>0</v>
      </c>
      <c r="AV238">
        <v>0.06</v>
      </c>
      <c r="AW238">
        <v>7.1818181818181809E-2</v>
      </c>
      <c r="AX238">
        <v>0.18833333333333332</v>
      </c>
      <c r="AY238">
        <v>0.21166666666666667</v>
      </c>
      <c r="AZ238">
        <v>0.16</v>
      </c>
      <c r="BA238">
        <v>0.11363636363636363</v>
      </c>
      <c r="BB238">
        <v>0.1918181818181818</v>
      </c>
      <c r="BE238">
        <v>7.6666666666666675E-2</v>
      </c>
      <c r="BF238">
        <v>7.1666666666666656E-2</v>
      </c>
      <c r="BG238">
        <v>0.16916666666666666</v>
      </c>
      <c r="BH238">
        <v>0.18999999999999997</v>
      </c>
      <c r="BI238">
        <v>0.13916666666666666</v>
      </c>
      <c r="BJ238">
        <v>0.15999999999999998</v>
      </c>
      <c r="BK238">
        <v>0.08</v>
      </c>
    </row>
    <row r="239" spans="1:63">
      <c r="A239" t="s">
        <v>72</v>
      </c>
      <c r="C239">
        <v>8.4765099999999993</v>
      </c>
      <c r="D239" s="1">
        <v>9.6177599999999992E-12</v>
      </c>
      <c r="E239">
        <v>21434.7</v>
      </c>
      <c r="F239">
        <v>2129.17</v>
      </c>
      <c r="G239">
        <v>355.79199999999997</v>
      </c>
      <c r="H239">
        <v>7.1038800000000002</v>
      </c>
      <c r="I239">
        <v>123.258</v>
      </c>
      <c r="J239">
        <v>0.37887799999999999</v>
      </c>
      <c r="K239">
        <v>1.3996200000000001</v>
      </c>
      <c r="L239">
        <v>14.617599999999999</v>
      </c>
      <c r="M239">
        <v>0.40763899999999997</v>
      </c>
      <c r="N239">
        <v>8.2520000000000007</v>
      </c>
      <c r="O239">
        <v>25.948699999999999</v>
      </c>
      <c r="P239">
        <v>9.7082499999999996</v>
      </c>
      <c r="Q239">
        <v>36.864100000000001</v>
      </c>
      <c r="R239">
        <v>11.7279</v>
      </c>
      <c r="S239">
        <v>3.92997</v>
      </c>
      <c r="T239">
        <v>8.3629599999999998E-2</v>
      </c>
      <c r="U239">
        <v>0.48379899999999998</v>
      </c>
      <c r="V239">
        <v>4.0034700000000001</v>
      </c>
      <c r="W239">
        <v>0.43356299999999998</v>
      </c>
      <c r="X239">
        <v>409.899</v>
      </c>
      <c r="Y239">
        <v>1.7262199999999998E-2</v>
      </c>
      <c r="Z239">
        <v>1.4560699999999999E-4</v>
      </c>
      <c r="AA239" s="1">
        <v>6.80862E-6</v>
      </c>
      <c r="AB239">
        <v>3.5726099999999997E-2</v>
      </c>
      <c r="AC239">
        <v>0.77382600000000001</v>
      </c>
      <c r="AD239">
        <f t="shared" ref="AD239:AD267" si="28">BE222*10000</f>
        <v>766.66666666666674</v>
      </c>
      <c r="AE239">
        <f t="shared" si="27"/>
        <v>716.66666666666652</v>
      </c>
      <c r="AF239">
        <f t="shared" si="27"/>
        <v>1691.6666666666665</v>
      </c>
      <c r="AG239">
        <f t="shared" si="27"/>
        <v>1899.9999999999998</v>
      </c>
      <c r="AH239">
        <f t="shared" si="27"/>
        <v>1391.6666666666665</v>
      </c>
      <c r="AI239">
        <f t="shared" si="27"/>
        <v>1599.9999999999998</v>
      </c>
      <c r="AJ239">
        <f t="shared" si="27"/>
        <v>800</v>
      </c>
      <c r="AN239">
        <v>3.2200000000000006</v>
      </c>
      <c r="AO239">
        <v>4.3716666666666661</v>
      </c>
      <c r="AP239">
        <v>335.79583333333335</v>
      </c>
      <c r="AQ239">
        <v>434.71999999999997</v>
      </c>
      <c r="AR239">
        <v>118.1525</v>
      </c>
      <c r="AS239">
        <v>21.92</v>
      </c>
      <c r="AT239">
        <v>0</v>
      </c>
      <c r="AV239">
        <v>0.06</v>
      </c>
      <c r="AW239">
        <v>7.1818181818181809E-2</v>
      </c>
      <c r="AX239">
        <v>0.18833333333333332</v>
      </c>
      <c r="AY239">
        <v>0.21166666666666667</v>
      </c>
      <c r="AZ239">
        <v>0.16</v>
      </c>
      <c r="BA239">
        <v>0.11363636363636363</v>
      </c>
      <c r="BB239">
        <v>0.1918181818181818</v>
      </c>
      <c r="BE239">
        <v>7.6666666666666675E-2</v>
      </c>
      <c r="BF239">
        <v>7.1666666666666656E-2</v>
      </c>
      <c r="BG239">
        <v>0.16916666666666666</v>
      </c>
      <c r="BH239">
        <v>0.18999999999999997</v>
      </c>
      <c r="BI239">
        <v>0.13916666666666666</v>
      </c>
      <c r="BJ239">
        <v>0.15999999999999998</v>
      </c>
      <c r="BK239">
        <v>0.08</v>
      </c>
    </row>
    <row r="240" spans="1:63">
      <c r="A240" t="s">
        <v>73</v>
      </c>
      <c r="C240">
        <v>8.3925900000000002</v>
      </c>
      <c r="D240" s="1">
        <v>9.6177599999999992E-12</v>
      </c>
      <c r="E240">
        <v>16303.2</v>
      </c>
      <c r="F240">
        <v>2233.3200000000002</v>
      </c>
      <c r="G240">
        <v>367.78</v>
      </c>
      <c r="H240">
        <v>5.9902800000000003</v>
      </c>
      <c r="I240">
        <v>52.0002</v>
      </c>
      <c r="J240">
        <v>0.19337799999999999</v>
      </c>
      <c r="K240">
        <v>1.4738100000000001</v>
      </c>
      <c r="L240">
        <v>10.6591</v>
      </c>
      <c r="M240">
        <v>0.43439299999999997</v>
      </c>
      <c r="N240">
        <v>6.7289700000000003</v>
      </c>
      <c r="O240">
        <v>28.3018</v>
      </c>
      <c r="P240">
        <v>6.0915299999999997</v>
      </c>
      <c r="Q240">
        <v>22.394300000000001</v>
      </c>
      <c r="R240">
        <v>11.3125</v>
      </c>
      <c r="S240">
        <v>2.9379499999999998</v>
      </c>
      <c r="T240">
        <v>4.6461799999999998E-3</v>
      </c>
      <c r="U240">
        <v>0.885633</v>
      </c>
      <c r="V240">
        <v>2.97492</v>
      </c>
      <c r="W240">
        <v>0.34096700000000002</v>
      </c>
      <c r="X240">
        <v>281.58800000000002</v>
      </c>
      <c r="Y240" s="1">
        <v>8.6810799999999992E-6</v>
      </c>
      <c r="Z240" s="1">
        <v>4.12873E-5</v>
      </c>
      <c r="AA240" s="1">
        <v>1.9888799999999998E-5</v>
      </c>
      <c r="AB240">
        <v>4.0171800000000002E-4</v>
      </c>
      <c r="AC240">
        <v>0.79437100000000005</v>
      </c>
      <c r="AD240">
        <f t="shared" si="28"/>
        <v>766.66666666666674</v>
      </c>
      <c r="AE240">
        <f t="shared" si="27"/>
        <v>716.66666666666652</v>
      </c>
      <c r="AF240">
        <f t="shared" si="27"/>
        <v>1691.6666666666665</v>
      </c>
      <c r="AG240">
        <f t="shared" si="27"/>
        <v>1899.9999999999998</v>
      </c>
      <c r="AH240">
        <f t="shared" si="27"/>
        <v>1391.6666666666665</v>
      </c>
      <c r="AI240">
        <f t="shared" si="27"/>
        <v>1599.9999999999998</v>
      </c>
      <c r="AJ240">
        <f t="shared" si="27"/>
        <v>800</v>
      </c>
      <c r="AN240">
        <v>0</v>
      </c>
      <c r="AO240">
        <v>5.0883333333333329</v>
      </c>
      <c r="AP240">
        <v>325.47666666666663</v>
      </c>
      <c r="AQ240">
        <v>446.49999999999994</v>
      </c>
      <c r="AR240">
        <v>116.48249999999999</v>
      </c>
      <c r="AS240">
        <v>14.879999999999999</v>
      </c>
      <c r="AT240">
        <v>0</v>
      </c>
      <c r="AV240">
        <v>0.06</v>
      </c>
      <c r="AW240">
        <v>7.1818181818181809E-2</v>
      </c>
      <c r="AX240">
        <v>0.18833333333333332</v>
      </c>
      <c r="AY240">
        <v>0.21166666666666667</v>
      </c>
      <c r="AZ240">
        <v>0.16</v>
      </c>
      <c r="BA240">
        <v>0.11363636363636363</v>
      </c>
      <c r="BB240">
        <v>0.1918181818181818</v>
      </c>
      <c r="BE240">
        <v>7.6666666666666675E-2</v>
      </c>
      <c r="BF240">
        <v>7.1666666666666656E-2</v>
      </c>
      <c r="BG240">
        <v>0.16916666666666666</v>
      </c>
      <c r="BH240">
        <v>0.18999999999999997</v>
      </c>
      <c r="BI240">
        <v>0.13916666666666666</v>
      </c>
      <c r="BJ240">
        <v>0.15999999999999998</v>
      </c>
      <c r="BK240">
        <v>0.08</v>
      </c>
    </row>
    <row r="241" spans="1:63">
      <c r="A241" t="s">
        <v>74</v>
      </c>
      <c r="C241">
        <v>5.4377800000000001</v>
      </c>
      <c r="D241" s="1">
        <v>9.5786599999999995E-12</v>
      </c>
      <c r="E241">
        <v>22163.3</v>
      </c>
      <c r="F241">
        <v>1745.51</v>
      </c>
      <c r="G241">
        <v>437.053</v>
      </c>
      <c r="H241">
        <v>9.6331900000000008</v>
      </c>
      <c r="I241">
        <v>124.544</v>
      </c>
      <c r="J241">
        <v>0.31044100000000002</v>
      </c>
      <c r="K241">
        <v>2.0860799999999999</v>
      </c>
      <c r="L241">
        <v>23.718599999999999</v>
      </c>
      <c r="M241">
        <v>0.33634999999999998</v>
      </c>
      <c r="N241">
        <v>11.3293</v>
      </c>
      <c r="O241">
        <v>30.839600000000001</v>
      </c>
      <c r="P241">
        <v>6.1524599999999996</v>
      </c>
      <c r="Q241">
        <v>31.598400000000002</v>
      </c>
      <c r="R241">
        <v>11.664099999999999</v>
      </c>
      <c r="S241">
        <v>3.80898</v>
      </c>
      <c r="T241">
        <v>9.3524800000000005E-2</v>
      </c>
      <c r="U241">
        <v>0.40107100000000001</v>
      </c>
      <c r="V241">
        <v>3.7197100000000001</v>
      </c>
      <c r="W241">
        <v>0.64871000000000001</v>
      </c>
      <c r="X241">
        <v>428.01100000000002</v>
      </c>
      <c r="Y241">
        <v>1.20725E-2</v>
      </c>
      <c r="Z241">
        <v>1.10535E-4</v>
      </c>
      <c r="AA241" s="1">
        <v>6.8688000000000004E-5</v>
      </c>
      <c r="AB241">
        <v>2.5503600000000001E-2</v>
      </c>
      <c r="AC241">
        <v>1.36852</v>
      </c>
      <c r="AD241">
        <f t="shared" si="28"/>
        <v>766.66666666666674</v>
      </c>
      <c r="AE241">
        <f t="shared" si="27"/>
        <v>716.66666666666652</v>
      </c>
      <c r="AF241">
        <f t="shared" si="27"/>
        <v>1691.6666666666665</v>
      </c>
      <c r="AG241">
        <f t="shared" si="27"/>
        <v>1899.9999999999998</v>
      </c>
      <c r="AH241">
        <f t="shared" si="27"/>
        <v>1391.6666666666665</v>
      </c>
      <c r="AI241">
        <f t="shared" si="27"/>
        <v>1599.9999999999998</v>
      </c>
      <c r="AJ241">
        <f t="shared" si="27"/>
        <v>800</v>
      </c>
      <c r="AN241">
        <v>0</v>
      </c>
      <c r="AO241">
        <v>4.3716666666666661</v>
      </c>
      <c r="AP241">
        <v>334.4425</v>
      </c>
      <c r="AQ241">
        <v>441.94</v>
      </c>
      <c r="AR241">
        <v>117.45666666666666</v>
      </c>
      <c r="AS241">
        <v>21.119999999999997</v>
      </c>
      <c r="AT241">
        <v>0</v>
      </c>
      <c r="AV241">
        <v>0.06</v>
      </c>
      <c r="AW241">
        <v>7.1818181818181809E-2</v>
      </c>
      <c r="AX241">
        <v>0.18833333333333332</v>
      </c>
      <c r="AY241">
        <v>0.21166666666666667</v>
      </c>
      <c r="AZ241">
        <v>0.16</v>
      </c>
      <c r="BA241">
        <v>0.11363636363636363</v>
      </c>
      <c r="BB241">
        <v>0.1918181818181818</v>
      </c>
      <c r="BE241">
        <v>7.6666666666666675E-2</v>
      </c>
      <c r="BF241">
        <v>7.1666666666666656E-2</v>
      </c>
      <c r="BG241">
        <v>0.16916666666666666</v>
      </c>
      <c r="BH241">
        <v>0.18999999999999997</v>
      </c>
      <c r="BI241">
        <v>0.13916666666666666</v>
      </c>
      <c r="BJ241">
        <v>0.15999999999999998</v>
      </c>
      <c r="BK241">
        <v>0.08</v>
      </c>
    </row>
    <row r="242" spans="1:63">
      <c r="A242" t="s">
        <v>75</v>
      </c>
      <c r="C242">
        <v>5.1053899999999999</v>
      </c>
      <c r="D242" s="1">
        <v>8.9215600000000006E-12</v>
      </c>
      <c r="E242">
        <v>20174.099999999999</v>
      </c>
      <c r="F242">
        <v>2292.9299999999998</v>
      </c>
      <c r="G242">
        <v>366.54599999999999</v>
      </c>
      <c r="H242">
        <v>3.9604900000000001</v>
      </c>
      <c r="I242">
        <v>129.47900000000001</v>
      </c>
      <c r="J242">
        <v>0.204897</v>
      </c>
      <c r="K242">
        <v>2.0826099999999999</v>
      </c>
      <c r="L242">
        <v>15.1379</v>
      </c>
      <c r="M242">
        <v>0.28047499999999997</v>
      </c>
      <c r="N242">
        <v>10.8925</v>
      </c>
      <c r="O242">
        <v>28.324999999999999</v>
      </c>
      <c r="P242">
        <v>6.9728899999999996</v>
      </c>
      <c r="Q242">
        <v>36.945</v>
      </c>
      <c r="R242">
        <v>9.9878999999999998</v>
      </c>
      <c r="S242">
        <v>4.1504799999999999</v>
      </c>
      <c r="T242">
        <v>9.8537600000000003E-2</v>
      </c>
      <c r="U242">
        <v>0.46079799999999999</v>
      </c>
      <c r="V242">
        <v>2.12907</v>
      </c>
      <c r="W242">
        <v>0.65969100000000003</v>
      </c>
      <c r="X242">
        <v>209.77699999999999</v>
      </c>
      <c r="Y242">
        <v>7.7040299999999997E-3</v>
      </c>
      <c r="Z242" s="1">
        <v>9.8361000000000002E-5</v>
      </c>
      <c r="AA242">
        <v>6.3094300000000002E-4</v>
      </c>
      <c r="AB242">
        <v>2.0406899999999999E-2</v>
      </c>
      <c r="AC242">
        <v>1.1209800000000001</v>
      </c>
      <c r="AD242">
        <f t="shared" si="28"/>
        <v>766.66666666666674</v>
      </c>
      <c r="AE242">
        <f t="shared" si="27"/>
        <v>716.66666666666652</v>
      </c>
      <c r="AF242">
        <f t="shared" si="27"/>
        <v>1691.6666666666665</v>
      </c>
      <c r="AG242">
        <f t="shared" si="27"/>
        <v>1899.9999999999998</v>
      </c>
      <c r="AH242">
        <f t="shared" si="27"/>
        <v>1391.6666666666665</v>
      </c>
      <c r="AI242">
        <f t="shared" si="27"/>
        <v>1599.9999999999998</v>
      </c>
      <c r="AJ242">
        <f t="shared" si="27"/>
        <v>800</v>
      </c>
      <c r="AN242">
        <v>3.2966666666666673</v>
      </c>
      <c r="AO242">
        <v>4.2283333333333326</v>
      </c>
      <c r="AP242">
        <v>330.38249999999999</v>
      </c>
      <c r="AQ242">
        <v>441.74999999999994</v>
      </c>
      <c r="AR242">
        <v>118.29166666666667</v>
      </c>
      <c r="AS242">
        <v>19.36</v>
      </c>
      <c r="AT242">
        <v>0</v>
      </c>
      <c r="AV242">
        <v>0.06</v>
      </c>
      <c r="AW242">
        <v>7.1818181818181809E-2</v>
      </c>
      <c r="AX242">
        <v>0.18833333333333332</v>
      </c>
      <c r="AY242">
        <v>0.21166666666666667</v>
      </c>
      <c r="AZ242">
        <v>0.16</v>
      </c>
      <c r="BA242">
        <v>0.11363636363636363</v>
      </c>
      <c r="BB242">
        <v>0.1918181818181818</v>
      </c>
      <c r="BE242">
        <v>7.6666666666666675E-2</v>
      </c>
      <c r="BF242">
        <v>7.1666666666666656E-2</v>
      </c>
      <c r="BG242">
        <v>0.16916666666666666</v>
      </c>
      <c r="BH242">
        <v>0.18999999999999997</v>
      </c>
      <c r="BI242">
        <v>0.13916666666666666</v>
      </c>
      <c r="BJ242">
        <v>0.15999999999999998</v>
      </c>
      <c r="BK242">
        <v>0.08</v>
      </c>
    </row>
    <row r="243" spans="1:63">
      <c r="A243" t="s">
        <v>76</v>
      </c>
      <c r="C243">
        <v>4.48935</v>
      </c>
      <c r="D243" s="1">
        <v>9.0062799999999995E-12</v>
      </c>
      <c r="E243">
        <v>15648.7</v>
      </c>
      <c r="F243">
        <v>2340.1999999999998</v>
      </c>
      <c r="G243">
        <v>322.10899999999998</v>
      </c>
      <c r="H243">
        <v>6.1867900000000002</v>
      </c>
      <c r="I243">
        <v>116.748</v>
      </c>
      <c r="J243">
        <v>0.24925</v>
      </c>
      <c r="K243">
        <v>1.7616400000000001</v>
      </c>
      <c r="L243">
        <v>12.8162</v>
      </c>
      <c r="M243">
        <v>0.29888799999999999</v>
      </c>
      <c r="N243">
        <v>13.4252</v>
      </c>
      <c r="O243">
        <v>23.7014</v>
      </c>
      <c r="P243">
        <v>6.0097399999999999</v>
      </c>
      <c r="Q243">
        <v>31.191800000000001</v>
      </c>
      <c r="R243">
        <v>13.1881</v>
      </c>
      <c r="S243">
        <v>3.5152600000000001</v>
      </c>
      <c r="T243">
        <v>1.8593500000000001E-3</v>
      </c>
      <c r="U243">
        <v>0.28556399999999998</v>
      </c>
      <c r="V243">
        <v>3.1362399999999999</v>
      </c>
      <c r="W243">
        <v>0.44824799999999998</v>
      </c>
      <c r="X243">
        <v>518.827</v>
      </c>
      <c r="Y243">
        <v>9.8972000000000001E-3</v>
      </c>
      <c r="Z243">
        <v>3.2514099999999998E-4</v>
      </c>
      <c r="AA243">
        <v>4.22144E-4</v>
      </c>
      <c r="AB243">
        <v>5.12408E-4</v>
      </c>
      <c r="AC243">
        <v>0.81106599999999995</v>
      </c>
      <c r="AD243">
        <f t="shared" si="28"/>
        <v>766.66666666666674</v>
      </c>
      <c r="AE243">
        <f t="shared" si="27"/>
        <v>716.66666666666652</v>
      </c>
      <c r="AF243">
        <f t="shared" si="27"/>
        <v>1691.6666666666665</v>
      </c>
      <c r="AG243">
        <f t="shared" si="27"/>
        <v>1899.9999999999998</v>
      </c>
      <c r="AH243">
        <f t="shared" si="27"/>
        <v>1391.6666666666665</v>
      </c>
      <c r="AI243">
        <f t="shared" si="27"/>
        <v>1599.9999999999998</v>
      </c>
      <c r="AJ243">
        <f t="shared" si="27"/>
        <v>800</v>
      </c>
      <c r="AN243">
        <v>0</v>
      </c>
      <c r="AO243">
        <v>4.5149999999999997</v>
      </c>
      <c r="AP243">
        <v>324.29250000000002</v>
      </c>
      <c r="AQ243">
        <v>448.96999999999997</v>
      </c>
      <c r="AR243">
        <v>121.21416666666669</v>
      </c>
      <c r="AS243">
        <v>20.799999999999997</v>
      </c>
      <c r="AT243">
        <v>0</v>
      </c>
      <c r="AV243">
        <v>0.06</v>
      </c>
      <c r="AW243">
        <v>7.1818181818181809E-2</v>
      </c>
      <c r="AX243">
        <v>0.18833333333333332</v>
      </c>
      <c r="AY243">
        <v>0.21166666666666667</v>
      </c>
      <c r="AZ243">
        <v>0.16</v>
      </c>
      <c r="BA243">
        <v>0.11363636363636363</v>
      </c>
      <c r="BB243">
        <v>0.1918181818181818</v>
      </c>
      <c r="BE243">
        <v>7.6666666666666675E-2</v>
      </c>
      <c r="BF243">
        <v>7.1666666666666656E-2</v>
      </c>
      <c r="BG243">
        <v>0.16916666666666666</v>
      </c>
      <c r="BH243">
        <v>0.18999999999999997</v>
      </c>
      <c r="BI243">
        <v>0.13916666666666666</v>
      </c>
      <c r="BJ243">
        <v>0.15999999999999998</v>
      </c>
      <c r="BK243">
        <v>0.08</v>
      </c>
    </row>
    <row r="244" spans="1:63">
      <c r="A244" t="s">
        <v>77</v>
      </c>
      <c r="C244">
        <v>6.4976099999999999</v>
      </c>
      <c r="D244" s="1">
        <v>1.12984E-11</v>
      </c>
      <c r="E244">
        <v>25814.9</v>
      </c>
      <c r="F244">
        <v>1941.29</v>
      </c>
      <c r="G244">
        <v>282.202</v>
      </c>
      <c r="H244">
        <v>5.6716600000000001</v>
      </c>
      <c r="I244">
        <v>133.376</v>
      </c>
      <c r="J244">
        <v>0.217834</v>
      </c>
      <c r="K244">
        <v>1.1930799999999999</v>
      </c>
      <c r="L244">
        <v>12.775700000000001</v>
      </c>
      <c r="M244">
        <v>0.26045000000000001</v>
      </c>
      <c r="N244">
        <v>10.071</v>
      </c>
      <c r="O244">
        <v>27.8215</v>
      </c>
      <c r="P244">
        <v>6.5953799999999996</v>
      </c>
      <c r="Q244">
        <v>28.328900000000001</v>
      </c>
      <c r="R244">
        <v>9.5924899999999997</v>
      </c>
      <c r="S244">
        <v>3.07064</v>
      </c>
      <c r="T244">
        <v>0.10517899999999999</v>
      </c>
      <c r="U244">
        <v>0.398393</v>
      </c>
      <c r="V244">
        <v>3.0075500000000002</v>
      </c>
      <c r="W244">
        <v>0.53977699999999995</v>
      </c>
      <c r="X244">
        <v>306.90199999999999</v>
      </c>
      <c r="Y244">
        <v>1.48665E-2</v>
      </c>
      <c r="Z244">
        <v>2.5649700000000001E-4</v>
      </c>
      <c r="AA244" s="1">
        <v>9.7049899999999994E-5</v>
      </c>
      <c r="AB244">
        <v>7.1973200000000005E-4</v>
      </c>
      <c r="AC244">
        <v>0.66634300000000002</v>
      </c>
      <c r="AD244">
        <f t="shared" si="28"/>
        <v>766.66666666666674</v>
      </c>
      <c r="AE244">
        <f t="shared" si="27"/>
        <v>716.66666666666652</v>
      </c>
      <c r="AF244">
        <f t="shared" si="27"/>
        <v>1691.6666666666665</v>
      </c>
      <c r="AG244">
        <f t="shared" si="27"/>
        <v>1899.9999999999998</v>
      </c>
      <c r="AH244">
        <f t="shared" si="27"/>
        <v>1391.6666666666665</v>
      </c>
      <c r="AI244">
        <f t="shared" si="27"/>
        <v>1599.9999999999998</v>
      </c>
      <c r="AJ244">
        <f t="shared" si="27"/>
        <v>800</v>
      </c>
      <c r="AN244">
        <v>3.373333333333334</v>
      </c>
      <c r="AO244">
        <v>4.4433333333333325</v>
      </c>
      <c r="AP244">
        <v>329.875</v>
      </c>
      <c r="AQ244">
        <v>440.03999999999996</v>
      </c>
      <c r="AR244">
        <v>118.70916666666668</v>
      </c>
      <c r="AS244">
        <v>21.279999999999998</v>
      </c>
      <c r="AT244">
        <v>0</v>
      </c>
      <c r="AV244">
        <v>0.06</v>
      </c>
      <c r="AW244">
        <v>7.1818181818181809E-2</v>
      </c>
      <c r="AX244">
        <v>0.18833333333333332</v>
      </c>
      <c r="AY244">
        <v>0.21166666666666667</v>
      </c>
      <c r="AZ244">
        <v>0.16</v>
      </c>
      <c r="BA244">
        <v>0.11363636363636363</v>
      </c>
      <c r="BB244">
        <v>0.1918181818181818</v>
      </c>
      <c r="BE244">
        <v>7.6666666666666675E-2</v>
      </c>
      <c r="BF244">
        <v>7.1666666666666656E-2</v>
      </c>
      <c r="BG244">
        <v>0.16916666666666666</v>
      </c>
      <c r="BH244">
        <v>0.18999999999999997</v>
      </c>
      <c r="BI244">
        <v>0.13916666666666666</v>
      </c>
      <c r="BJ244">
        <v>0.15999999999999998</v>
      </c>
      <c r="BK244">
        <v>0.08</v>
      </c>
    </row>
    <row r="245" spans="1:63">
      <c r="A245" t="s">
        <v>78</v>
      </c>
      <c r="C245">
        <v>8.8532899999999994</v>
      </c>
      <c r="D245" s="1">
        <v>1.2840800000000001E-11</v>
      </c>
      <c r="E245">
        <v>23476.400000000001</v>
      </c>
      <c r="F245">
        <v>2371.5500000000002</v>
      </c>
      <c r="G245">
        <v>440.99400000000003</v>
      </c>
      <c r="H245">
        <v>6.5382899999999999</v>
      </c>
      <c r="I245">
        <v>137.98599999999999</v>
      </c>
      <c r="J245">
        <v>0.23061200000000001</v>
      </c>
      <c r="K245">
        <v>1.7593799999999999</v>
      </c>
      <c r="L245">
        <v>20.899000000000001</v>
      </c>
      <c r="M245">
        <v>0.27520899999999998</v>
      </c>
      <c r="N245">
        <v>11.389799999999999</v>
      </c>
      <c r="O245">
        <v>28.255099999999999</v>
      </c>
      <c r="P245">
        <v>6.8305800000000003</v>
      </c>
      <c r="Q245">
        <v>26.882899999999999</v>
      </c>
      <c r="R245">
        <v>15.378299999999999</v>
      </c>
      <c r="S245">
        <v>4.0517599999999998</v>
      </c>
      <c r="T245">
        <v>1.2814199999999999E-3</v>
      </c>
      <c r="U245">
        <v>0.43229200000000001</v>
      </c>
      <c r="V245">
        <v>3.2829700000000002</v>
      </c>
      <c r="W245">
        <v>0.67462699999999998</v>
      </c>
      <c r="X245">
        <v>279.94</v>
      </c>
      <c r="Y245">
        <v>1.19744E-2</v>
      </c>
      <c r="Z245" s="1">
        <v>4.8989500000000002E-5</v>
      </c>
      <c r="AA245" s="1">
        <v>2.49656E-5</v>
      </c>
      <c r="AB245">
        <v>3.3492400000000001E-4</v>
      </c>
      <c r="AC245">
        <v>0.92512700000000003</v>
      </c>
      <c r="AD245">
        <f t="shared" si="28"/>
        <v>766.66666666666674</v>
      </c>
      <c r="AE245">
        <f t="shared" si="27"/>
        <v>716.66666666666652</v>
      </c>
      <c r="AF245">
        <f t="shared" si="27"/>
        <v>1691.6666666666665</v>
      </c>
      <c r="AG245">
        <f t="shared" si="27"/>
        <v>1899.9999999999998</v>
      </c>
      <c r="AH245">
        <f t="shared" si="27"/>
        <v>1391.6666666666665</v>
      </c>
      <c r="AI245">
        <f t="shared" si="27"/>
        <v>1599.9999999999998</v>
      </c>
      <c r="AJ245">
        <f t="shared" si="27"/>
        <v>800</v>
      </c>
      <c r="AN245">
        <v>0</v>
      </c>
      <c r="AO245">
        <v>4.8016666666666659</v>
      </c>
      <c r="AP245">
        <v>330.89</v>
      </c>
      <c r="AQ245">
        <v>445.54999999999995</v>
      </c>
      <c r="AR245">
        <v>118.57000000000001</v>
      </c>
      <c r="AS245">
        <v>18.559999999999999</v>
      </c>
      <c r="AT245">
        <v>0</v>
      </c>
      <c r="AV245">
        <v>0.06</v>
      </c>
      <c r="AW245">
        <v>7.1818181818181809E-2</v>
      </c>
      <c r="AX245">
        <v>0.18833333333333332</v>
      </c>
      <c r="AY245">
        <v>0.21166666666666667</v>
      </c>
      <c r="AZ245">
        <v>0.16</v>
      </c>
      <c r="BA245">
        <v>0.11363636363636363</v>
      </c>
      <c r="BB245">
        <v>0.1918181818181818</v>
      </c>
      <c r="BE245">
        <v>7.6666666666666675E-2</v>
      </c>
      <c r="BF245">
        <v>7.1666666666666656E-2</v>
      </c>
      <c r="BG245">
        <v>0.16916666666666666</v>
      </c>
      <c r="BH245">
        <v>0.18999999999999997</v>
      </c>
      <c r="BI245">
        <v>0.13916666666666666</v>
      </c>
      <c r="BJ245">
        <v>0.15999999999999998</v>
      </c>
      <c r="BK245">
        <v>0.08</v>
      </c>
    </row>
    <row r="246" spans="1:63">
      <c r="A246" t="s">
        <v>79</v>
      </c>
      <c r="C246">
        <v>7.98278</v>
      </c>
      <c r="D246" s="1">
        <v>1.14155E-11</v>
      </c>
      <c r="E246">
        <v>28810.799999999999</v>
      </c>
      <c r="F246">
        <v>2413.17</v>
      </c>
      <c r="G246">
        <v>307.387</v>
      </c>
      <c r="H246">
        <v>7.0164200000000001</v>
      </c>
      <c r="I246">
        <v>264.43599999999998</v>
      </c>
      <c r="J246">
        <v>0.268459</v>
      </c>
      <c r="K246">
        <v>1.5088200000000001</v>
      </c>
      <c r="L246">
        <v>19.9892</v>
      </c>
      <c r="M246">
        <v>0.48786400000000002</v>
      </c>
      <c r="N246">
        <v>14.4061</v>
      </c>
      <c r="O246">
        <v>27.758900000000001</v>
      </c>
      <c r="P246">
        <v>10.995200000000001</v>
      </c>
      <c r="Q246">
        <v>44.460999999999999</v>
      </c>
      <c r="R246">
        <v>9.5564199999999992</v>
      </c>
      <c r="S246">
        <v>3.5089299999999999</v>
      </c>
      <c r="T246">
        <v>9.7821500000000006E-2</v>
      </c>
      <c r="U246">
        <v>0.60918300000000003</v>
      </c>
      <c r="V246">
        <v>6.4885299999999999</v>
      </c>
      <c r="W246">
        <v>0.58316100000000004</v>
      </c>
      <c r="X246">
        <v>428.25700000000001</v>
      </c>
      <c r="Y246">
        <v>1.8486900000000001E-2</v>
      </c>
      <c r="Z246" s="1">
        <v>2.4536799999999999E-5</v>
      </c>
      <c r="AA246" s="1">
        <v>8.5244499999999993E-6</v>
      </c>
      <c r="AB246" s="1">
        <v>4.0798499999999999E-5</v>
      </c>
      <c r="AC246">
        <v>0.80285399999999996</v>
      </c>
      <c r="AD246">
        <f t="shared" si="28"/>
        <v>766.66666666666674</v>
      </c>
      <c r="AE246">
        <f t="shared" si="27"/>
        <v>716.66666666666652</v>
      </c>
      <c r="AF246">
        <f t="shared" si="27"/>
        <v>1691.6666666666665</v>
      </c>
      <c r="AG246">
        <f t="shared" si="27"/>
        <v>1899.9999999999998</v>
      </c>
      <c r="AH246">
        <f t="shared" si="27"/>
        <v>1391.6666666666665</v>
      </c>
      <c r="AI246">
        <f t="shared" si="27"/>
        <v>1599.9999999999998</v>
      </c>
      <c r="AJ246">
        <f t="shared" si="27"/>
        <v>800</v>
      </c>
      <c r="AN246">
        <v>0</v>
      </c>
      <c r="AO246">
        <v>6.5933333333333319</v>
      </c>
      <c r="AP246">
        <v>323.27749999999997</v>
      </c>
      <c r="AQ246">
        <v>449.91999999999996</v>
      </c>
      <c r="AR246">
        <v>115.78666666666668</v>
      </c>
      <c r="AS246">
        <v>21.119999999999997</v>
      </c>
      <c r="AT246">
        <v>0</v>
      </c>
      <c r="AV246">
        <v>0.06</v>
      </c>
      <c r="AW246">
        <v>7.1818181818181809E-2</v>
      </c>
      <c r="AX246">
        <v>0.18833333333333332</v>
      </c>
      <c r="AY246">
        <v>0.21166666666666667</v>
      </c>
      <c r="AZ246">
        <v>0.16</v>
      </c>
      <c r="BA246">
        <v>0.11363636363636363</v>
      </c>
      <c r="BB246">
        <v>0.1918181818181818</v>
      </c>
      <c r="BE246">
        <v>7.6666666666666675E-2</v>
      </c>
      <c r="BF246">
        <v>7.1666666666666656E-2</v>
      </c>
      <c r="BG246">
        <v>0.16916666666666666</v>
      </c>
      <c r="BH246">
        <v>0.18999999999999997</v>
      </c>
      <c r="BI246">
        <v>0.13916666666666666</v>
      </c>
      <c r="BJ246">
        <v>0.15999999999999998</v>
      </c>
      <c r="BK246">
        <v>0.08</v>
      </c>
    </row>
    <row r="247" spans="1:63">
      <c r="A247" t="s">
        <v>80</v>
      </c>
      <c r="C247">
        <v>7.5492400000000002</v>
      </c>
      <c r="D247" s="1">
        <v>1.05765E-11</v>
      </c>
      <c r="E247">
        <v>15789.7</v>
      </c>
      <c r="F247">
        <v>2065.27</v>
      </c>
      <c r="G247">
        <v>429.84199999999998</v>
      </c>
      <c r="H247">
        <v>6.5056799999999999</v>
      </c>
      <c r="I247">
        <v>94.971400000000003</v>
      </c>
      <c r="J247">
        <v>0.29757299999999998</v>
      </c>
      <c r="K247">
        <v>1.1256600000000001</v>
      </c>
      <c r="L247">
        <v>17.162500000000001</v>
      </c>
      <c r="M247">
        <v>0.42417100000000002</v>
      </c>
      <c r="N247">
        <v>15.537699999999999</v>
      </c>
      <c r="O247">
        <v>36.6434</v>
      </c>
      <c r="P247">
        <v>7.9264999999999999</v>
      </c>
      <c r="Q247">
        <v>29.797699999999999</v>
      </c>
      <c r="R247">
        <v>12.4748</v>
      </c>
      <c r="S247">
        <v>3.0840999999999998</v>
      </c>
      <c r="T247">
        <v>0.14011299999999999</v>
      </c>
      <c r="U247">
        <v>4.2499399999999998E-3</v>
      </c>
      <c r="V247">
        <v>2.5502099999999999</v>
      </c>
      <c r="W247">
        <v>0.62701700000000005</v>
      </c>
      <c r="X247">
        <v>609.78700000000003</v>
      </c>
      <c r="Y247">
        <v>1.0127799999999999E-2</v>
      </c>
      <c r="Z247" s="1">
        <v>3.03982E-5</v>
      </c>
      <c r="AA247" s="1">
        <v>2.6735700000000001E-6</v>
      </c>
      <c r="AB247">
        <v>1.62631E-4</v>
      </c>
      <c r="AC247">
        <v>1.25145</v>
      </c>
      <c r="AD247">
        <f t="shared" si="28"/>
        <v>766.66666666666674</v>
      </c>
      <c r="AE247">
        <f t="shared" si="27"/>
        <v>716.66666666666652</v>
      </c>
      <c r="AF247">
        <f t="shared" si="27"/>
        <v>1691.6666666666665</v>
      </c>
      <c r="AG247">
        <f t="shared" si="27"/>
        <v>1899.9999999999998</v>
      </c>
      <c r="AH247">
        <f t="shared" si="27"/>
        <v>1391.6666666666665</v>
      </c>
      <c r="AI247">
        <f t="shared" si="27"/>
        <v>1599.9999999999998</v>
      </c>
      <c r="AJ247">
        <f t="shared" si="27"/>
        <v>800</v>
      </c>
      <c r="AN247">
        <v>0</v>
      </c>
      <c r="AO247">
        <v>6.1633333333333322</v>
      </c>
      <c r="AP247">
        <v>321.58583333333337</v>
      </c>
      <c r="AQ247">
        <v>446.87999999999994</v>
      </c>
      <c r="AR247">
        <v>116.9</v>
      </c>
      <c r="AS247">
        <v>21.599999999999998</v>
      </c>
      <c r="AT247">
        <v>2.4</v>
      </c>
      <c r="AV247">
        <v>0.06</v>
      </c>
      <c r="AW247">
        <v>7.1818181818181809E-2</v>
      </c>
      <c r="AX247">
        <v>0.18833333333333332</v>
      </c>
      <c r="AY247">
        <v>0.21166666666666667</v>
      </c>
      <c r="AZ247">
        <v>0.16</v>
      </c>
      <c r="BA247">
        <v>0.11363636363636363</v>
      </c>
      <c r="BB247">
        <v>0.1918181818181818</v>
      </c>
      <c r="BE247">
        <v>7.6666666666666675E-2</v>
      </c>
      <c r="BF247">
        <v>7.1666666666666656E-2</v>
      </c>
      <c r="BG247">
        <v>0.16916666666666666</v>
      </c>
      <c r="BH247">
        <v>0.18999999999999997</v>
      </c>
      <c r="BI247">
        <v>0.13916666666666666</v>
      </c>
      <c r="BJ247">
        <v>0.15999999999999998</v>
      </c>
      <c r="BK247">
        <v>0.08</v>
      </c>
    </row>
    <row r="248" spans="1:63">
      <c r="A248" t="s">
        <v>81</v>
      </c>
      <c r="C248">
        <v>5.4095399999999998</v>
      </c>
      <c r="D248" s="1">
        <v>8.9215600000000006E-12</v>
      </c>
      <c r="E248">
        <v>12683.5</v>
      </c>
      <c r="F248">
        <v>3257.33</v>
      </c>
      <c r="G248">
        <v>430.14499999999998</v>
      </c>
      <c r="H248">
        <v>5.1940299999999997</v>
      </c>
      <c r="I248">
        <v>49.267299999999999</v>
      </c>
      <c r="J248">
        <v>0.236654</v>
      </c>
      <c r="K248">
        <v>1.3793</v>
      </c>
      <c r="L248">
        <v>9.4103600000000007</v>
      </c>
      <c r="M248">
        <v>0.483128</v>
      </c>
      <c r="N248">
        <v>5.6138599999999999</v>
      </c>
      <c r="O248">
        <v>31.6525</v>
      </c>
      <c r="P248">
        <v>3.3948700000000001</v>
      </c>
      <c r="Q248">
        <v>16.357099999999999</v>
      </c>
      <c r="R248">
        <v>9.5348799999999994</v>
      </c>
      <c r="S248">
        <v>2.6939299999999999</v>
      </c>
      <c r="T248">
        <v>5.5828200000000001E-2</v>
      </c>
      <c r="U248">
        <v>0.56143699999999996</v>
      </c>
      <c r="V248">
        <v>1.78643</v>
      </c>
      <c r="W248">
        <v>0.29897899999999999</v>
      </c>
      <c r="X248">
        <v>223.09700000000001</v>
      </c>
      <c r="Y248">
        <v>1.8216699999999999E-2</v>
      </c>
      <c r="Z248" s="1">
        <v>3.0923500000000001E-6</v>
      </c>
      <c r="AA248" s="1">
        <v>1.31018E-6</v>
      </c>
      <c r="AB248">
        <v>3.43352E-4</v>
      </c>
      <c r="AC248">
        <v>0.685643</v>
      </c>
      <c r="AD248">
        <f t="shared" si="28"/>
        <v>766.66666666666674</v>
      </c>
      <c r="AE248">
        <f t="shared" si="27"/>
        <v>716.66666666666652</v>
      </c>
      <c r="AF248">
        <f t="shared" si="27"/>
        <v>1691.6666666666665</v>
      </c>
      <c r="AG248">
        <f t="shared" si="27"/>
        <v>1899.9999999999998</v>
      </c>
      <c r="AH248">
        <f t="shared" si="27"/>
        <v>1391.6666666666665</v>
      </c>
      <c r="AI248">
        <f t="shared" si="27"/>
        <v>1599.9999999999998</v>
      </c>
      <c r="AJ248">
        <f t="shared" si="27"/>
        <v>800</v>
      </c>
      <c r="AN248">
        <v>0</v>
      </c>
      <c r="AO248">
        <v>5.0883333333333329</v>
      </c>
      <c r="AP248">
        <v>328.5216666666667</v>
      </c>
      <c r="AQ248">
        <v>445.73999999999995</v>
      </c>
      <c r="AR248">
        <v>119.68333333333334</v>
      </c>
      <c r="AS248">
        <v>19.68</v>
      </c>
      <c r="AT248">
        <v>0</v>
      </c>
      <c r="AV248">
        <v>0.06</v>
      </c>
      <c r="AW248">
        <v>7.1818181818181809E-2</v>
      </c>
      <c r="AX248">
        <v>0.18833333333333332</v>
      </c>
      <c r="AY248">
        <v>0.21166666666666667</v>
      </c>
      <c r="AZ248">
        <v>0.16</v>
      </c>
      <c r="BA248">
        <v>0.11363636363636363</v>
      </c>
      <c r="BB248">
        <v>0.1918181818181818</v>
      </c>
      <c r="BE248">
        <v>7.6666666666666675E-2</v>
      </c>
      <c r="BF248">
        <v>7.1666666666666656E-2</v>
      </c>
      <c r="BG248">
        <v>0.16916666666666666</v>
      </c>
      <c r="BH248">
        <v>0.18999999999999997</v>
      </c>
      <c r="BI248">
        <v>0.13916666666666666</v>
      </c>
      <c r="BJ248">
        <v>0.15999999999999998</v>
      </c>
      <c r="BK248">
        <v>0.08</v>
      </c>
    </row>
    <row r="249" spans="1:63">
      <c r="A249" t="s">
        <v>82</v>
      </c>
      <c r="C249">
        <v>6.9111000000000002</v>
      </c>
      <c r="D249" s="1">
        <v>1.2473099999999999E-11</v>
      </c>
      <c r="E249">
        <v>15805.9</v>
      </c>
      <c r="F249">
        <v>2043.22</v>
      </c>
      <c r="G249">
        <v>328.85</v>
      </c>
      <c r="H249">
        <v>5.6390599999999997</v>
      </c>
      <c r="I249">
        <v>84.196200000000005</v>
      </c>
      <c r="J249">
        <v>0.222748</v>
      </c>
      <c r="K249">
        <v>1.29121</v>
      </c>
      <c r="L249">
        <v>9.6630199999999995</v>
      </c>
      <c r="M249">
        <v>0.36434</v>
      </c>
      <c r="N249">
        <v>12.7226</v>
      </c>
      <c r="O249">
        <v>25.308599999999998</v>
      </c>
      <c r="P249">
        <v>6.4055999999999997</v>
      </c>
      <c r="Q249">
        <v>29.131699999999999</v>
      </c>
      <c r="R249">
        <v>8.5278200000000002</v>
      </c>
      <c r="S249">
        <v>2.3826200000000002</v>
      </c>
      <c r="T249">
        <v>8.8132500000000003E-2</v>
      </c>
      <c r="U249">
        <v>0.59963900000000003</v>
      </c>
      <c r="V249">
        <v>2.66431</v>
      </c>
      <c r="W249">
        <v>0.49520599999999998</v>
      </c>
      <c r="X249">
        <v>220.55799999999999</v>
      </c>
      <c r="Y249">
        <v>1.35207E-2</v>
      </c>
      <c r="Z249" s="1">
        <v>1.4020699999999999E-5</v>
      </c>
      <c r="AA249" s="1">
        <v>6.4619099999999998E-6</v>
      </c>
      <c r="AB249" s="1">
        <v>5.24648E-5</v>
      </c>
      <c r="AC249">
        <v>0.84867499999999996</v>
      </c>
      <c r="AD249">
        <f t="shared" si="28"/>
        <v>766.66666666666674</v>
      </c>
      <c r="AE249">
        <f t="shared" si="27"/>
        <v>716.66666666666652</v>
      </c>
      <c r="AF249">
        <f t="shared" si="27"/>
        <v>1691.6666666666665</v>
      </c>
      <c r="AG249">
        <f t="shared" si="27"/>
        <v>1899.9999999999998</v>
      </c>
      <c r="AH249">
        <f t="shared" si="27"/>
        <v>1391.6666666666665</v>
      </c>
      <c r="AI249">
        <f t="shared" si="27"/>
        <v>1599.9999999999998</v>
      </c>
      <c r="AJ249">
        <f t="shared" si="27"/>
        <v>800</v>
      </c>
      <c r="AN249">
        <v>3.0666666666666673</v>
      </c>
      <c r="AO249">
        <v>5.6616666666666662</v>
      </c>
      <c r="AP249">
        <v>323.61583333333334</v>
      </c>
      <c r="AQ249">
        <v>443.64999999999992</v>
      </c>
      <c r="AR249">
        <v>118.1525</v>
      </c>
      <c r="AS249">
        <v>22.72</v>
      </c>
      <c r="AT249">
        <v>0</v>
      </c>
      <c r="AV249">
        <v>0.06</v>
      </c>
      <c r="AW249">
        <v>7.1818181818181809E-2</v>
      </c>
      <c r="AX249">
        <v>0.18833333333333332</v>
      </c>
      <c r="AY249">
        <v>0.21166666666666667</v>
      </c>
      <c r="AZ249">
        <v>0.16</v>
      </c>
      <c r="BA249">
        <v>0.11363636363636363</v>
      </c>
      <c r="BB249">
        <v>0.1918181818181818</v>
      </c>
      <c r="BE249">
        <v>7.6666666666666675E-2</v>
      </c>
      <c r="BF249">
        <v>7.1666666666666656E-2</v>
      </c>
      <c r="BG249">
        <v>0.16916666666666666</v>
      </c>
      <c r="BH249">
        <v>0.18999999999999997</v>
      </c>
      <c r="BI249">
        <v>0.13916666666666666</v>
      </c>
      <c r="BJ249">
        <v>0.15999999999999998</v>
      </c>
      <c r="BK249">
        <v>0.08</v>
      </c>
    </row>
    <row r="250" spans="1:63">
      <c r="A250" t="s">
        <v>83</v>
      </c>
      <c r="C250">
        <v>8.3718000000000004</v>
      </c>
      <c r="D250" s="1">
        <v>1.08787E-11</v>
      </c>
      <c r="E250">
        <v>21116.5</v>
      </c>
      <c r="F250">
        <v>3416.9</v>
      </c>
      <c r="G250">
        <v>428.01600000000002</v>
      </c>
      <c r="H250">
        <v>7.4288400000000001</v>
      </c>
      <c r="I250">
        <v>116.005</v>
      </c>
      <c r="J250">
        <v>0.29867899999999997</v>
      </c>
      <c r="K250">
        <v>1.99275</v>
      </c>
      <c r="L250">
        <v>16.725000000000001</v>
      </c>
      <c r="M250">
        <v>0.42530400000000002</v>
      </c>
      <c r="N250">
        <v>6.9034700000000004</v>
      </c>
      <c r="O250">
        <v>30.3322</v>
      </c>
      <c r="P250">
        <v>9.3627699999999994</v>
      </c>
      <c r="Q250">
        <v>36.222099999999998</v>
      </c>
      <c r="R250">
        <v>19.137499999999999</v>
      </c>
      <c r="S250">
        <v>4.1160699999999997</v>
      </c>
      <c r="T250">
        <v>0.18602299999999999</v>
      </c>
      <c r="U250">
        <v>0.59358</v>
      </c>
      <c r="V250">
        <v>3.82016</v>
      </c>
      <c r="W250">
        <v>0.33030100000000001</v>
      </c>
      <c r="X250">
        <v>222.47499999999999</v>
      </c>
      <c r="Y250">
        <v>1.26924E-2</v>
      </c>
      <c r="Z250">
        <v>1.9948200000000001E-4</v>
      </c>
      <c r="AA250" s="1">
        <v>3.6833099999999998E-5</v>
      </c>
      <c r="AB250">
        <v>3.0778E-2</v>
      </c>
      <c r="AC250">
        <v>0.81150699999999998</v>
      </c>
      <c r="AD250">
        <f t="shared" si="28"/>
        <v>766.66666666666674</v>
      </c>
      <c r="AE250">
        <f t="shared" si="27"/>
        <v>716.66666666666652</v>
      </c>
      <c r="AF250">
        <f t="shared" si="27"/>
        <v>1691.6666666666665</v>
      </c>
      <c r="AG250">
        <f t="shared" si="27"/>
        <v>1899.9999999999998</v>
      </c>
      <c r="AH250">
        <f t="shared" si="27"/>
        <v>1391.6666666666665</v>
      </c>
      <c r="AI250">
        <f t="shared" si="27"/>
        <v>1599.9999999999998</v>
      </c>
      <c r="AJ250">
        <f t="shared" si="27"/>
        <v>800</v>
      </c>
      <c r="AN250">
        <v>3.2966666666666673</v>
      </c>
      <c r="AO250">
        <v>4.2999999999999989</v>
      </c>
      <c r="AP250">
        <v>325.64583333333331</v>
      </c>
      <c r="AQ250">
        <v>445.16999999999996</v>
      </c>
      <c r="AR250">
        <v>117.73500000000003</v>
      </c>
      <c r="AS250">
        <v>21.76</v>
      </c>
      <c r="AT250">
        <v>0</v>
      </c>
      <c r="AV250">
        <v>0.06</v>
      </c>
      <c r="AW250">
        <v>7.1818181818181809E-2</v>
      </c>
      <c r="AX250">
        <v>0.18833333333333332</v>
      </c>
      <c r="AY250">
        <v>0.21166666666666667</v>
      </c>
      <c r="AZ250">
        <v>0.16</v>
      </c>
      <c r="BA250">
        <v>0.11363636363636363</v>
      </c>
      <c r="BB250">
        <v>0.1918181818181818</v>
      </c>
      <c r="BE250">
        <v>7.6666666666666675E-2</v>
      </c>
      <c r="BF250">
        <v>7.1666666666666656E-2</v>
      </c>
      <c r="BG250">
        <v>0.16916666666666666</v>
      </c>
      <c r="BH250">
        <v>0.18999999999999997</v>
      </c>
      <c r="BI250">
        <v>0.13916666666666666</v>
      </c>
      <c r="BJ250">
        <v>0.15999999999999998</v>
      </c>
      <c r="BK250">
        <v>0.08</v>
      </c>
    </row>
    <row r="251" spans="1:63">
      <c r="A251" t="s">
        <v>84</v>
      </c>
      <c r="C251">
        <v>7.9003199999999998</v>
      </c>
      <c r="D251" s="1">
        <v>6.8794100000000001E-12</v>
      </c>
      <c r="E251">
        <v>15086.9</v>
      </c>
      <c r="F251">
        <v>2269.4</v>
      </c>
      <c r="G251">
        <v>273.47800000000001</v>
      </c>
      <c r="H251">
        <v>2.4213100000000001</v>
      </c>
      <c r="I251">
        <v>81.026399999999995</v>
      </c>
      <c r="J251">
        <v>0.23471400000000001</v>
      </c>
      <c r="K251">
        <v>1.65622</v>
      </c>
      <c r="L251">
        <v>11.114599999999999</v>
      </c>
      <c r="M251">
        <v>0.201014</v>
      </c>
      <c r="N251">
        <v>10.642200000000001</v>
      </c>
      <c r="O251">
        <v>17.9132</v>
      </c>
      <c r="P251">
        <v>5.0261300000000002</v>
      </c>
      <c r="Q251">
        <v>16.3828</v>
      </c>
      <c r="R251">
        <v>7.8706300000000002</v>
      </c>
      <c r="S251">
        <v>2.23299</v>
      </c>
      <c r="T251">
        <v>3.1689700000000001E-2</v>
      </c>
      <c r="U251">
        <v>0.46374799999999999</v>
      </c>
      <c r="V251">
        <v>2.0188799999999998</v>
      </c>
      <c r="W251">
        <v>0.26132</v>
      </c>
      <c r="X251">
        <v>342.96600000000001</v>
      </c>
      <c r="Y251">
        <v>1.3592399999999999E-2</v>
      </c>
      <c r="Z251">
        <v>1.2819200000000001E-4</v>
      </c>
      <c r="AA251" s="1">
        <v>7.3242800000000003E-5</v>
      </c>
      <c r="AB251">
        <v>3.89954E-2</v>
      </c>
      <c r="AC251">
        <v>0.65852699999999997</v>
      </c>
      <c r="AD251">
        <f t="shared" si="28"/>
        <v>766.66666666666674</v>
      </c>
      <c r="AE251">
        <f t="shared" si="27"/>
        <v>716.66666666666652</v>
      </c>
      <c r="AF251">
        <f t="shared" si="27"/>
        <v>1691.6666666666665</v>
      </c>
      <c r="AG251">
        <f t="shared" si="27"/>
        <v>1899.9999999999998</v>
      </c>
      <c r="AH251">
        <f t="shared" si="27"/>
        <v>1391.6666666666665</v>
      </c>
      <c r="AI251">
        <f t="shared" si="27"/>
        <v>1599.9999999999998</v>
      </c>
      <c r="AJ251">
        <f t="shared" si="27"/>
        <v>800</v>
      </c>
      <c r="AN251">
        <v>0</v>
      </c>
      <c r="AO251">
        <v>4.9449999999999985</v>
      </c>
      <c r="AP251">
        <v>328.86</v>
      </c>
      <c r="AQ251">
        <v>442.88999999999993</v>
      </c>
      <c r="AR251">
        <v>118.84833333333331</v>
      </c>
      <c r="AS251">
        <v>18.559999999999999</v>
      </c>
      <c r="AT251">
        <v>2.2400000000000007</v>
      </c>
      <c r="AV251">
        <v>0.06</v>
      </c>
      <c r="AW251">
        <v>7.1818181818181809E-2</v>
      </c>
      <c r="AX251">
        <v>0.18833333333333332</v>
      </c>
      <c r="AY251">
        <v>0.21166666666666667</v>
      </c>
      <c r="AZ251">
        <v>0.16</v>
      </c>
      <c r="BA251">
        <v>0.11363636363636363</v>
      </c>
      <c r="BB251">
        <v>0.1918181818181818</v>
      </c>
      <c r="BE251">
        <v>7.6666666666666675E-2</v>
      </c>
      <c r="BF251">
        <v>7.1666666666666656E-2</v>
      </c>
      <c r="BG251">
        <v>0.16916666666666666</v>
      </c>
      <c r="BH251">
        <v>0.18999999999999997</v>
      </c>
      <c r="BI251">
        <v>0.13916666666666666</v>
      </c>
      <c r="BJ251">
        <v>0.15999999999999998</v>
      </c>
      <c r="BK251">
        <v>0.08</v>
      </c>
    </row>
    <row r="252" spans="1:63">
      <c r="A252" t="s">
        <v>85</v>
      </c>
      <c r="C252">
        <v>6.0613099999999998</v>
      </c>
      <c r="D252" s="1">
        <v>1.08787E-11</v>
      </c>
      <c r="E252">
        <v>37105.800000000003</v>
      </c>
      <c r="F252">
        <v>2374.65</v>
      </c>
      <c r="G252">
        <v>466.50299999999999</v>
      </c>
      <c r="H252">
        <v>4.3214199999999998</v>
      </c>
      <c r="I252">
        <v>97.4636</v>
      </c>
      <c r="J252">
        <v>0.30697000000000002</v>
      </c>
      <c r="K252">
        <v>1.7456</v>
      </c>
      <c r="L252">
        <v>23.945599999999999</v>
      </c>
      <c r="M252">
        <v>0.52956000000000003</v>
      </c>
      <c r="N252">
        <v>12.9824</v>
      </c>
      <c r="O252">
        <v>38.231900000000003</v>
      </c>
      <c r="P252">
        <v>9.7628299999999992</v>
      </c>
      <c r="Q252">
        <v>39.872599999999998</v>
      </c>
      <c r="R252">
        <v>14.628399999999999</v>
      </c>
      <c r="S252">
        <v>6.8968100000000003</v>
      </c>
      <c r="T252">
        <v>8.79186E-2</v>
      </c>
      <c r="U252">
        <v>0.212864</v>
      </c>
      <c r="V252">
        <v>2.4353099999999999</v>
      </c>
      <c r="W252">
        <v>0.785802</v>
      </c>
      <c r="X252">
        <v>744.67</v>
      </c>
      <c r="Y252">
        <v>1.7612900000000001E-2</v>
      </c>
      <c r="Z252">
        <v>1.76269E-4</v>
      </c>
      <c r="AA252">
        <v>9.10606E-4</v>
      </c>
      <c r="AB252">
        <v>3.3087100000000001E-2</v>
      </c>
      <c r="AC252">
        <v>1.4191499999999999</v>
      </c>
      <c r="AD252">
        <f t="shared" si="28"/>
        <v>766.66666666666674</v>
      </c>
      <c r="AE252">
        <f t="shared" si="27"/>
        <v>716.66666666666652</v>
      </c>
      <c r="AF252">
        <f t="shared" si="27"/>
        <v>1691.6666666666665</v>
      </c>
      <c r="AG252">
        <f t="shared" si="27"/>
        <v>1899.9999999999998</v>
      </c>
      <c r="AH252">
        <f t="shared" si="27"/>
        <v>1391.6666666666665</v>
      </c>
      <c r="AI252">
        <f t="shared" si="27"/>
        <v>1599.9999999999998</v>
      </c>
      <c r="AJ252">
        <f t="shared" si="27"/>
        <v>800</v>
      </c>
      <c r="AN252">
        <v>2.9900000000000007</v>
      </c>
      <c r="AO252">
        <v>5.7333333333333325</v>
      </c>
      <c r="AP252">
        <v>324.8</v>
      </c>
      <c r="AQ252">
        <v>443.26999999999987</v>
      </c>
      <c r="AR252">
        <v>117.03916666666667</v>
      </c>
      <c r="AS252">
        <v>22.72</v>
      </c>
      <c r="AT252">
        <v>0</v>
      </c>
      <c r="AV252">
        <v>0.06</v>
      </c>
      <c r="AW252">
        <v>7.1818181818181809E-2</v>
      </c>
      <c r="AX252">
        <v>0.18833333333333332</v>
      </c>
      <c r="AY252">
        <v>0.21166666666666667</v>
      </c>
      <c r="AZ252">
        <v>0.16</v>
      </c>
      <c r="BA252">
        <v>0.11363636363636363</v>
      </c>
      <c r="BB252">
        <v>0.1918181818181818</v>
      </c>
      <c r="BE252">
        <v>7.6666666666666675E-2</v>
      </c>
      <c r="BF252">
        <v>7.1666666666666656E-2</v>
      </c>
      <c r="BG252">
        <v>0.16916666666666666</v>
      </c>
      <c r="BH252">
        <v>0.18999999999999997</v>
      </c>
      <c r="BI252">
        <v>0.13916666666666666</v>
      </c>
      <c r="BJ252">
        <v>0.15999999999999998</v>
      </c>
      <c r="BK252">
        <v>0.08</v>
      </c>
    </row>
    <row r="253" spans="1:63">
      <c r="A253" t="s">
        <v>86</v>
      </c>
      <c r="C253">
        <v>5.4321000000000002</v>
      </c>
      <c r="D253" s="1">
        <v>1.2892399999999999E-11</v>
      </c>
      <c r="E253">
        <v>19222.900000000001</v>
      </c>
      <c r="F253">
        <v>2260.19</v>
      </c>
      <c r="G253">
        <v>335.21899999999999</v>
      </c>
      <c r="H253">
        <v>4.7864399999999998</v>
      </c>
      <c r="I253">
        <v>116.77200000000001</v>
      </c>
      <c r="J253">
        <v>0.18895700000000001</v>
      </c>
      <c r="K253">
        <v>0.74276399999999998</v>
      </c>
      <c r="L253">
        <v>13.408099999999999</v>
      </c>
      <c r="M253">
        <v>0.47848600000000002</v>
      </c>
      <c r="N253">
        <v>12.5542</v>
      </c>
      <c r="O253">
        <v>39.100499999999997</v>
      </c>
      <c r="P253">
        <v>7.6343300000000003</v>
      </c>
      <c r="Q253">
        <v>25.3429</v>
      </c>
      <c r="R253">
        <v>11.935499999999999</v>
      </c>
      <c r="S253">
        <v>5.0090899999999996</v>
      </c>
      <c r="T253">
        <v>8.31509E-2</v>
      </c>
      <c r="U253">
        <v>0.42566500000000002</v>
      </c>
      <c r="V253">
        <v>4.1373199999999999</v>
      </c>
      <c r="W253">
        <v>0.488483</v>
      </c>
      <c r="X253">
        <v>465.41</v>
      </c>
      <c r="Y253">
        <v>1.27603E-2</v>
      </c>
      <c r="Z253" s="1">
        <v>1.15046E-5</v>
      </c>
      <c r="AA253">
        <v>3.8721799999999999E-4</v>
      </c>
      <c r="AB253">
        <v>5.2570600000000002E-4</v>
      </c>
      <c r="AC253">
        <v>0.81613500000000005</v>
      </c>
      <c r="AD253">
        <f t="shared" si="28"/>
        <v>766.66666666666674</v>
      </c>
      <c r="AE253">
        <f t="shared" si="27"/>
        <v>716.66666666666652</v>
      </c>
      <c r="AF253">
        <f t="shared" si="27"/>
        <v>1691.6666666666665</v>
      </c>
      <c r="AG253">
        <f t="shared" si="27"/>
        <v>1899.9999999999998</v>
      </c>
      <c r="AH253">
        <f t="shared" si="27"/>
        <v>1391.6666666666665</v>
      </c>
      <c r="AI253">
        <f t="shared" si="27"/>
        <v>1599.9999999999998</v>
      </c>
      <c r="AJ253">
        <f t="shared" si="27"/>
        <v>800</v>
      </c>
      <c r="AN253">
        <v>3.6800000000000006</v>
      </c>
      <c r="AO253">
        <v>4.6583333333333323</v>
      </c>
      <c r="AP253">
        <v>331.05916666666667</v>
      </c>
      <c r="AQ253">
        <v>439.84999999999997</v>
      </c>
      <c r="AR253">
        <v>115.36916666666664</v>
      </c>
      <c r="AS253">
        <v>22.239999999999995</v>
      </c>
      <c r="AT253">
        <v>0</v>
      </c>
      <c r="AV253">
        <v>0.06</v>
      </c>
      <c r="AW253">
        <v>7.1818181818181809E-2</v>
      </c>
      <c r="AX253">
        <v>0.18833333333333332</v>
      </c>
      <c r="AY253">
        <v>0.21166666666666667</v>
      </c>
      <c r="AZ253">
        <v>0.16</v>
      </c>
      <c r="BA253">
        <v>0.11363636363636363</v>
      </c>
      <c r="BB253">
        <v>0.1918181818181818</v>
      </c>
      <c r="BE253">
        <v>7.6666666666666675E-2</v>
      </c>
      <c r="BF253">
        <v>7.1666666666666656E-2</v>
      </c>
      <c r="BG253">
        <v>0.16916666666666666</v>
      </c>
      <c r="BH253">
        <v>0.18999999999999997</v>
      </c>
      <c r="BI253">
        <v>0.13916666666666666</v>
      </c>
      <c r="BJ253">
        <v>0.15999999999999998</v>
      </c>
      <c r="BK253">
        <v>0.08</v>
      </c>
    </row>
    <row r="254" spans="1:63">
      <c r="A254" t="s">
        <v>87</v>
      </c>
      <c r="C254">
        <v>5.83826</v>
      </c>
      <c r="D254" s="1">
        <v>1.13571E-11</v>
      </c>
      <c r="E254">
        <v>18517.5</v>
      </c>
      <c r="F254">
        <v>2030.05</v>
      </c>
      <c r="G254">
        <v>358.87099999999998</v>
      </c>
      <c r="H254">
        <v>7.1797800000000001</v>
      </c>
      <c r="I254">
        <v>134.86199999999999</v>
      </c>
      <c r="J254">
        <v>0.27672000000000002</v>
      </c>
      <c r="K254">
        <v>1.3910899999999999</v>
      </c>
      <c r="L254">
        <v>14.9682</v>
      </c>
      <c r="M254">
        <v>0.271812</v>
      </c>
      <c r="N254">
        <v>10.0222</v>
      </c>
      <c r="O254">
        <v>38.606400000000001</v>
      </c>
      <c r="P254">
        <v>4.8741399999999997</v>
      </c>
      <c r="Q254">
        <v>26.247</v>
      </c>
      <c r="R254">
        <v>13.5488</v>
      </c>
      <c r="S254">
        <v>2.6161799999999999</v>
      </c>
      <c r="T254">
        <v>0.15590599999999999</v>
      </c>
      <c r="U254">
        <v>0.52003500000000003</v>
      </c>
      <c r="V254">
        <v>2.5728800000000001</v>
      </c>
      <c r="W254">
        <v>0.49370199999999997</v>
      </c>
      <c r="X254">
        <v>361.06400000000002</v>
      </c>
      <c r="Y254">
        <v>1.7577200000000001E-2</v>
      </c>
      <c r="Z254" s="1">
        <v>3.1718599999999998E-5</v>
      </c>
      <c r="AA254">
        <v>5.5041499999999995E-4</v>
      </c>
      <c r="AB254">
        <v>8.3133299999999996E-4</v>
      </c>
      <c r="AC254">
        <v>0.64927999999999997</v>
      </c>
      <c r="AD254">
        <f t="shared" si="28"/>
        <v>766.66666666666674</v>
      </c>
      <c r="AE254">
        <f t="shared" ref="AE254:AE267" si="29">BF237*10000</f>
        <v>716.66666666666652</v>
      </c>
      <c r="AF254">
        <f t="shared" ref="AF254:AF267" si="30">BG237*10000</f>
        <v>1691.6666666666665</v>
      </c>
      <c r="AG254">
        <f t="shared" ref="AG254:AG267" si="31">BH237*10000</f>
        <v>1899.9999999999998</v>
      </c>
      <c r="AH254">
        <f t="shared" ref="AH254:AH267" si="32">BI237*10000</f>
        <v>1391.6666666666665</v>
      </c>
      <c r="AI254">
        <f t="shared" ref="AI254:AI267" si="33">BJ237*10000</f>
        <v>1599.9999999999998</v>
      </c>
      <c r="AJ254">
        <f t="shared" ref="AJ254:AJ267" si="34">BK237*10000</f>
        <v>800</v>
      </c>
      <c r="AN254">
        <v>0</v>
      </c>
      <c r="AO254">
        <v>4.2283333333333326</v>
      </c>
      <c r="AP254">
        <v>328.69083333333333</v>
      </c>
      <c r="AQ254">
        <v>448.78</v>
      </c>
      <c r="AR254">
        <v>118.9875</v>
      </c>
      <c r="AS254">
        <v>18.559999999999999</v>
      </c>
      <c r="AT254">
        <v>0</v>
      </c>
      <c r="AV254">
        <v>0.06</v>
      </c>
      <c r="AW254">
        <v>7.1818181818181809E-2</v>
      </c>
      <c r="AX254">
        <v>0.18833333333333332</v>
      </c>
      <c r="AY254">
        <v>0.21166666666666667</v>
      </c>
      <c r="AZ254">
        <v>0.16</v>
      </c>
      <c r="BA254">
        <v>0.11363636363636363</v>
      </c>
      <c r="BB254">
        <v>0.1918181818181818</v>
      </c>
      <c r="BE254">
        <v>7.6666666666666675E-2</v>
      </c>
      <c r="BF254">
        <v>7.1666666666666656E-2</v>
      </c>
      <c r="BG254">
        <v>0.16916666666666666</v>
      </c>
      <c r="BH254">
        <v>0.18999999999999997</v>
      </c>
      <c r="BI254">
        <v>0.13916666666666666</v>
      </c>
      <c r="BJ254">
        <v>0.15999999999999998</v>
      </c>
      <c r="BK254">
        <v>0.08</v>
      </c>
    </row>
    <row r="255" spans="1:63">
      <c r="A255" t="s">
        <v>88</v>
      </c>
      <c r="C255">
        <v>10.047000000000001</v>
      </c>
      <c r="D255" s="1">
        <v>9.5090000000000008E-12</v>
      </c>
      <c r="E255">
        <v>25414.6</v>
      </c>
      <c r="F255">
        <v>2274.7199999999998</v>
      </c>
      <c r="G255">
        <v>421.89299999999997</v>
      </c>
      <c r="H255">
        <v>5.3745799999999999</v>
      </c>
      <c r="I255">
        <v>136.803</v>
      </c>
      <c r="J255">
        <v>0.15990599999999999</v>
      </c>
      <c r="K255">
        <v>1.23726</v>
      </c>
      <c r="L255">
        <v>11.088100000000001</v>
      </c>
      <c r="M255">
        <v>0.35866500000000001</v>
      </c>
      <c r="N255">
        <v>14.0138</v>
      </c>
      <c r="O255">
        <v>27.982299999999999</v>
      </c>
      <c r="P255">
        <v>8.6944400000000002</v>
      </c>
      <c r="Q255">
        <v>32.958799999999997</v>
      </c>
      <c r="R255">
        <v>15.7874</v>
      </c>
      <c r="S255">
        <v>4.1688700000000001</v>
      </c>
      <c r="T255">
        <v>6.7818100000000006E-2</v>
      </c>
      <c r="U255">
        <v>0.53722499999999995</v>
      </c>
      <c r="V255">
        <v>4.1779299999999999</v>
      </c>
      <c r="W255">
        <v>0.37507499999999999</v>
      </c>
      <c r="X255">
        <v>498.315</v>
      </c>
      <c r="Y255">
        <v>1.5857199999999998E-2</v>
      </c>
      <c r="Z255">
        <v>3.6316300000000001E-4</v>
      </c>
      <c r="AA255">
        <v>4.0913100000000002E-4</v>
      </c>
      <c r="AB255">
        <v>2.3119899999999999E-2</v>
      </c>
      <c r="AC255">
        <v>1.1530899999999999</v>
      </c>
      <c r="AD255">
        <f t="shared" si="28"/>
        <v>766.66666666666674</v>
      </c>
      <c r="AE255">
        <f t="shared" si="29"/>
        <v>716.66666666666652</v>
      </c>
      <c r="AF255">
        <f t="shared" si="30"/>
        <v>1691.6666666666665</v>
      </c>
      <c r="AG255">
        <f t="shared" si="31"/>
        <v>1899.9999999999998</v>
      </c>
      <c r="AH255">
        <f t="shared" si="32"/>
        <v>1391.6666666666665</v>
      </c>
      <c r="AI255">
        <f t="shared" si="33"/>
        <v>1599.9999999999998</v>
      </c>
      <c r="AJ255">
        <f t="shared" si="34"/>
        <v>800</v>
      </c>
      <c r="AN255">
        <v>0</v>
      </c>
      <c r="AO255">
        <v>5.0166666666666657</v>
      </c>
      <c r="AP255">
        <v>333.25833333333333</v>
      </c>
      <c r="AQ255">
        <v>445.54999999999995</v>
      </c>
      <c r="AR255">
        <v>117.87416666666667</v>
      </c>
      <c r="AS255">
        <v>15.519999999999998</v>
      </c>
      <c r="AT255">
        <v>0</v>
      </c>
      <c r="AV255">
        <v>0.06</v>
      </c>
      <c r="AW255">
        <v>7.1818181818181809E-2</v>
      </c>
      <c r="AX255">
        <v>0.18833333333333332</v>
      </c>
      <c r="AY255">
        <v>0.21166666666666667</v>
      </c>
      <c r="AZ255">
        <v>0.16</v>
      </c>
      <c r="BA255">
        <v>0.11363636363636363</v>
      </c>
      <c r="BB255">
        <v>0.1918181818181818</v>
      </c>
      <c r="BE255">
        <v>7.6666666666666675E-2</v>
      </c>
      <c r="BF255">
        <v>7.1666666666666656E-2</v>
      </c>
      <c r="BG255">
        <v>0.16916666666666666</v>
      </c>
      <c r="BH255">
        <v>0.18999999999999997</v>
      </c>
      <c r="BI255">
        <v>0.13916666666666666</v>
      </c>
      <c r="BJ255">
        <v>0.15999999999999998</v>
      </c>
      <c r="BK255">
        <v>0.08</v>
      </c>
    </row>
    <row r="256" spans="1:63">
      <c r="A256" t="s">
        <v>89</v>
      </c>
      <c r="C256">
        <v>5.3266</v>
      </c>
      <c r="D256" s="1">
        <v>1.2702E-11</v>
      </c>
      <c r="E256">
        <v>27908.400000000001</v>
      </c>
      <c r="F256">
        <v>1584.37</v>
      </c>
      <c r="G256">
        <v>424.37</v>
      </c>
      <c r="H256">
        <v>2.22817</v>
      </c>
      <c r="I256">
        <v>80.106700000000004</v>
      </c>
      <c r="J256">
        <v>0.137403</v>
      </c>
      <c r="K256">
        <v>2.5798899999999998</v>
      </c>
      <c r="L256">
        <v>11.430899999999999</v>
      </c>
      <c r="M256">
        <v>0.30096499999999998</v>
      </c>
      <c r="N256">
        <v>13.1275</v>
      </c>
      <c r="O256">
        <v>28.978300000000001</v>
      </c>
      <c r="P256">
        <v>5.2966699999999998</v>
      </c>
      <c r="Q256">
        <v>19.304099999999998</v>
      </c>
      <c r="R256">
        <v>12.5838</v>
      </c>
      <c r="S256">
        <v>2.7481300000000002</v>
      </c>
      <c r="T256">
        <v>5.9907799999999997E-2</v>
      </c>
      <c r="U256">
        <v>0.72630499999999998</v>
      </c>
      <c r="V256">
        <v>2.5301499999999999</v>
      </c>
      <c r="W256">
        <v>0.208264</v>
      </c>
      <c r="X256">
        <v>316.65199999999999</v>
      </c>
      <c r="Y256">
        <v>1.8858300000000001E-2</v>
      </c>
      <c r="Z256">
        <v>1.52275E-4</v>
      </c>
      <c r="AA256" s="1">
        <v>5.4535800000000001E-5</v>
      </c>
      <c r="AB256" s="1">
        <v>8.1307499999999994E-5</v>
      </c>
      <c r="AC256">
        <v>0.67920499999999995</v>
      </c>
      <c r="AD256">
        <f t="shared" si="28"/>
        <v>766.66666666666674</v>
      </c>
      <c r="AE256">
        <f t="shared" si="29"/>
        <v>716.66666666666652</v>
      </c>
      <c r="AF256">
        <f t="shared" si="30"/>
        <v>1691.6666666666665</v>
      </c>
      <c r="AG256">
        <f t="shared" si="31"/>
        <v>1899.9999999999998</v>
      </c>
      <c r="AH256">
        <f t="shared" si="32"/>
        <v>1391.6666666666665</v>
      </c>
      <c r="AI256">
        <f t="shared" si="33"/>
        <v>1599.9999999999998</v>
      </c>
      <c r="AJ256">
        <f t="shared" si="34"/>
        <v>800</v>
      </c>
      <c r="AN256">
        <v>2.9900000000000007</v>
      </c>
      <c r="AO256">
        <v>4.4433333333333325</v>
      </c>
      <c r="AP256">
        <v>333.76583333333332</v>
      </c>
      <c r="AQ256">
        <v>438.32999999999993</v>
      </c>
      <c r="AR256">
        <v>117.73500000000003</v>
      </c>
      <c r="AS256">
        <v>20.159999999999997</v>
      </c>
      <c r="AT256">
        <v>0</v>
      </c>
      <c r="AV256">
        <v>0.06</v>
      </c>
      <c r="AW256">
        <v>7.1818181818181809E-2</v>
      </c>
      <c r="AX256">
        <v>0.18833333333333332</v>
      </c>
      <c r="AY256">
        <v>0.21166666666666667</v>
      </c>
      <c r="AZ256">
        <v>0.16</v>
      </c>
      <c r="BA256">
        <v>0.11363636363636363</v>
      </c>
      <c r="BB256">
        <v>0.1918181818181818</v>
      </c>
      <c r="BE256">
        <v>7.6666666666666675E-2</v>
      </c>
      <c r="BF256">
        <v>7.1666666666666656E-2</v>
      </c>
      <c r="BG256">
        <v>0.16916666666666666</v>
      </c>
      <c r="BH256">
        <v>0.18999999999999997</v>
      </c>
      <c r="BI256">
        <v>0.13916666666666666</v>
      </c>
      <c r="BJ256">
        <v>0.15999999999999998</v>
      </c>
      <c r="BK256">
        <v>0.08</v>
      </c>
    </row>
    <row r="257" spans="1:63">
      <c r="A257" t="s">
        <v>90</v>
      </c>
      <c r="C257">
        <v>5.39567</v>
      </c>
      <c r="D257" s="1">
        <v>7.2930699999999997E-12</v>
      </c>
      <c r="E257">
        <v>22985.599999999999</v>
      </c>
      <c r="F257">
        <v>2107.39</v>
      </c>
      <c r="G257">
        <v>330.03300000000002</v>
      </c>
      <c r="H257">
        <v>4.2874499999999998</v>
      </c>
      <c r="I257">
        <v>97.795500000000004</v>
      </c>
      <c r="J257">
        <v>0.21215200000000001</v>
      </c>
      <c r="K257">
        <v>1.21086</v>
      </c>
      <c r="L257">
        <v>11.563000000000001</v>
      </c>
      <c r="M257">
        <v>0.34818500000000002</v>
      </c>
      <c r="N257">
        <v>7.7691699999999999</v>
      </c>
      <c r="O257">
        <v>30.478000000000002</v>
      </c>
      <c r="P257">
        <v>6.5107100000000004</v>
      </c>
      <c r="Q257">
        <v>17.696400000000001</v>
      </c>
      <c r="R257">
        <v>8.5501799999999992</v>
      </c>
      <c r="S257">
        <v>3.2254200000000002</v>
      </c>
      <c r="T257">
        <v>0.101552</v>
      </c>
      <c r="U257">
        <v>0.42876500000000001</v>
      </c>
      <c r="V257">
        <v>3.452</v>
      </c>
      <c r="W257">
        <v>0.44275700000000001</v>
      </c>
      <c r="X257">
        <v>307.45800000000003</v>
      </c>
      <c r="Y257">
        <v>2.1708000000000002E-2</v>
      </c>
      <c r="Z257" s="1">
        <v>5.3100599999999998E-5</v>
      </c>
      <c r="AA257" s="1">
        <v>7.4425700000000001E-5</v>
      </c>
      <c r="AB257">
        <v>3.01126E-2</v>
      </c>
      <c r="AC257">
        <v>0.72021900000000005</v>
      </c>
      <c r="AD257">
        <f t="shared" si="28"/>
        <v>766.66666666666674</v>
      </c>
      <c r="AE257">
        <f t="shared" si="29"/>
        <v>716.66666666666652</v>
      </c>
      <c r="AF257">
        <f t="shared" si="30"/>
        <v>1691.6666666666665</v>
      </c>
      <c r="AG257">
        <f t="shared" si="31"/>
        <v>1899.9999999999998</v>
      </c>
      <c r="AH257">
        <f t="shared" si="32"/>
        <v>1391.6666666666665</v>
      </c>
      <c r="AI257">
        <f t="shared" si="33"/>
        <v>1599.9999999999998</v>
      </c>
      <c r="AJ257">
        <f t="shared" si="34"/>
        <v>800</v>
      </c>
      <c r="AN257">
        <v>3.373333333333334</v>
      </c>
      <c r="AO257">
        <v>4.5149999999999997</v>
      </c>
      <c r="AP257">
        <v>334.27333333333337</v>
      </c>
      <c r="AQ257">
        <v>439.84999999999997</v>
      </c>
      <c r="AR257">
        <v>114.8125</v>
      </c>
      <c r="AS257">
        <v>19.36</v>
      </c>
      <c r="AT257">
        <v>0</v>
      </c>
      <c r="AV257">
        <v>0.06</v>
      </c>
      <c r="AW257">
        <v>7.1818181818181809E-2</v>
      </c>
      <c r="AX257">
        <v>0.18833333333333332</v>
      </c>
      <c r="AY257">
        <v>0.21166666666666667</v>
      </c>
      <c r="AZ257">
        <v>0.16</v>
      </c>
      <c r="BA257">
        <v>0.11363636363636363</v>
      </c>
      <c r="BB257">
        <v>0.1918181818181818</v>
      </c>
      <c r="BE257">
        <v>7.6666666666666675E-2</v>
      </c>
      <c r="BF257">
        <v>7.1666666666666656E-2</v>
      </c>
      <c r="BG257">
        <v>0.16916666666666666</v>
      </c>
      <c r="BH257">
        <v>0.18999999999999997</v>
      </c>
      <c r="BI257">
        <v>0.13916666666666666</v>
      </c>
      <c r="BJ257">
        <v>0.15999999999999998</v>
      </c>
      <c r="BK257">
        <v>0.08</v>
      </c>
    </row>
    <row r="258" spans="1:63">
      <c r="A258" t="s">
        <v>91</v>
      </c>
      <c r="C258">
        <v>6.5839800000000004</v>
      </c>
      <c r="D258" s="1">
        <v>8.9215600000000006E-12</v>
      </c>
      <c r="E258">
        <v>30124.400000000001</v>
      </c>
      <c r="F258">
        <v>2499.06</v>
      </c>
      <c r="G258">
        <v>388.08699999999999</v>
      </c>
      <c r="H258">
        <v>8.6465300000000003</v>
      </c>
      <c r="I258">
        <v>189.345</v>
      </c>
      <c r="J258">
        <v>0.27291500000000002</v>
      </c>
      <c r="K258">
        <v>1.6468100000000001</v>
      </c>
      <c r="L258">
        <v>20.2592</v>
      </c>
      <c r="M258">
        <v>0.37733</v>
      </c>
      <c r="N258">
        <v>8.9514099999999992</v>
      </c>
      <c r="O258">
        <v>35.305300000000003</v>
      </c>
      <c r="P258">
        <v>7.2651399999999997</v>
      </c>
      <c r="Q258">
        <v>35.5122</v>
      </c>
      <c r="R258">
        <v>9.0117399999999996</v>
      </c>
      <c r="S258">
        <v>3.84998</v>
      </c>
      <c r="T258">
        <v>8.8721800000000003E-2</v>
      </c>
      <c r="U258">
        <v>0.66317800000000005</v>
      </c>
      <c r="V258">
        <v>3.9078900000000001</v>
      </c>
      <c r="W258">
        <v>0.48885600000000001</v>
      </c>
      <c r="X258">
        <v>336.779</v>
      </c>
      <c r="Y258">
        <v>0.22292500000000001</v>
      </c>
      <c r="Z258">
        <v>3.97971E-4</v>
      </c>
      <c r="AA258">
        <v>3.8558700000000001E-4</v>
      </c>
      <c r="AB258">
        <v>1.00072E-4</v>
      </c>
      <c r="AC258">
        <v>1.2357400000000001</v>
      </c>
      <c r="AD258">
        <f t="shared" si="28"/>
        <v>766.66666666666674</v>
      </c>
      <c r="AE258">
        <f t="shared" si="29"/>
        <v>716.66666666666652</v>
      </c>
      <c r="AF258">
        <f t="shared" si="30"/>
        <v>1691.6666666666665</v>
      </c>
      <c r="AG258">
        <f t="shared" si="31"/>
        <v>1899.9999999999998</v>
      </c>
      <c r="AH258">
        <f t="shared" si="32"/>
        <v>1391.6666666666665</v>
      </c>
      <c r="AI258">
        <f t="shared" si="33"/>
        <v>1599.9999999999998</v>
      </c>
      <c r="AJ258">
        <f t="shared" si="34"/>
        <v>800</v>
      </c>
      <c r="AN258">
        <v>3.2966666666666673</v>
      </c>
      <c r="AO258">
        <v>4.8733333333333331</v>
      </c>
      <c r="AP258">
        <v>328.18333333333334</v>
      </c>
      <c r="AQ258">
        <v>442.88999999999993</v>
      </c>
      <c r="AR258">
        <v>118.70916666666668</v>
      </c>
      <c r="AS258">
        <v>18.399999999999999</v>
      </c>
      <c r="AT258">
        <v>0</v>
      </c>
      <c r="AV258">
        <v>0.06</v>
      </c>
      <c r="AW258">
        <v>7.1818181818181809E-2</v>
      </c>
      <c r="AX258">
        <v>0.18833333333333332</v>
      </c>
      <c r="AY258">
        <v>0.21166666666666667</v>
      </c>
      <c r="AZ258">
        <v>0.16</v>
      </c>
      <c r="BA258">
        <v>0.11363636363636363</v>
      </c>
      <c r="BB258">
        <v>0.1918181818181818</v>
      </c>
      <c r="BE258">
        <v>7.6666666666666675E-2</v>
      </c>
      <c r="BF258">
        <v>7.1666666666666656E-2</v>
      </c>
      <c r="BG258">
        <v>0.16916666666666666</v>
      </c>
      <c r="BH258">
        <v>0.18999999999999997</v>
      </c>
      <c r="BI258">
        <v>0.13916666666666666</v>
      </c>
      <c r="BJ258">
        <v>0.15999999999999998</v>
      </c>
      <c r="BK258">
        <v>0.08</v>
      </c>
    </row>
    <row r="259" spans="1:63">
      <c r="A259" t="s">
        <v>92</v>
      </c>
      <c r="C259">
        <v>8.2601700000000005</v>
      </c>
      <c r="D259" s="1">
        <v>9.0062799999999995E-12</v>
      </c>
      <c r="E259">
        <v>19849.400000000001</v>
      </c>
      <c r="F259">
        <v>1659.67</v>
      </c>
      <c r="G259">
        <v>418.40199999999999</v>
      </c>
      <c r="H259">
        <v>2.86206</v>
      </c>
      <c r="I259">
        <v>111.27200000000001</v>
      </c>
      <c r="J259">
        <v>0.252359</v>
      </c>
      <c r="K259">
        <v>1.51403</v>
      </c>
      <c r="L259">
        <v>17.094799999999999</v>
      </c>
      <c r="M259">
        <v>0.421458</v>
      </c>
      <c r="N259">
        <v>16.402200000000001</v>
      </c>
      <c r="O259">
        <v>35.831400000000002</v>
      </c>
      <c r="P259">
        <v>6.7277100000000001</v>
      </c>
      <c r="Q259">
        <v>17.583600000000001</v>
      </c>
      <c r="R259">
        <v>7.9691299999999998</v>
      </c>
      <c r="S259">
        <v>3.7776100000000001</v>
      </c>
      <c r="T259">
        <v>7.6830399999999993E-2</v>
      </c>
      <c r="U259">
        <v>0.46128400000000003</v>
      </c>
      <c r="V259">
        <v>2.4072800000000001</v>
      </c>
      <c r="W259">
        <v>0.26526499999999997</v>
      </c>
      <c r="X259">
        <v>399.63900000000001</v>
      </c>
      <c r="Y259">
        <v>4.8793400000000001E-2</v>
      </c>
      <c r="Z259">
        <v>2.6659900000000001E-4</v>
      </c>
      <c r="AA259">
        <v>1.3351500000000001E-4</v>
      </c>
      <c r="AB259">
        <v>1.9933699999999999E-2</v>
      </c>
      <c r="AC259">
        <v>0.49082900000000002</v>
      </c>
      <c r="AD259">
        <f t="shared" si="28"/>
        <v>766.66666666666674</v>
      </c>
      <c r="AE259">
        <f t="shared" si="29"/>
        <v>716.66666666666652</v>
      </c>
      <c r="AF259">
        <f t="shared" si="30"/>
        <v>1691.6666666666665</v>
      </c>
      <c r="AG259">
        <f t="shared" si="31"/>
        <v>1899.9999999999998</v>
      </c>
      <c r="AH259">
        <f t="shared" si="32"/>
        <v>1391.6666666666665</v>
      </c>
      <c r="AI259">
        <f t="shared" si="33"/>
        <v>1599.9999999999998</v>
      </c>
      <c r="AJ259">
        <f t="shared" si="34"/>
        <v>800</v>
      </c>
      <c r="AN259">
        <v>0</v>
      </c>
      <c r="AO259">
        <v>5.3033333333333328</v>
      </c>
      <c r="AP259">
        <v>326.49166666666667</v>
      </c>
      <c r="AQ259">
        <v>443.84</v>
      </c>
      <c r="AR259">
        <v>118.9875</v>
      </c>
      <c r="AS259">
        <v>19.36</v>
      </c>
      <c r="AT259">
        <v>2.2400000000000007</v>
      </c>
      <c r="AV259">
        <v>0.06</v>
      </c>
      <c r="AW259">
        <v>7.1818181818181809E-2</v>
      </c>
      <c r="AX259">
        <v>0.18833333333333332</v>
      </c>
      <c r="AY259">
        <v>0.21166666666666667</v>
      </c>
      <c r="AZ259">
        <v>0.16</v>
      </c>
      <c r="BA259">
        <v>0.11363636363636363</v>
      </c>
      <c r="BB259">
        <v>0.1918181818181818</v>
      </c>
      <c r="BE259">
        <v>7.6666666666666675E-2</v>
      </c>
      <c r="BF259">
        <v>7.1666666666666656E-2</v>
      </c>
      <c r="BG259">
        <v>0.16916666666666666</v>
      </c>
      <c r="BH259">
        <v>0.18999999999999997</v>
      </c>
      <c r="BI259">
        <v>0.13916666666666666</v>
      </c>
      <c r="BJ259">
        <v>0.15999999999999998</v>
      </c>
      <c r="BK259">
        <v>0.08</v>
      </c>
    </row>
    <row r="260" spans="1:63">
      <c r="A260" t="s">
        <v>93</v>
      </c>
      <c r="C260">
        <v>5.6378899999999996</v>
      </c>
      <c r="D260" s="1">
        <v>1.117E-11</v>
      </c>
      <c r="E260">
        <v>22291.9</v>
      </c>
      <c r="F260">
        <v>2039.52</v>
      </c>
      <c r="G260">
        <v>335.68099999999998</v>
      </c>
      <c r="H260">
        <v>3.9222399999999999</v>
      </c>
      <c r="I260">
        <v>101.173</v>
      </c>
      <c r="J260">
        <v>0.22456899999999999</v>
      </c>
      <c r="K260">
        <v>1.51867</v>
      </c>
      <c r="L260">
        <v>17.4742</v>
      </c>
      <c r="M260">
        <v>0.21881</v>
      </c>
      <c r="N260">
        <v>9.3546499999999995</v>
      </c>
      <c r="O260">
        <v>29.305800000000001</v>
      </c>
      <c r="P260">
        <v>9.3030000000000008</v>
      </c>
      <c r="Q260">
        <v>23.278300000000002</v>
      </c>
      <c r="R260">
        <v>11.327299999999999</v>
      </c>
      <c r="S260">
        <v>4.2005800000000004</v>
      </c>
      <c r="T260">
        <v>4.8526800000000002E-2</v>
      </c>
      <c r="U260">
        <v>0.61233499999999996</v>
      </c>
      <c r="V260">
        <v>3.7978499999999999</v>
      </c>
      <c r="W260">
        <v>0.52786100000000002</v>
      </c>
      <c r="X260">
        <v>484.041</v>
      </c>
      <c r="Y260">
        <v>1.34895E-2</v>
      </c>
      <c r="Z260">
        <v>2.07722E-4</v>
      </c>
      <c r="AA260">
        <v>8.2523000000000004E-4</v>
      </c>
      <c r="AB260">
        <v>3.1947400000000001E-2</v>
      </c>
      <c r="AC260">
        <v>0.67127300000000001</v>
      </c>
      <c r="AD260">
        <f t="shared" si="28"/>
        <v>766.66666666666674</v>
      </c>
      <c r="AE260">
        <f t="shared" si="29"/>
        <v>716.66666666666652</v>
      </c>
      <c r="AF260">
        <f t="shared" si="30"/>
        <v>1691.6666666666665</v>
      </c>
      <c r="AG260">
        <f t="shared" si="31"/>
        <v>1899.9999999999998</v>
      </c>
      <c r="AH260">
        <f t="shared" si="32"/>
        <v>1391.6666666666665</v>
      </c>
      <c r="AI260">
        <f t="shared" si="33"/>
        <v>1599.9999999999998</v>
      </c>
      <c r="AJ260">
        <f t="shared" si="34"/>
        <v>800</v>
      </c>
      <c r="AN260">
        <v>0</v>
      </c>
      <c r="AO260">
        <v>4.7299999999999995</v>
      </c>
      <c r="AP260">
        <v>328.5216666666667</v>
      </c>
      <c r="AQ260">
        <v>447.06999999999994</v>
      </c>
      <c r="AR260">
        <v>118.84833333333331</v>
      </c>
      <c r="AS260">
        <v>19.68</v>
      </c>
      <c r="AT260">
        <v>0</v>
      </c>
      <c r="AV260">
        <v>0.06</v>
      </c>
      <c r="AW260">
        <v>7.1818181818181809E-2</v>
      </c>
      <c r="AX260">
        <v>0.18833333333333332</v>
      </c>
      <c r="AY260">
        <v>0.21166666666666667</v>
      </c>
      <c r="AZ260">
        <v>0.16</v>
      </c>
      <c r="BA260">
        <v>0.11363636363636363</v>
      </c>
      <c r="BB260">
        <v>0.1918181818181818</v>
      </c>
      <c r="BE260">
        <v>7.6666666666666675E-2</v>
      </c>
      <c r="BF260">
        <v>7.1666666666666656E-2</v>
      </c>
      <c r="BG260">
        <v>0.16916666666666666</v>
      </c>
      <c r="BH260">
        <v>0.18999999999999997</v>
      </c>
      <c r="BI260">
        <v>0.13916666666666666</v>
      </c>
      <c r="BJ260">
        <v>0.15999999999999998</v>
      </c>
      <c r="BK260">
        <v>0.08</v>
      </c>
    </row>
    <row r="261" spans="1:63">
      <c r="A261" t="s">
        <v>94</v>
      </c>
      <c r="C261">
        <v>6.2226299999999997</v>
      </c>
      <c r="D261" s="1">
        <v>8.9215600000000006E-12</v>
      </c>
      <c r="E261">
        <v>24382.7</v>
      </c>
      <c r="F261">
        <v>1895.07</v>
      </c>
      <c r="G261">
        <v>323.73700000000002</v>
      </c>
      <c r="H261">
        <v>5.7015099999999999</v>
      </c>
      <c r="I261">
        <v>146.989</v>
      </c>
      <c r="J261">
        <v>0.22550500000000001</v>
      </c>
      <c r="K261">
        <v>1.3948499999999999</v>
      </c>
      <c r="L261">
        <v>14.8385</v>
      </c>
      <c r="M261">
        <v>0.37040299999999998</v>
      </c>
      <c r="N261">
        <v>11.8926</v>
      </c>
      <c r="O261">
        <v>23.123000000000001</v>
      </c>
      <c r="P261">
        <v>7.8133400000000002</v>
      </c>
      <c r="Q261">
        <v>40.634099999999997</v>
      </c>
      <c r="R261">
        <v>12.639699999999999</v>
      </c>
      <c r="S261">
        <v>3.24037</v>
      </c>
      <c r="T261">
        <v>9.8646700000000004E-2</v>
      </c>
      <c r="U261">
        <v>0.41725800000000002</v>
      </c>
      <c r="V261">
        <v>3.23983</v>
      </c>
      <c r="W261">
        <v>0.33546500000000001</v>
      </c>
      <c r="X261">
        <v>326.70699999999999</v>
      </c>
      <c r="Y261">
        <v>2.0457300000000001E-2</v>
      </c>
      <c r="Z261" s="1">
        <v>8.3324499999999998E-5</v>
      </c>
      <c r="AA261">
        <v>3.6536799999999998E-4</v>
      </c>
      <c r="AB261">
        <v>2.3368E-2</v>
      </c>
      <c r="AC261">
        <v>0.80539400000000005</v>
      </c>
      <c r="AD261">
        <f t="shared" si="28"/>
        <v>766.66666666666674</v>
      </c>
      <c r="AE261">
        <f t="shared" si="29"/>
        <v>716.66666666666652</v>
      </c>
      <c r="AF261">
        <f t="shared" si="30"/>
        <v>1691.6666666666665</v>
      </c>
      <c r="AG261">
        <f t="shared" si="31"/>
        <v>1899.9999999999998</v>
      </c>
      <c r="AH261">
        <f t="shared" si="32"/>
        <v>1391.6666666666665</v>
      </c>
      <c r="AI261">
        <f t="shared" si="33"/>
        <v>1599.9999999999998</v>
      </c>
      <c r="AJ261">
        <f t="shared" si="34"/>
        <v>800</v>
      </c>
      <c r="AN261">
        <v>3.6033333333333339</v>
      </c>
      <c r="AO261">
        <v>5.0166666666666657</v>
      </c>
      <c r="AP261">
        <v>327.50666666666666</v>
      </c>
      <c r="AQ261">
        <v>442.31999999999994</v>
      </c>
      <c r="AR261">
        <v>116.20416666666667</v>
      </c>
      <c r="AS261">
        <v>21.92</v>
      </c>
      <c r="AT261">
        <v>0</v>
      </c>
      <c r="AV261">
        <v>0.06</v>
      </c>
      <c r="AW261">
        <v>7.1818181818181809E-2</v>
      </c>
      <c r="AX261">
        <v>0.18833333333333332</v>
      </c>
      <c r="AY261">
        <v>0.21166666666666667</v>
      </c>
      <c r="AZ261">
        <v>0.16</v>
      </c>
      <c r="BA261">
        <v>0.11363636363636363</v>
      </c>
      <c r="BB261">
        <v>0.1918181818181818</v>
      </c>
      <c r="BE261">
        <v>7.6666666666666675E-2</v>
      </c>
      <c r="BF261">
        <v>7.1666666666666656E-2</v>
      </c>
      <c r="BG261">
        <v>0.16916666666666666</v>
      </c>
      <c r="BH261">
        <v>0.18999999999999997</v>
      </c>
      <c r="BI261">
        <v>0.13916666666666666</v>
      </c>
      <c r="BJ261">
        <v>0.15999999999999998</v>
      </c>
      <c r="BK261">
        <v>0.08</v>
      </c>
    </row>
    <row r="262" spans="1:63">
      <c r="A262" t="s">
        <v>95</v>
      </c>
      <c r="C262">
        <v>6.6238400000000004</v>
      </c>
      <c r="D262" s="1">
        <v>1.13571E-11</v>
      </c>
      <c r="E262">
        <v>28019.9</v>
      </c>
      <c r="F262">
        <v>2555.29</v>
      </c>
      <c r="G262">
        <v>381.98099999999999</v>
      </c>
      <c r="H262">
        <v>9.1115700000000004</v>
      </c>
      <c r="I262">
        <v>180.416</v>
      </c>
      <c r="J262">
        <v>0.17183999999999999</v>
      </c>
      <c r="K262">
        <v>1.93852</v>
      </c>
      <c r="L262">
        <v>14.023199999999999</v>
      </c>
      <c r="M262">
        <v>0.39791399999999999</v>
      </c>
      <c r="N262">
        <v>19.79</v>
      </c>
      <c r="O262">
        <v>35.402099999999997</v>
      </c>
      <c r="P262">
        <v>9.55016</v>
      </c>
      <c r="Q262">
        <v>30.182400000000001</v>
      </c>
      <c r="R262">
        <v>10.5678</v>
      </c>
      <c r="S262">
        <v>4.5303199999999997</v>
      </c>
      <c r="T262">
        <v>0.12371600000000001</v>
      </c>
      <c r="U262">
        <v>0.89369200000000004</v>
      </c>
      <c r="V262">
        <v>2.5976300000000001</v>
      </c>
      <c r="W262">
        <v>0.713758</v>
      </c>
      <c r="X262">
        <v>572.18499999999995</v>
      </c>
      <c r="Y262">
        <v>7.4386599999999997E-3</v>
      </c>
      <c r="Z262" s="1">
        <v>1.88975E-5</v>
      </c>
      <c r="AA262">
        <v>1.1820900000000001E-4</v>
      </c>
      <c r="AB262" s="1">
        <v>6.4883900000000004E-5</v>
      </c>
      <c r="AC262">
        <v>0.86795199999999995</v>
      </c>
      <c r="AD262">
        <f t="shared" si="28"/>
        <v>766.66666666666674</v>
      </c>
      <c r="AE262">
        <f t="shared" si="29"/>
        <v>716.66666666666652</v>
      </c>
      <c r="AF262">
        <f t="shared" si="30"/>
        <v>1691.6666666666665</v>
      </c>
      <c r="AG262">
        <f t="shared" si="31"/>
        <v>1899.9999999999998</v>
      </c>
      <c r="AH262">
        <f t="shared" si="32"/>
        <v>1391.6666666666665</v>
      </c>
      <c r="AI262">
        <f t="shared" si="33"/>
        <v>1599.9999999999998</v>
      </c>
      <c r="AJ262">
        <f t="shared" si="34"/>
        <v>800</v>
      </c>
      <c r="AN262">
        <v>3.6033333333333339</v>
      </c>
      <c r="AO262">
        <v>4.8733333333333331</v>
      </c>
      <c r="AP262">
        <v>332.92</v>
      </c>
      <c r="AQ262">
        <v>438.13999999999993</v>
      </c>
      <c r="AR262">
        <v>116.065</v>
      </c>
      <c r="AS262">
        <v>20.799999999999997</v>
      </c>
      <c r="AT262">
        <v>0</v>
      </c>
      <c r="AV262">
        <v>0.06</v>
      </c>
      <c r="AW262">
        <v>7.1818181818181809E-2</v>
      </c>
      <c r="AX262">
        <v>0.18833333333333332</v>
      </c>
      <c r="AY262">
        <v>0.21166666666666667</v>
      </c>
      <c r="AZ262">
        <v>0.16</v>
      </c>
      <c r="BA262">
        <v>0.11363636363636363</v>
      </c>
      <c r="BB262">
        <v>0.1918181818181818</v>
      </c>
      <c r="BE262">
        <v>7.6666666666666675E-2</v>
      </c>
      <c r="BF262">
        <v>7.1666666666666656E-2</v>
      </c>
      <c r="BG262">
        <v>0.16916666666666666</v>
      </c>
      <c r="BH262">
        <v>0.18999999999999997</v>
      </c>
      <c r="BI262">
        <v>0.13916666666666666</v>
      </c>
      <c r="BJ262">
        <v>0.15999999999999998</v>
      </c>
      <c r="BK262">
        <v>0.08</v>
      </c>
    </row>
    <row r="263" spans="1:63">
      <c r="A263" t="s">
        <v>96</v>
      </c>
      <c r="C263">
        <v>8.0245599999999992</v>
      </c>
      <c r="D263" s="1">
        <v>1.13571E-11</v>
      </c>
      <c r="E263">
        <v>27341.200000000001</v>
      </c>
      <c r="F263">
        <v>2437.94</v>
      </c>
      <c r="G263">
        <v>422.03100000000001</v>
      </c>
      <c r="H263">
        <v>6.3462100000000001</v>
      </c>
      <c r="I263">
        <v>160.46100000000001</v>
      </c>
      <c r="J263">
        <v>0.151536</v>
      </c>
      <c r="K263">
        <v>1.42343</v>
      </c>
      <c r="L263">
        <v>14.9148</v>
      </c>
      <c r="M263">
        <v>0.35750500000000002</v>
      </c>
      <c r="N263">
        <v>15.4649</v>
      </c>
      <c r="O263">
        <v>33.482900000000001</v>
      </c>
      <c r="P263">
        <v>6.6656500000000003</v>
      </c>
      <c r="Q263">
        <v>20.726800000000001</v>
      </c>
      <c r="R263">
        <v>8.0352499999999996</v>
      </c>
      <c r="S263">
        <v>3.5874799999999998</v>
      </c>
      <c r="T263">
        <v>7.5759099999999996E-2</v>
      </c>
      <c r="U263">
        <v>0.72844699999999996</v>
      </c>
      <c r="V263">
        <v>2.2582</v>
      </c>
      <c r="W263">
        <v>0.37296099999999999</v>
      </c>
      <c r="X263">
        <v>398.47699999999998</v>
      </c>
      <c r="Y263">
        <v>7.4240399999999998E-3</v>
      </c>
      <c r="Z263" s="1">
        <v>2.2570099999999999E-5</v>
      </c>
      <c r="AA263" s="1">
        <v>2.6834399999999998E-5</v>
      </c>
      <c r="AB263">
        <v>2.8891500000000001E-2</v>
      </c>
      <c r="AC263">
        <v>0.68133999999999995</v>
      </c>
      <c r="AD263">
        <f t="shared" si="28"/>
        <v>766.66666666666674</v>
      </c>
      <c r="AE263">
        <f t="shared" si="29"/>
        <v>716.66666666666652</v>
      </c>
      <c r="AF263">
        <f t="shared" si="30"/>
        <v>1691.6666666666665</v>
      </c>
      <c r="AG263">
        <f t="shared" si="31"/>
        <v>1899.9999999999998</v>
      </c>
      <c r="AH263">
        <f t="shared" si="32"/>
        <v>1391.6666666666665</v>
      </c>
      <c r="AI263">
        <f t="shared" si="33"/>
        <v>1599.9999999999998</v>
      </c>
      <c r="AJ263">
        <f t="shared" si="34"/>
        <v>800</v>
      </c>
      <c r="AN263">
        <v>0</v>
      </c>
      <c r="AO263">
        <v>5.7333333333333325</v>
      </c>
      <c r="AP263">
        <v>333.25833333333333</v>
      </c>
      <c r="AQ263">
        <v>438.9</v>
      </c>
      <c r="AR263">
        <v>119.12666666666667</v>
      </c>
      <c r="AS263">
        <v>21.599999999999998</v>
      </c>
      <c r="AT263">
        <v>0</v>
      </c>
      <c r="AV263">
        <v>0.06</v>
      </c>
      <c r="AW263">
        <v>7.1818181818181809E-2</v>
      </c>
      <c r="AX263">
        <v>0.18833333333333332</v>
      </c>
      <c r="AY263">
        <v>0.21166666666666667</v>
      </c>
      <c r="AZ263">
        <v>0.16</v>
      </c>
      <c r="BA263">
        <v>0.11363636363636363</v>
      </c>
      <c r="BB263">
        <v>0.1918181818181818</v>
      </c>
      <c r="BE263">
        <v>7.6666666666666675E-2</v>
      </c>
      <c r="BF263">
        <v>7.1666666666666656E-2</v>
      </c>
      <c r="BG263">
        <v>0.16916666666666666</v>
      </c>
      <c r="BH263">
        <v>0.18999999999999997</v>
      </c>
      <c r="BI263">
        <v>0.13916666666666666</v>
      </c>
      <c r="BJ263">
        <v>0.15999999999999998</v>
      </c>
      <c r="BK263">
        <v>0.08</v>
      </c>
    </row>
    <row r="264" spans="1:63">
      <c r="A264" t="s">
        <v>97</v>
      </c>
      <c r="C264">
        <v>7.0664800000000003</v>
      </c>
      <c r="D264" s="1">
        <v>1.117E-11</v>
      </c>
      <c r="E264">
        <v>17184.900000000001</v>
      </c>
      <c r="F264">
        <v>2313.5700000000002</v>
      </c>
      <c r="G264">
        <v>195.95099999999999</v>
      </c>
      <c r="H264">
        <v>4.9156000000000004</v>
      </c>
      <c r="I264">
        <v>121.108</v>
      </c>
      <c r="J264">
        <v>0.19800100000000001</v>
      </c>
      <c r="K264">
        <v>1.2944</v>
      </c>
      <c r="L264">
        <v>11.5259</v>
      </c>
      <c r="M264">
        <v>0.38566099999999998</v>
      </c>
      <c r="N264">
        <v>8.7442100000000007</v>
      </c>
      <c r="O264">
        <v>27.778199999999998</v>
      </c>
      <c r="P264">
        <v>7.0177300000000002</v>
      </c>
      <c r="Q264">
        <v>18.138000000000002</v>
      </c>
      <c r="R264">
        <v>11.42</v>
      </c>
      <c r="S264">
        <v>4.9470000000000001</v>
      </c>
      <c r="T264">
        <v>7.6620900000000006E-2</v>
      </c>
      <c r="U264">
        <v>0.50971100000000003</v>
      </c>
      <c r="V264">
        <v>2.96516</v>
      </c>
      <c r="W264">
        <v>0.473244</v>
      </c>
      <c r="X264">
        <v>386.709</v>
      </c>
      <c r="Y264">
        <v>1.1705E-2</v>
      </c>
      <c r="Z264">
        <v>1.5480800000000001E-4</v>
      </c>
      <c r="AA264" s="1">
        <v>7.6685400000000006E-6</v>
      </c>
      <c r="AB264">
        <v>5.4437300000000001E-4</v>
      </c>
      <c r="AC264">
        <v>1.1959200000000001</v>
      </c>
      <c r="AD264">
        <f t="shared" si="28"/>
        <v>766.66666666666674</v>
      </c>
      <c r="AE264">
        <f t="shared" si="29"/>
        <v>716.66666666666652</v>
      </c>
      <c r="AF264">
        <f t="shared" si="30"/>
        <v>1691.6666666666665</v>
      </c>
      <c r="AG264">
        <f t="shared" si="31"/>
        <v>1899.9999999999998</v>
      </c>
      <c r="AH264">
        <f t="shared" si="32"/>
        <v>1391.6666666666665</v>
      </c>
      <c r="AI264">
        <f t="shared" si="33"/>
        <v>1599.9999999999998</v>
      </c>
      <c r="AJ264">
        <f t="shared" si="34"/>
        <v>800</v>
      </c>
      <c r="AN264">
        <v>0</v>
      </c>
      <c r="AO264">
        <v>4.9449999999999985</v>
      </c>
      <c r="AP264">
        <v>323.95416666666665</v>
      </c>
      <c r="AQ264">
        <v>443.26999999999987</v>
      </c>
      <c r="AR264">
        <v>121.21416666666669</v>
      </c>
      <c r="AS264">
        <v>22.56</v>
      </c>
      <c r="AT264">
        <v>2.2400000000000007</v>
      </c>
      <c r="AV264">
        <v>0.06</v>
      </c>
      <c r="AW264">
        <v>7.1818181818181809E-2</v>
      </c>
      <c r="AX264">
        <v>0.18833333333333332</v>
      </c>
      <c r="AY264">
        <v>0.21166666666666667</v>
      </c>
      <c r="AZ264">
        <v>0.16</v>
      </c>
      <c r="BA264">
        <v>0.11363636363636363</v>
      </c>
      <c r="BB264">
        <v>0.1918181818181818</v>
      </c>
      <c r="BE264">
        <v>7.6666666666666675E-2</v>
      </c>
      <c r="BF264">
        <v>7.1666666666666656E-2</v>
      </c>
      <c r="BG264">
        <v>0.16916666666666666</v>
      </c>
      <c r="BH264">
        <v>0.18999999999999997</v>
      </c>
      <c r="BI264">
        <v>0.13916666666666666</v>
      </c>
      <c r="BJ264">
        <v>0.15999999999999998</v>
      </c>
      <c r="BK264">
        <v>0.08</v>
      </c>
    </row>
    <row r="265" spans="1:63">
      <c r="A265" t="s">
        <v>98</v>
      </c>
      <c r="C265">
        <v>8.5338799999999999</v>
      </c>
      <c r="D265" s="1">
        <v>9.5090000000000008E-12</v>
      </c>
      <c r="E265">
        <v>21334.7</v>
      </c>
      <c r="F265">
        <v>2194.9</v>
      </c>
      <c r="G265">
        <v>345.61099999999999</v>
      </c>
      <c r="H265">
        <v>4.7943300000000004</v>
      </c>
      <c r="I265">
        <v>92.097700000000003</v>
      </c>
      <c r="J265">
        <v>0.859267</v>
      </c>
      <c r="K265">
        <v>1.8246100000000001</v>
      </c>
      <c r="L265">
        <v>10.6821</v>
      </c>
      <c r="M265">
        <v>0.36303600000000003</v>
      </c>
      <c r="N265">
        <v>9.7070500000000006</v>
      </c>
      <c r="O265">
        <v>18.610700000000001</v>
      </c>
      <c r="P265">
        <v>4.7267000000000001</v>
      </c>
      <c r="Q265">
        <v>13.256</v>
      </c>
      <c r="R265">
        <v>12.3119</v>
      </c>
      <c r="S265">
        <v>2.94781</v>
      </c>
      <c r="T265">
        <v>9.4758999999999996E-2</v>
      </c>
      <c r="U265">
        <v>0.67928699999999997</v>
      </c>
      <c r="V265">
        <v>1.3016799999999999</v>
      </c>
      <c r="W265">
        <v>0.48767100000000002</v>
      </c>
      <c r="X265">
        <v>548.524</v>
      </c>
      <c r="Y265">
        <v>1.79933E-2</v>
      </c>
      <c r="Z265">
        <v>1.06821E-2</v>
      </c>
      <c r="AA265" s="1">
        <v>1.2874299999999999E-6</v>
      </c>
      <c r="AB265">
        <v>5.8869299999999999E-2</v>
      </c>
      <c r="AC265">
        <v>0.87338700000000002</v>
      </c>
      <c r="AD265">
        <f t="shared" si="28"/>
        <v>766.66666666666674</v>
      </c>
      <c r="AE265">
        <f t="shared" si="29"/>
        <v>716.66666666666652</v>
      </c>
      <c r="AF265">
        <f t="shared" si="30"/>
        <v>1691.6666666666665</v>
      </c>
      <c r="AG265">
        <f t="shared" si="31"/>
        <v>1899.9999999999998</v>
      </c>
      <c r="AH265">
        <f t="shared" si="32"/>
        <v>1391.6666666666665</v>
      </c>
      <c r="AI265">
        <f t="shared" si="33"/>
        <v>1599.9999999999998</v>
      </c>
      <c r="AJ265">
        <f t="shared" si="34"/>
        <v>800</v>
      </c>
      <c r="AN265">
        <v>0</v>
      </c>
      <c r="AO265">
        <v>4.1566666666666663</v>
      </c>
      <c r="AP265">
        <v>334.78083333333331</v>
      </c>
      <c r="AQ265">
        <v>438.9</v>
      </c>
      <c r="AR265">
        <v>115.92583333333333</v>
      </c>
      <c r="AS265">
        <v>20.959999999999997</v>
      </c>
      <c r="AT265">
        <v>2.48</v>
      </c>
      <c r="AV265">
        <v>0.06</v>
      </c>
      <c r="AW265">
        <v>7.1818181818181809E-2</v>
      </c>
      <c r="AX265">
        <v>0.18833333333333332</v>
      </c>
      <c r="AY265">
        <v>0.21166666666666667</v>
      </c>
      <c r="AZ265">
        <v>0.16</v>
      </c>
      <c r="BA265">
        <v>0.11363636363636363</v>
      </c>
      <c r="BB265">
        <v>0.1918181818181818</v>
      </c>
      <c r="BE265">
        <v>7.6666666666666675E-2</v>
      </c>
      <c r="BF265">
        <v>7.1666666666666656E-2</v>
      </c>
      <c r="BG265">
        <v>0.16916666666666666</v>
      </c>
      <c r="BH265">
        <v>0.18999999999999997</v>
      </c>
      <c r="BI265">
        <v>0.13916666666666666</v>
      </c>
      <c r="BJ265">
        <v>0.15999999999999998</v>
      </c>
      <c r="BK265">
        <v>0.08</v>
      </c>
    </row>
    <row r="266" spans="1:63">
      <c r="A266" t="s">
        <v>99</v>
      </c>
      <c r="C266">
        <v>8.6577900000000003</v>
      </c>
      <c r="D266" s="1">
        <v>9.5786599999999995E-12</v>
      </c>
      <c r="E266">
        <v>25136.1</v>
      </c>
      <c r="F266">
        <v>2145.1</v>
      </c>
      <c r="G266">
        <v>357.10599999999999</v>
      </c>
      <c r="H266">
        <v>8.0237200000000009</v>
      </c>
      <c r="I266">
        <v>147.16800000000001</v>
      </c>
      <c r="J266">
        <v>0.90587600000000001</v>
      </c>
      <c r="K266">
        <v>1.77946</v>
      </c>
      <c r="L266">
        <v>14.029199999999999</v>
      </c>
      <c r="M266">
        <v>0.319218</v>
      </c>
      <c r="N266">
        <v>12.225</v>
      </c>
      <c r="O266">
        <v>32.088200000000001</v>
      </c>
      <c r="P266">
        <v>8.2295599999999993</v>
      </c>
      <c r="Q266">
        <v>35.081899999999997</v>
      </c>
      <c r="R266">
        <v>7.7651300000000001</v>
      </c>
      <c r="S266">
        <v>3.7214499999999999</v>
      </c>
      <c r="T266">
        <v>1.4513499999999999E-3</v>
      </c>
      <c r="U266">
        <v>0.65996699999999997</v>
      </c>
      <c r="V266">
        <v>3.6179100000000002</v>
      </c>
      <c r="W266">
        <v>0.56920300000000001</v>
      </c>
      <c r="X266">
        <v>331.22699999999998</v>
      </c>
      <c r="Y266" s="1">
        <v>5.9781399999999998E-6</v>
      </c>
      <c r="Z266" s="1">
        <v>5.19273E-5</v>
      </c>
      <c r="AA266" s="1">
        <v>1.6246000000000001E-6</v>
      </c>
      <c r="AB266">
        <v>1.31704E-3</v>
      </c>
      <c r="AC266">
        <v>0.59190500000000001</v>
      </c>
      <c r="AD266">
        <f t="shared" si="28"/>
        <v>766.66666666666674</v>
      </c>
      <c r="AE266">
        <f t="shared" si="29"/>
        <v>716.66666666666652</v>
      </c>
      <c r="AF266">
        <f t="shared" si="30"/>
        <v>1691.6666666666665</v>
      </c>
      <c r="AG266">
        <f t="shared" si="31"/>
        <v>1899.9999999999998</v>
      </c>
      <c r="AH266">
        <f t="shared" si="32"/>
        <v>1391.6666666666665</v>
      </c>
      <c r="AI266">
        <f t="shared" si="33"/>
        <v>1599.9999999999998</v>
      </c>
      <c r="AJ266">
        <f t="shared" si="34"/>
        <v>800</v>
      </c>
      <c r="AN266">
        <v>0</v>
      </c>
      <c r="AO266">
        <v>5.3033333333333328</v>
      </c>
      <c r="AP266">
        <v>332.92</v>
      </c>
      <c r="AQ266">
        <v>444.21999999999997</v>
      </c>
      <c r="AR266">
        <v>115.50833333333334</v>
      </c>
      <c r="AS266">
        <v>19.52</v>
      </c>
      <c r="AT266">
        <v>0</v>
      </c>
      <c r="AV266">
        <v>0.06</v>
      </c>
      <c r="AW266">
        <v>7.1818181818181809E-2</v>
      </c>
      <c r="AX266">
        <v>0.18833333333333332</v>
      </c>
      <c r="AY266">
        <v>0.21166666666666667</v>
      </c>
      <c r="AZ266">
        <v>0.16</v>
      </c>
      <c r="BA266">
        <v>0.11363636363636363</v>
      </c>
      <c r="BB266">
        <v>0.1918181818181818</v>
      </c>
      <c r="BE266">
        <v>7.6666666666666675E-2</v>
      </c>
      <c r="BF266">
        <v>7.1666666666666656E-2</v>
      </c>
      <c r="BG266">
        <v>0.16916666666666666</v>
      </c>
      <c r="BH266">
        <v>0.18999999999999997</v>
      </c>
      <c r="BI266">
        <v>0.13916666666666666</v>
      </c>
      <c r="BJ266">
        <v>0.15999999999999998</v>
      </c>
      <c r="BK266">
        <v>0.08</v>
      </c>
    </row>
    <row r="267" spans="1:63">
      <c r="A267" t="s">
        <v>100</v>
      </c>
      <c r="C267">
        <v>6.0904499999999997</v>
      </c>
      <c r="D267" s="1">
        <v>9.0062799999999995E-12</v>
      </c>
      <c r="E267">
        <v>19704.900000000001</v>
      </c>
      <c r="F267">
        <v>2118.4</v>
      </c>
      <c r="G267">
        <v>303.68400000000003</v>
      </c>
      <c r="H267">
        <v>4.7178899999999997</v>
      </c>
      <c r="I267">
        <v>101.35599999999999</v>
      </c>
      <c r="J267">
        <v>0.31267600000000001</v>
      </c>
      <c r="K267">
        <v>1.6773</v>
      </c>
      <c r="L267">
        <v>20.8368</v>
      </c>
      <c r="M267">
        <v>0.24831800000000001</v>
      </c>
      <c r="N267">
        <v>13.3504</v>
      </c>
      <c r="O267">
        <v>39.508099999999999</v>
      </c>
      <c r="P267">
        <v>9.2045499999999993</v>
      </c>
      <c r="Q267">
        <v>28.245899999999999</v>
      </c>
      <c r="R267">
        <v>9.5726200000000006</v>
      </c>
      <c r="S267">
        <v>6.2062999999999997</v>
      </c>
      <c r="T267">
        <v>2.6638500000000002E-3</v>
      </c>
      <c r="U267">
        <v>0.69322099999999998</v>
      </c>
      <c r="V267">
        <v>4.1995800000000001</v>
      </c>
      <c r="W267">
        <v>0.57527200000000001</v>
      </c>
      <c r="X267">
        <v>536.70699999999999</v>
      </c>
      <c r="Y267">
        <v>1.2718E-2</v>
      </c>
      <c r="Z267">
        <v>1.8095000000000001E-4</v>
      </c>
      <c r="AA267" s="1">
        <v>5.0901499999999999E-6</v>
      </c>
      <c r="AB267">
        <v>2.9403200000000001E-2</v>
      </c>
      <c r="AC267">
        <v>0.76541300000000001</v>
      </c>
      <c r="AD267">
        <f t="shared" si="28"/>
        <v>766.66666666666674</v>
      </c>
      <c r="AE267">
        <f t="shared" si="29"/>
        <v>716.66666666666652</v>
      </c>
      <c r="AF267">
        <f t="shared" si="30"/>
        <v>1691.6666666666665</v>
      </c>
      <c r="AG267">
        <f t="shared" si="31"/>
        <v>1899.9999999999998</v>
      </c>
      <c r="AH267">
        <f t="shared" si="32"/>
        <v>1391.6666666666665</v>
      </c>
      <c r="AI267">
        <f t="shared" si="33"/>
        <v>1599.9999999999998</v>
      </c>
      <c r="AJ267">
        <f t="shared" si="34"/>
        <v>800</v>
      </c>
      <c r="AN267">
        <v>0</v>
      </c>
      <c r="AO267">
        <v>4.7299999999999995</v>
      </c>
      <c r="AP267">
        <v>331.56666666666666</v>
      </c>
      <c r="AQ267">
        <v>446.49999999999994</v>
      </c>
      <c r="AR267">
        <v>116.065</v>
      </c>
      <c r="AS267">
        <v>19.36</v>
      </c>
      <c r="AT267">
        <v>0</v>
      </c>
      <c r="AV267">
        <v>0.06</v>
      </c>
      <c r="AW267">
        <v>7.1818181818181809E-2</v>
      </c>
      <c r="AX267">
        <v>0.18833333333333332</v>
      </c>
      <c r="AY267">
        <v>0.21166666666666667</v>
      </c>
      <c r="AZ267">
        <v>0.16</v>
      </c>
      <c r="BA267">
        <v>0.11363636363636363</v>
      </c>
      <c r="BB267">
        <v>0.1918181818181818</v>
      </c>
      <c r="BE267">
        <v>7.6666666666666675E-2</v>
      </c>
      <c r="BF267">
        <v>7.1666666666666656E-2</v>
      </c>
      <c r="BG267">
        <v>0.16916666666666666</v>
      </c>
      <c r="BH267">
        <v>0.18999999999999997</v>
      </c>
      <c r="BI267">
        <v>0.13916666666666666</v>
      </c>
      <c r="BJ267">
        <v>0.15999999999999998</v>
      </c>
      <c r="BK267">
        <v>0.08</v>
      </c>
    </row>
    <row r="268" spans="1:63">
      <c r="AV268">
        <v>0.06</v>
      </c>
      <c r="AW268">
        <v>7.1818181818181809E-2</v>
      </c>
      <c r="AX268">
        <v>0.18833333333333332</v>
      </c>
      <c r="AY268">
        <v>0.21166666666666667</v>
      </c>
      <c r="AZ268">
        <v>0.16</v>
      </c>
      <c r="BA268">
        <v>0.11363636363636363</v>
      </c>
      <c r="BB268">
        <v>0.1918181818181818</v>
      </c>
      <c r="BE268">
        <v>7.6666666666666675E-2</v>
      </c>
      <c r="BF268">
        <v>7.1666666666666656E-2</v>
      </c>
      <c r="BG268">
        <v>0.16916666666666666</v>
      </c>
      <c r="BH268">
        <v>0.18999999999999997</v>
      </c>
      <c r="BI268">
        <v>0.13916666666666666</v>
      </c>
      <c r="BJ268">
        <v>0.15999999999999998</v>
      </c>
      <c r="BK268">
        <v>0.08</v>
      </c>
    </row>
    <row r="269" spans="1:63">
      <c r="B269" t="s">
        <v>24</v>
      </c>
      <c r="C269" t="s">
        <v>262</v>
      </c>
      <c r="D269" t="s">
        <v>263</v>
      </c>
      <c r="E269" t="s">
        <v>264</v>
      </c>
      <c r="F269" t="s">
        <v>265</v>
      </c>
      <c r="G269" t="s">
        <v>266</v>
      </c>
      <c r="H269" t="s">
        <v>267</v>
      </c>
      <c r="I269" t="s">
        <v>268</v>
      </c>
      <c r="J269" t="s">
        <v>269</v>
      </c>
      <c r="K269" t="s">
        <v>270</v>
      </c>
      <c r="L269" t="s">
        <v>271</v>
      </c>
      <c r="M269" t="s">
        <v>272</v>
      </c>
      <c r="N269" t="s">
        <v>273</v>
      </c>
      <c r="O269" t="s">
        <v>274</v>
      </c>
      <c r="P269" t="s">
        <v>275</v>
      </c>
      <c r="Q269" t="s">
        <v>276</v>
      </c>
      <c r="R269" t="s">
        <v>277</v>
      </c>
      <c r="S269" t="s">
        <v>278</v>
      </c>
      <c r="T269" t="s">
        <v>279</v>
      </c>
      <c r="U269" t="s">
        <v>280</v>
      </c>
      <c r="V269" t="s">
        <v>281</v>
      </c>
      <c r="W269" t="s">
        <v>282</v>
      </c>
      <c r="X269" t="s">
        <v>283</v>
      </c>
      <c r="Y269" t="s">
        <v>284</v>
      </c>
      <c r="Z269" t="s">
        <v>285</v>
      </c>
      <c r="AA269" t="s">
        <v>286</v>
      </c>
      <c r="AB269" t="s">
        <v>287</v>
      </c>
      <c r="AC269" t="s">
        <v>288</v>
      </c>
      <c r="AV269">
        <v>0.06</v>
      </c>
      <c r="AW269">
        <v>7.1818181818181809E-2</v>
      </c>
      <c r="AX269">
        <v>0.18833333333333332</v>
      </c>
      <c r="AY269">
        <v>0.21166666666666667</v>
      </c>
      <c r="AZ269">
        <v>0.16</v>
      </c>
      <c r="BA269">
        <v>0.11363636363636363</v>
      </c>
      <c r="BB269">
        <v>0.1918181818181818</v>
      </c>
      <c r="BE269">
        <v>7.6666666666666675E-2</v>
      </c>
      <c r="BF269">
        <v>7.1666666666666656E-2</v>
      </c>
      <c r="BG269">
        <v>0.16916666666666666</v>
      </c>
      <c r="BH269">
        <v>0.18999999999999997</v>
      </c>
      <c r="BI269">
        <v>0.13916666666666666</v>
      </c>
      <c r="BJ269">
        <v>0.15999999999999998</v>
      </c>
      <c r="BK269">
        <v>0.08</v>
      </c>
    </row>
    <row r="270" spans="1:63">
      <c r="A270" t="s">
        <v>289</v>
      </c>
      <c r="AV270">
        <v>0.06</v>
      </c>
      <c r="AW270">
        <v>7.1818181818181809E-2</v>
      </c>
      <c r="AX270">
        <v>0.18833333333333332</v>
      </c>
      <c r="AY270">
        <v>0.21166666666666667</v>
      </c>
      <c r="AZ270">
        <v>0.16</v>
      </c>
      <c r="BA270">
        <v>0.11363636363636363</v>
      </c>
      <c r="BB270">
        <v>0.1918181818181818</v>
      </c>
      <c r="BE270">
        <v>7.6666666666666675E-2</v>
      </c>
      <c r="BF270">
        <v>7.1666666666666656E-2</v>
      </c>
      <c r="BG270">
        <v>0.16916666666666666</v>
      </c>
      <c r="BH270">
        <v>0.18999999999999997</v>
      </c>
      <c r="BI270">
        <v>0.13916666666666666</v>
      </c>
      <c r="BJ270">
        <v>0.15999999999999998</v>
      </c>
      <c r="BK270">
        <v>0.08</v>
      </c>
    </row>
    <row r="271" spans="1:63">
      <c r="A271" t="s">
        <v>289</v>
      </c>
      <c r="C271">
        <v>2.1690299999999998</v>
      </c>
      <c r="D271">
        <v>14791.7</v>
      </c>
      <c r="E271">
        <v>32702.3</v>
      </c>
      <c r="F271" s="1">
        <v>2.1184800000000001E-12</v>
      </c>
      <c r="G271">
        <v>6880.88</v>
      </c>
      <c r="H271">
        <v>3.9411399999999999</v>
      </c>
      <c r="I271">
        <v>1000.68</v>
      </c>
      <c r="J271">
        <v>49.639000000000003</v>
      </c>
      <c r="K271">
        <v>2.2772899999999998</v>
      </c>
      <c r="L271">
        <v>143.09</v>
      </c>
      <c r="M271">
        <v>4.6955999999999998</v>
      </c>
      <c r="N271">
        <v>23.102900000000002</v>
      </c>
      <c r="O271">
        <v>24.063199999999998</v>
      </c>
      <c r="P271">
        <v>2.4253800000000001</v>
      </c>
      <c r="Q271">
        <v>8.1443499999999993</v>
      </c>
      <c r="R271">
        <v>43.877400000000002</v>
      </c>
      <c r="S271">
        <v>37.442100000000003</v>
      </c>
      <c r="T271">
        <v>3.8267699999999998</v>
      </c>
      <c r="U271">
        <v>22.815999999999999</v>
      </c>
      <c r="V271">
        <v>1.63253</v>
      </c>
      <c r="W271">
        <v>0.26579000000000003</v>
      </c>
      <c r="X271">
        <v>61.3506</v>
      </c>
      <c r="Y271">
        <v>2.1720999999999999</v>
      </c>
      <c r="Z271">
        <v>5.6539700000000002</v>
      </c>
      <c r="AA271">
        <v>1.06423</v>
      </c>
      <c r="AB271">
        <v>0.37719999999999998</v>
      </c>
      <c r="AC271">
        <v>1.8615699999999999</v>
      </c>
      <c r="AV271">
        <v>0.06</v>
      </c>
      <c r="AW271">
        <v>7.1818181818181809E-2</v>
      </c>
      <c r="AX271">
        <v>0.18833333333333332</v>
      </c>
      <c r="AY271">
        <v>0.21166666666666667</v>
      </c>
      <c r="AZ271">
        <v>0.16</v>
      </c>
      <c r="BA271">
        <v>0.11363636363636363</v>
      </c>
      <c r="BB271">
        <v>0.1918181818181818</v>
      </c>
      <c r="BE271">
        <v>7.6666666666666675E-2</v>
      </c>
      <c r="BF271">
        <v>7.1666666666666656E-2</v>
      </c>
      <c r="BG271">
        <v>0.16916666666666666</v>
      </c>
      <c r="BH271">
        <v>0.18999999999999997</v>
      </c>
      <c r="BI271">
        <v>0.13916666666666666</v>
      </c>
      <c r="BJ271">
        <v>0.15999999999999998</v>
      </c>
      <c r="BK271">
        <v>0.08</v>
      </c>
    </row>
    <row r="272" spans="1:63">
      <c r="A272" t="s">
        <v>290</v>
      </c>
      <c r="AV272">
        <v>0.06</v>
      </c>
      <c r="AW272">
        <v>7.1818181818181809E-2</v>
      </c>
      <c r="AX272">
        <v>0.18833333333333332</v>
      </c>
      <c r="AY272">
        <v>0.21166666666666667</v>
      </c>
      <c r="AZ272">
        <v>0.16</v>
      </c>
      <c r="BA272">
        <v>0.11363636363636363</v>
      </c>
      <c r="BB272">
        <v>0.1918181818181818</v>
      </c>
      <c r="BE272">
        <v>7.6666666666666675E-2</v>
      </c>
      <c r="BF272">
        <v>7.1666666666666656E-2</v>
      </c>
      <c r="BG272">
        <v>0.16916666666666666</v>
      </c>
      <c r="BH272">
        <v>0.18999999999999997</v>
      </c>
      <c r="BI272">
        <v>0.13916666666666666</v>
      </c>
      <c r="BJ272">
        <v>0.15999999999999998</v>
      </c>
      <c r="BK272">
        <v>0.08</v>
      </c>
    </row>
    <row r="273" spans="1:63">
      <c r="A273" t="s">
        <v>290</v>
      </c>
      <c r="C273">
        <v>2.7312799999999999</v>
      </c>
      <c r="D273">
        <v>11329.4</v>
      </c>
      <c r="E273">
        <v>38483.300000000003</v>
      </c>
      <c r="F273" s="1">
        <v>4.4607800000000003E-12</v>
      </c>
      <c r="G273">
        <v>11944.8</v>
      </c>
      <c r="H273">
        <v>3.4838100000000001</v>
      </c>
      <c r="I273">
        <v>1235.07</v>
      </c>
      <c r="J273">
        <v>54.338799999999999</v>
      </c>
      <c r="K273">
        <v>42.686</v>
      </c>
      <c r="L273">
        <v>191.001</v>
      </c>
      <c r="M273">
        <v>6.3681900000000002</v>
      </c>
      <c r="N273">
        <v>37.1858</v>
      </c>
      <c r="O273">
        <v>32.292900000000003</v>
      </c>
      <c r="P273">
        <v>3.0864099999999999</v>
      </c>
      <c r="Q273">
        <v>1.9611099999999999</v>
      </c>
      <c r="R273">
        <v>63.234099999999998</v>
      </c>
      <c r="S273">
        <v>65.6173</v>
      </c>
      <c r="T273">
        <v>2.79711</v>
      </c>
      <c r="U273">
        <v>19.473800000000001</v>
      </c>
      <c r="V273">
        <v>2.6776800000000001</v>
      </c>
      <c r="W273">
        <v>0.246888</v>
      </c>
      <c r="X273">
        <v>21.588899999999999</v>
      </c>
      <c r="Y273">
        <v>2.29521</v>
      </c>
      <c r="Z273">
        <v>5.1600799999999998</v>
      </c>
      <c r="AA273">
        <v>0.93806299999999998</v>
      </c>
      <c r="AB273">
        <v>0.28442800000000001</v>
      </c>
      <c r="AC273">
        <v>0.39186599999999999</v>
      </c>
      <c r="AV273">
        <v>0.06</v>
      </c>
      <c r="AW273">
        <v>7.1818181818181809E-2</v>
      </c>
      <c r="AX273">
        <v>0.18833333333333332</v>
      </c>
      <c r="AY273">
        <v>0.21166666666666667</v>
      </c>
      <c r="AZ273">
        <v>0.16</v>
      </c>
      <c r="BA273">
        <v>0.11363636363636363</v>
      </c>
      <c r="BB273">
        <v>0.1918181818181818</v>
      </c>
      <c r="BE273">
        <v>7.6666666666666675E-2</v>
      </c>
      <c r="BF273">
        <v>7.1666666666666656E-2</v>
      </c>
      <c r="BG273">
        <v>0.16916666666666666</v>
      </c>
      <c r="BH273">
        <v>0.18999999999999997</v>
      </c>
      <c r="BI273">
        <v>0.13916666666666666</v>
      </c>
      <c r="BJ273">
        <v>0.15999999999999998</v>
      </c>
      <c r="BK273">
        <v>0.08</v>
      </c>
    </row>
    <row r="274" spans="1:63">
      <c r="A274" t="s">
        <v>291</v>
      </c>
      <c r="AV274">
        <v>0.06</v>
      </c>
      <c r="AW274">
        <v>7.1818181818181809E-2</v>
      </c>
      <c r="AX274">
        <v>0.18833333333333332</v>
      </c>
      <c r="AY274">
        <v>0.21166666666666667</v>
      </c>
      <c r="AZ274">
        <v>0.16</v>
      </c>
      <c r="BA274">
        <v>0.11363636363636363</v>
      </c>
      <c r="BB274">
        <v>0.1918181818181818</v>
      </c>
      <c r="BE274">
        <v>7.6666666666666675E-2</v>
      </c>
      <c r="BF274">
        <v>7.1666666666666656E-2</v>
      </c>
      <c r="BG274">
        <v>0.16916666666666666</v>
      </c>
      <c r="BH274">
        <v>0.18999999999999997</v>
      </c>
      <c r="BI274">
        <v>0.13916666666666666</v>
      </c>
      <c r="BJ274">
        <v>0.15999999999999998</v>
      </c>
      <c r="BK274">
        <v>0.08</v>
      </c>
    </row>
    <row r="275" spans="1:63">
      <c r="A275" t="s">
        <v>292</v>
      </c>
      <c r="C275">
        <v>42.131900000000002</v>
      </c>
      <c r="D275">
        <v>2013.76</v>
      </c>
      <c r="E275">
        <v>41529.9</v>
      </c>
      <c r="F275" s="1">
        <v>4.1744400000000001E-12</v>
      </c>
      <c r="G275">
        <v>8458.02</v>
      </c>
      <c r="H275">
        <v>61.515300000000003</v>
      </c>
      <c r="I275">
        <v>62.801499999999997</v>
      </c>
      <c r="J275">
        <v>48.909300000000002</v>
      </c>
      <c r="K275">
        <v>47.017899999999997</v>
      </c>
      <c r="L275">
        <v>67.553600000000003</v>
      </c>
      <c r="M275">
        <v>50.693600000000004</v>
      </c>
      <c r="N275">
        <v>82.083500000000001</v>
      </c>
      <c r="O275">
        <v>66.038300000000007</v>
      </c>
      <c r="P275">
        <v>54.002699999999997</v>
      </c>
      <c r="Q275">
        <v>51.613700000000001</v>
      </c>
      <c r="R275">
        <v>74.721199999999996</v>
      </c>
      <c r="S275">
        <v>90.609300000000005</v>
      </c>
      <c r="T275">
        <v>53.010399999999997</v>
      </c>
      <c r="U275">
        <v>51.515500000000003</v>
      </c>
      <c r="V275">
        <v>62.434899999999999</v>
      </c>
      <c r="W275">
        <v>49.366300000000003</v>
      </c>
      <c r="X275">
        <v>44.690100000000001</v>
      </c>
      <c r="Y275">
        <v>48.6417</v>
      </c>
      <c r="Z275">
        <v>59.871699999999997</v>
      </c>
      <c r="AA275">
        <v>55.448500000000003</v>
      </c>
      <c r="AB275">
        <v>55.332000000000001</v>
      </c>
      <c r="AC275">
        <v>69.325199999999995</v>
      </c>
      <c r="AV275">
        <v>0.06</v>
      </c>
      <c r="AW275">
        <v>7.1818181818181809E-2</v>
      </c>
      <c r="AX275">
        <v>0.18833333333333332</v>
      </c>
      <c r="AY275">
        <v>0.21166666666666667</v>
      </c>
      <c r="AZ275">
        <v>0.16</v>
      </c>
      <c r="BA275">
        <v>0.11363636363636363</v>
      </c>
      <c r="BB275">
        <v>0.1918181818181818</v>
      </c>
      <c r="BE275">
        <v>7.6666666666666675E-2</v>
      </c>
      <c r="BF275">
        <v>7.1666666666666656E-2</v>
      </c>
      <c r="BG275">
        <v>0.16916666666666666</v>
      </c>
      <c r="BH275">
        <v>0.18999999999999997</v>
      </c>
      <c r="BI275">
        <v>0.13916666666666666</v>
      </c>
      <c r="BJ275">
        <v>0.15999999999999998</v>
      </c>
      <c r="BK275">
        <v>0.08</v>
      </c>
    </row>
    <row r="276" spans="1:63">
      <c r="A276" t="s">
        <v>292</v>
      </c>
      <c r="C276">
        <v>49.117400000000004</v>
      </c>
      <c r="D276">
        <v>1486.67</v>
      </c>
      <c r="E276">
        <v>56172.5</v>
      </c>
      <c r="F276" s="1">
        <v>4.6017199999999999E-12</v>
      </c>
      <c r="G276">
        <v>9776.86</v>
      </c>
      <c r="H276">
        <v>43.525500000000001</v>
      </c>
      <c r="I276">
        <v>85.055300000000003</v>
      </c>
      <c r="J276">
        <v>69.621899999999997</v>
      </c>
      <c r="K276">
        <v>60.005000000000003</v>
      </c>
      <c r="L276">
        <v>55.5931</v>
      </c>
      <c r="M276">
        <v>49.1723</v>
      </c>
      <c r="N276">
        <v>52.666499999999999</v>
      </c>
      <c r="O276">
        <v>73.090800000000002</v>
      </c>
      <c r="P276">
        <v>56.303699999999999</v>
      </c>
      <c r="Q276">
        <v>29.3414</v>
      </c>
      <c r="R276">
        <v>50.826999999999998</v>
      </c>
      <c r="S276">
        <v>39.113300000000002</v>
      </c>
      <c r="T276">
        <v>70.7744</v>
      </c>
      <c r="U276">
        <v>76.8964</v>
      </c>
      <c r="V276">
        <v>64.369600000000005</v>
      </c>
      <c r="W276">
        <v>43.9589</v>
      </c>
      <c r="X276">
        <v>59.599499999999999</v>
      </c>
      <c r="Y276">
        <v>40.3371</v>
      </c>
      <c r="Z276">
        <v>53.934800000000003</v>
      </c>
      <c r="AA276">
        <v>66.069999999999993</v>
      </c>
      <c r="AB276">
        <v>45.901899999999998</v>
      </c>
      <c r="AC276">
        <v>51.247300000000003</v>
      </c>
      <c r="AV276">
        <v>0.06</v>
      </c>
      <c r="AW276">
        <v>7.1818181818181809E-2</v>
      </c>
      <c r="AX276">
        <v>0.18833333333333332</v>
      </c>
      <c r="AY276">
        <v>0.21166666666666667</v>
      </c>
      <c r="AZ276">
        <v>0.16</v>
      </c>
      <c r="BA276">
        <v>0.11363636363636363</v>
      </c>
      <c r="BB276">
        <v>0.1918181818181818</v>
      </c>
      <c r="BE276">
        <v>7.6666666666666675E-2</v>
      </c>
      <c r="BF276">
        <v>7.1666666666666656E-2</v>
      </c>
      <c r="BG276">
        <v>0.16916666666666666</v>
      </c>
      <c r="BH276">
        <v>0.18999999999999997</v>
      </c>
      <c r="BI276">
        <v>0.13916666666666666</v>
      </c>
      <c r="BJ276">
        <v>0.15999999999999998</v>
      </c>
      <c r="BK276">
        <v>0.08</v>
      </c>
    </row>
    <row r="277" spans="1:63">
      <c r="A277" t="s">
        <v>292</v>
      </c>
      <c r="C277">
        <v>59.406100000000002</v>
      </c>
      <c r="D277">
        <v>976.84500000000003</v>
      </c>
      <c r="E277">
        <v>24609.5</v>
      </c>
      <c r="F277" s="1">
        <v>5.3136099999999996E-12</v>
      </c>
      <c r="G277">
        <v>8903.6200000000008</v>
      </c>
      <c r="H277">
        <v>46.604199999999999</v>
      </c>
      <c r="I277">
        <v>36.816099999999999</v>
      </c>
      <c r="J277">
        <v>35.443899999999999</v>
      </c>
      <c r="K277">
        <v>29.999500000000001</v>
      </c>
      <c r="L277">
        <v>44.809699999999999</v>
      </c>
      <c r="M277">
        <v>36.554000000000002</v>
      </c>
      <c r="N277">
        <v>48.601599999999998</v>
      </c>
      <c r="O277">
        <v>48.770899999999997</v>
      </c>
      <c r="P277">
        <v>43.898800000000001</v>
      </c>
      <c r="Q277">
        <v>37.1447</v>
      </c>
      <c r="R277">
        <v>49.569099999999999</v>
      </c>
      <c r="S277">
        <v>53.527299999999997</v>
      </c>
      <c r="T277">
        <v>48.381599999999999</v>
      </c>
      <c r="U277">
        <v>43.3294</v>
      </c>
      <c r="V277">
        <v>37.869399999999999</v>
      </c>
      <c r="W277">
        <v>38.632100000000001</v>
      </c>
      <c r="X277">
        <v>55.548299999999998</v>
      </c>
      <c r="Y277">
        <v>34.922499999999999</v>
      </c>
      <c r="Z277">
        <v>37.56</v>
      </c>
      <c r="AA277">
        <v>37.911499999999997</v>
      </c>
      <c r="AB277">
        <v>38.470999999999997</v>
      </c>
      <c r="AC277">
        <v>45.723599999999998</v>
      </c>
      <c r="AV277">
        <v>0.06</v>
      </c>
      <c r="AW277">
        <v>7.1818181818181809E-2</v>
      </c>
      <c r="AX277">
        <v>0.18833333333333332</v>
      </c>
      <c r="AY277">
        <v>0.21166666666666667</v>
      </c>
      <c r="AZ277">
        <v>0.16</v>
      </c>
      <c r="BA277">
        <v>0.11363636363636363</v>
      </c>
      <c r="BB277">
        <v>0.1918181818181818</v>
      </c>
      <c r="BE277">
        <v>7.6666666666666675E-2</v>
      </c>
      <c r="BF277">
        <v>7.1666666666666656E-2</v>
      </c>
      <c r="BG277">
        <v>0.16916666666666666</v>
      </c>
      <c r="BH277">
        <v>0.18999999999999997</v>
      </c>
      <c r="BI277">
        <v>0.13916666666666666</v>
      </c>
      <c r="BJ277">
        <v>0.15999999999999998</v>
      </c>
      <c r="BK277">
        <v>0.08</v>
      </c>
    </row>
    <row r="278" spans="1:63">
      <c r="A278" t="s">
        <v>293</v>
      </c>
      <c r="AV278">
        <v>0.06</v>
      </c>
      <c r="AW278">
        <v>7.1818181818181809E-2</v>
      </c>
      <c r="AX278">
        <v>0.18833333333333332</v>
      </c>
      <c r="AY278">
        <v>0.21166666666666667</v>
      </c>
      <c r="AZ278">
        <v>0.16</v>
      </c>
      <c r="BA278">
        <v>0.11363636363636363</v>
      </c>
      <c r="BB278">
        <v>0.1918181818181818</v>
      </c>
      <c r="BE278">
        <v>7.6666666666666675E-2</v>
      </c>
      <c r="BF278">
        <v>7.1666666666666656E-2</v>
      </c>
      <c r="BG278">
        <v>0.16916666666666666</v>
      </c>
      <c r="BH278">
        <v>0.18999999999999997</v>
      </c>
      <c r="BI278">
        <v>0.13916666666666666</v>
      </c>
      <c r="BJ278">
        <v>0.15999999999999998</v>
      </c>
      <c r="BK278">
        <v>0.08</v>
      </c>
    </row>
    <row r="279" spans="1:63">
      <c r="A279" t="s">
        <v>293</v>
      </c>
      <c r="C279">
        <v>3.9793799999999999</v>
      </c>
      <c r="D279">
        <v>1497.07</v>
      </c>
      <c r="E279">
        <v>41799.300000000003</v>
      </c>
      <c r="F279" s="1">
        <v>4.6017199999999999E-12</v>
      </c>
      <c r="G279">
        <v>8878</v>
      </c>
      <c r="H279">
        <v>5.2655900000000004</v>
      </c>
      <c r="I279">
        <v>21.776900000000001</v>
      </c>
      <c r="J279">
        <v>3.1750699999999998</v>
      </c>
      <c r="K279">
        <v>2.2118600000000002</v>
      </c>
      <c r="L279">
        <v>5.1452600000000004</v>
      </c>
      <c r="M279">
        <v>3.41995</v>
      </c>
      <c r="N279">
        <v>9.6753</v>
      </c>
      <c r="O279">
        <v>13.4438</v>
      </c>
      <c r="P279">
        <v>3.23542</v>
      </c>
      <c r="Q279">
        <v>3.6246800000000001</v>
      </c>
      <c r="R279">
        <v>14.0703</v>
      </c>
      <c r="S279">
        <v>7.1952999999999996</v>
      </c>
      <c r="T279">
        <v>5.1967299999999996</v>
      </c>
      <c r="U279">
        <v>4.3107499999999996</v>
      </c>
      <c r="V279">
        <v>2.85764</v>
      </c>
      <c r="W279">
        <v>3.6286499999999999</v>
      </c>
      <c r="X279">
        <v>7.1098100000000004</v>
      </c>
      <c r="Y279">
        <v>2.88442</v>
      </c>
      <c r="Z279">
        <v>2.7365400000000002</v>
      </c>
      <c r="AA279">
        <v>3.8260700000000001</v>
      </c>
      <c r="AB279">
        <v>3.32918</v>
      </c>
      <c r="AC279">
        <v>4.1083800000000004</v>
      </c>
      <c r="AV279">
        <v>0.06</v>
      </c>
      <c r="AW279">
        <v>7.1818181818181809E-2</v>
      </c>
      <c r="AX279">
        <v>0.18833333333333332</v>
      </c>
      <c r="AY279">
        <v>0.21166666666666667</v>
      </c>
      <c r="AZ279">
        <v>0.16</v>
      </c>
      <c r="BA279">
        <v>0.11363636363636363</v>
      </c>
      <c r="BB279">
        <v>0.1918181818181818</v>
      </c>
      <c r="BE279">
        <v>7.6666666666666675E-2</v>
      </c>
      <c r="BF279">
        <v>7.1666666666666656E-2</v>
      </c>
      <c r="BG279">
        <v>0.16916666666666666</v>
      </c>
      <c r="BH279">
        <v>0.18999999999999997</v>
      </c>
      <c r="BI279">
        <v>0.13916666666666666</v>
      </c>
      <c r="BJ279">
        <v>0.15999999999999998</v>
      </c>
      <c r="BK279">
        <v>0.08</v>
      </c>
    </row>
    <row r="280" spans="1:63">
      <c r="A280" t="s">
        <v>293</v>
      </c>
      <c r="C280">
        <v>6.4782599999999997</v>
      </c>
      <c r="D280">
        <v>1649.3</v>
      </c>
      <c r="E280">
        <v>34053.800000000003</v>
      </c>
      <c r="F280" s="1">
        <v>3.7312000000000001E-12</v>
      </c>
      <c r="G280">
        <v>8844.86</v>
      </c>
      <c r="H280">
        <v>5.87784</v>
      </c>
      <c r="I280">
        <v>22.4878</v>
      </c>
      <c r="J280">
        <v>3.8912399999999998</v>
      </c>
      <c r="K280">
        <v>4.0574899999999996</v>
      </c>
      <c r="L280">
        <v>5.1278699999999997</v>
      </c>
      <c r="M280">
        <v>2.9840300000000002</v>
      </c>
      <c r="N280">
        <v>9.7613900000000005</v>
      </c>
      <c r="O280">
        <v>10.764200000000001</v>
      </c>
      <c r="P280">
        <v>3.73502</v>
      </c>
      <c r="Q280">
        <v>4.1140699999999999</v>
      </c>
      <c r="R280">
        <v>13.650700000000001</v>
      </c>
      <c r="S280">
        <v>7.9927099999999998</v>
      </c>
      <c r="T280">
        <v>3.9267799999999999</v>
      </c>
      <c r="U280">
        <v>4.6225399999999999</v>
      </c>
      <c r="V280">
        <v>3.7572800000000002</v>
      </c>
      <c r="W280">
        <v>5.8174700000000001</v>
      </c>
      <c r="X280">
        <v>4.9123299999999999</v>
      </c>
      <c r="Y280">
        <v>3.1743299999999999</v>
      </c>
      <c r="Z280">
        <v>3.2113100000000001</v>
      </c>
      <c r="AA280">
        <v>4.6847599999999998</v>
      </c>
      <c r="AB280">
        <v>3.802</v>
      </c>
      <c r="AC280">
        <v>4.9565000000000001</v>
      </c>
      <c r="AV280">
        <v>0.06</v>
      </c>
      <c r="AW280">
        <v>7.1818181818181809E-2</v>
      </c>
      <c r="AX280">
        <v>0.18833333333333332</v>
      </c>
      <c r="AY280">
        <v>0.21166666666666667</v>
      </c>
      <c r="AZ280">
        <v>0.16</v>
      </c>
      <c r="BA280">
        <v>0.11363636363636363</v>
      </c>
      <c r="BB280">
        <v>0.1918181818181818</v>
      </c>
      <c r="BE280">
        <v>7.6666666666666675E-2</v>
      </c>
      <c r="BF280">
        <v>7.1666666666666656E-2</v>
      </c>
      <c r="BG280">
        <v>0.16916666666666666</v>
      </c>
      <c r="BH280">
        <v>0.18999999999999997</v>
      </c>
      <c r="BI280">
        <v>0.13916666666666666</v>
      </c>
      <c r="BJ280">
        <v>0.15999999999999998</v>
      </c>
      <c r="BK280">
        <v>0.08</v>
      </c>
    </row>
    <row r="281" spans="1:63">
      <c r="A281" t="s">
        <v>293</v>
      </c>
      <c r="C281">
        <v>7.6177299999999999</v>
      </c>
      <c r="D281">
        <v>1197.28</v>
      </c>
      <c r="E281">
        <v>29432</v>
      </c>
      <c r="F281" s="1">
        <v>3.4831E-12</v>
      </c>
      <c r="G281">
        <v>7286.43</v>
      </c>
      <c r="H281">
        <v>5.6268399999999996</v>
      </c>
      <c r="I281">
        <v>26.773700000000002</v>
      </c>
      <c r="J281">
        <v>4.3596199999999996</v>
      </c>
      <c r="K281">
        <v>4.1072699999999998</v>
      </c>
      <c r="L281">
        <v>6.6201699999999999</v>
      </c>
      <c r="M281">
        <v>3.8998699999999999</v>
      </c>
      <c r="N281">
        <v>10.274900000000001</v>
      </c>
      <c r="O281">
        <v>12.975199999999999</v>
      </c>
      <c r="P281">
        <v>3.74796</v>
      </c>
      <c r="Q281">
        <v>5.3030200000000001</v>
      </c>
      <c r="R281">
        <v>14.959</v>
      </c>
      <c r="S281">
        <v>9.6988299999999992</v>
      </c>
      <c r="T281">
        <v>6.1762499999999996</v>
      </c>
      <c r="U281">
        <v>2.44712</v>
      </c>
      <c r="V281">
        <v>3.7423899999999999</v>
      </c>
      <c r="W281">
        <v>4.7139100000000003</v>
      </c>
      <c r="X281">
        <v>8.6834699999999998</v>
      </c>
      <c r="Y281">
        <v>2.5760000000000001</v>
      </c>
      <c r="Z281">
        <v>3.97784</v>
      </c>
      <c r="AA281">
        <v>4.3724600000000002</v>
      </c>
      <c r="AB281">
        <v>3.0674600000000001</v>
      </c>
      <c r="AC281">
        <v>4.5547599999999999</v>
      </c>
      <c r="AV281">
        <v>0.06</v>
      </c>
      <c r="AW281">
        <v>7.1818181818181809E-2</v>
      </c>
      <c r="AX281">
        <v>0.18833333333333332</v>
      </c>
      <c r="AY281">
        <v>0.21166666666666667</v>
      </c>
      <c r="AZ281">
        <v>0.16</v>
      </c>
      <c r="BA281">
        <v>0.11363636363636363</v>
      </c>
      <c r="BB281">
        <v>0.1918181818181818</v>
      </c>
      <c r="BE281">
        <v>7.6666666666666675E-2</v>
      </c>
      <c r="BF281">
        <v>7.1666666666666656E-2</v>
      </c>
      <c r="BG281">
        <v>0.16916666666666666</v>
      </c>
      <c r="BH281">
        <v>0.18999999999999997</v>
      </c>
      <c r="BI281">
        <v>0.13916666666666666</v>
      </c>
      <c r="BJ281">
        <v>0.15999999999999998</v>
      </c>
      <c r="BK281">
        <v>0.08</v>
      </c>
    </row>
    <row r="282" spans="1:63">
      <c r="A282" t="s">
        <v>294</v>
      </c>
      <c r="AV282">
        <v>0.06</v>
      </c>
      <c r="AW282">
        <v>7.1818181818181809E-2</v>
      </c>
      <c r="AX282">
        <v>0.18833333333333332</v>
      </c>
      <c r="AY282">
        <v>0.21166666666666667</v>
      </c>
      <c r="AZ282">
        <v>0.16</v>
      </c>
      <c r="BA282">
        <v>0.11363636363636363</v>
      </c>
      <c r="BB282">
        <v>0.1918181818181818</v>
      </c>
      <c r="BE282">
        <v>7.6666666666666675E-2</v>
      </c>
      <c r="BF282">
        <v>7.1666666666666656E-2</v>
      </c>
      <c r="BG282">
        <v>0.16916666666666666</v>
      </c>
      <c r="BH282">
        <v>0.18999999999999997</v>
      </c>
      <c r="BI282">
        <v>0.13916666666666666</v>
      </c>
      <c r="BJ282">
        <v>0.15999999999999998</v>
      </c>
      <c r="BK282">
        <v>0.08</v>
      </c>
    </row>
    <row r="283" spans="1:63">
      <c r="A283" t="s">
        <v>294</v>
      </c>
      <c r="C283">
        <v>5.9575399999999998</v>
      </c>
      <c r="D283">
        <v>11229.2</v>
      </c>
      <c r="E283">
        <v>28155.5</v>
      </c>
      <c r="F283" s="1">
        <v>1.7646799999999999E-12</v>
      </c>
      <c r="G283">
        <v>2254.21</v>
      </c>
      <c r="H283">
        <v>2.8317299999999999</v>
      </c>
      <c r="I283">
        <v>252.19499999999999</v>
      </c>
      <c r="J283">
        <v>8.7358799999999999</v>
      </c>
      <c r="K283">
        <v>1.44303</v>
      </c>
      <c r="L283">
        <v>50.135599999999997</v>
      </c>
      <c r="M283">
        <v>1.41771</v>
      </c>
      <c r="N283">
        <v>11.7498</v>
      </c>
      <c r="O283">
        <v>14.785</v>
      </c>
      <c r="P283">
        <v>2.4493499999999999</v>
      </c>
      <c r="Q283">
        <v>4.9351599999999998</v>
      </c>
      <c r="R283">
        <v>79.632499999999993</v>
      </c>
      <c r="S283">
        <v>63.482700000000001</v>
      </c>
      <c r="T283">
        <v>1.2330300000000001</v>
      </c>
      <c r="U283">
        <v>9.9633500000000002</v>
      </c>
      <c r="V283">
        <v>0.88831400000000005</v>
      </c>
      <c r="W283">
        <v>0.43469999999999998</v>
      </c>
      <c r="X283">
        <v>58.094299999999997</v>
      </c>
      <c r="Y283">
        <v>1.6997899999999999</v>
      </c>
      <c r="Z283">
        <v>1.6033900000000001</v>
      </c>
      <c r="AA283">
        <v>0.48629</v>
      </c>
      <c r="AB283">
        <v>0.16706799999999999</v>
      </c>
      <c r="AC283">
        <v>1.0844400000000001</v>
      </c>
      <c r="AV283">
        <v>0.06</v>
      </c>
      <c r="AW283">
        <v>7.1818181818181809E-2</v>
      </c>
      <c r="AX283">
        <v>0.18833333333333332</v>
      </c>
      <c r="AY283">
        <v>0.21166666666666667</v>
      </c>
      <c r="AZ283">
        <v>0.16</v>
      </c>
      <c r="BA283">
        <v>0.11363636363636363</v>
      </c>
      <c r="BB283">
        <v>0.1918181818181818</v>
      </c>
      <c r="BE283">
        <v>7.6666666666666675E-2</v>
      </c>
      <c r="BF283">
        <v>7.1666666666666656E-2</v>
      </c>
      <c r="BG283">
        <v>0.16916666666666666</v>
      </c>
      <c r="BH283">
        <v>0.18999999999999997</v>
      </c>
      <c r="BI283">
        <v>0.13916666666666666</v>
      </c>
      <c r="BJ283">
        <v>0.15999999999999998</v>
      </c>
      <c r="BK283">
        <v>0.08</v>
      </c>
    </row>
    <row r="284" spans="1:63">
      <c r="A284" t="s">
        <v>295</v>
      </c>
      <c r="AD284" s="19" t="s">
        <v>231</v>
      </c>
      <c r="AE284" s="19" t="s">
        <v>232</v>
      </c>
      <c r="AF284" s="19" t="s">
        <v>233</v>
      </c>
      <c r="AG284" s="19" t="s">
        <v>234</v>
      </c>
      <c r="AH284" s="19" t="s">
        <v>238</v>
      </c>
      <c r="AI284" s="19" t="s">
        <v>244</v>
      </c>
      <c r="AJ284" s="19" t="s">
        <v>241</v>
      </c>
      <c r="AV284">
        <v>0.06</v>
      </c>
      <c r="AW284">
        <v>7.1818181818181809E-2</v>
      </c>
      <c r="AX284">
        <v>0.18833333333333332</v>
      </c>
      <c r="AY284">
        <v>0.21166666666666667</v>
      </c>
      <c r="AZ284">
        <v>0.16</v>
      </c>
      <c r="BA284">
        <v>0.11363636363636363</v>
      </c>
      <c r="BB284">
        <v>0.1918181818181818</v>
      </c>
      <c r="BE284">
        <v>7.6666666666666675E-2</v>
      </c>
      <c r="BF284">
        <v>7.1666666666666656E-2</v>
      </c>
      <c r="BG284">
        <v>0.16916666666666666</v>
      </c>
      <c r="BH284">
        <v>0.18999999999999997</v>
      </c>
      <c r="BI284">
        <v>0.13916666666666666</v>
      </c>
      <c r="BJ284">
        <v>0.15999999999999998</v>
      </c>
      <c r="BK284">
        <v>0.08</v>
      </c>
    </row>
    <row r="285" spans="1:63">
      <c r="A285" t="s">
        <v>101</v>
      </c>
      <c r="C285">
        <v>7.4635499999999997</v>
      </c>
      <c r="D285" s="1">
        <v>8.4015499999999995E-12</v>
      </c>
      <c r="E285">
        <v>15190.1</v>
      </c>
      <c r="F285">
        <v>1587.81</v>
      </c>
      <c r="G285">
        <v>366.90699999999998</v>
      </c>
      <c r="H285">
        <v>5.8771100000000001</v>
      </c>
      <c r="I285">
        <v>111.336</v>
      </c>
      <c r="J285">
        <v>0.21981400000000001</v>
      </c>
      <c r="K285">
        <v>1.06253</v>
      </c>
      <c r="L285">
        <v>19.6066</v>
      </c>
      <c r="M285">
        <v>0.24956</v>
      </c>
      <c r="N285">
        <v>10.0344</v>
      </c>
      <c r="O285">
        <v>20.910299999999999</v>
      </c>
      <c r="P285">
        <v>6.5186900000000003</v>
      </c>
      <c r="Q285">
        <v>17.5458</v>
      </c>
      <c r="R285">
        <v>8.94421</v>
      </c>
      <c r="S285">
        <v>5.2143199999999998</v>
      </c>
      <c r="T285">
        <v>6.9441000000000003E-2</v>
      </c>
      <c r="U285">
        <v>0.32067200000000001</v>
      </c>
      <c r="V285">
        <v>2.0141</v>
      </c>
      <c r="W285">
        <v>0.35075899999999999</v>
      </c>
      <c r="X285">
        <v>524.85500000000002</v>
      </c>
      <c r="Y285">
        <v>1.52915E-2</v>
      </c>
      <c r="Z285">
        <v>1.5528100000000001E-4</v>
      </c>
      <c r="AA285">
        <v>6.6644399999999998E-4</v>
      </c>
      <c r="AB285">
        <v>3.2794999999999998E-2</v>
      </c>
      <c r="AC285">
        <v>0.99229100000000003</v>
      </c>
      <c r="AD285">
        <f t="shared" ref="AD285:AD294" si="35">BE268*10000</f>
        <v>766.66666666666674</v>
      </c>
      <c r="AE285">
        <f t="shared" ref="AE285:AE294" si="36">BF268*10000</f>
        <v>716.66666666666652</v>
      </c>
      <c r="AF285">
        <f t="shared" ref="AF285:AF294" si="37">BG268*10000</f>
        <v>1691.6666666666665</v>
      </c>
      <c r="AG285">
        <f t="shared" ref="AG285:AG294" si="38">BH268*10000</f>
        <v>1899.9999999999998</v>
      </c>
      <c r="AH285">
        <f t="shared" ref="AH285:AH294" si="39">BI268*10000</f>
        <v>1391.6666666666665</v>
      </c>
      <c r="AI285">
        <f t="shared" ref="AI285:AI294" si="40">BJ268*10000</f>
        <v>1599.9999999999998</v>
      </c>
      <c r="AJ285">
        <f t="shared" ref="AJ285:AJ294" si="41">BK268*10000</f>
        <v>800</v>
      </c>
      <c r="AV285">
        <v>0.06</v>
      </c>
      <c r="AW285">
        <v>7.1818181818181809E-2</v>
      </c>
      <c r="AX285">
        <v>0.18833333333333332</v>
      </c>
      <c r="AY285">
        <v>0.21166666666666667</v>
      </c>
      <c r="AZ285">
        <v>0.16</v>
      </c>
      <c r="BA285">
        <v>0.11363636363636363</v>
      </c>
      <c r="BB285">
        <v>0.1918181818181818</v>
      </c>
      <c r="BE285">
        <v>7.6666666666666675E-2</v>
      </c>
      <c r="BF285">
        <v>7.1666666666666656E-2</v>
      </c>
      <c r="BG285">
        <v>0.16916666666666666</v>
      </c>
      <c r="BH285">
        <v>0.18999999999999997</v>
      </c>
      <c r="BI285">
        <v>0.13916666666666666</v>
      </c>
      <c r="BJ285">
        <v>0.15999999999999998</v>
      </c>
      <c r="BK285">
        <v>0.08</v>
      </c>
    </row>
    <row r="286" spans="1:63">
      <c r="A286" t="s">
        <v>102</v>
      </c>
      <c r="C286">
        <v>7.1688200000000002</v>
      </c>
      <c r="D286" s="1">
        <v>9.2034399999999998E-12</v>
      </c>
      <c r="E286">
        <v>15843.5</v>
      </c>
      <c r="F286">
        <v>1205.1300000000001</v>
      </c>
      <c r="G286">
        <v>374.25200000000001</v>
      </c>
      <c r="H286">
        <v>5.5756600000000001</v>
      </c>
      <c r="I286">
        <v>98.455200000000005</v>
      </c>
      <c r="J286">
        <v>0.166655</v>
      </c>
      <c r="K286">
        <v>1.2702199999999999</v>
      </c>
      <c r="L286">
        <v>11.6363</v>
      </c>
      <c r="M286">
        <v>0.33915299999999998</v>
      </c>
      <c r="N286">
        <v>7.6111399999999998</v>
      </c>
      <c r="O286">
        <v>19.0731</v>
      </c>
      <c r="P286">
        <v>6.3679899999999998</v>
      </c>
      <c r="Q286">
        <v>24.4434</v>
      </c>
      <c r="R286">
        <v>9.6016700000000004</v>
      </c>
      <c r="S286">
        <v>3.2561900000000001</v>
      </c>
      <c r="T286">
        <v>9.4534000000000007E-2</v>
      </c>
      <c r="U286">
        <v>0.44375199999999998</v>
      </c>
      <c r="V286">
        <v>3.2022499999999998</v>
      </c>
      <c r="W286">
        <v>0.413408</v>
      </c>
      <c r="X286">
        <v>215.55199999999999</v>
      </c>
      <c r="Y286">
        <v>1.1760899999999999E-2</v>
      </c>
      <c r="Z286">
        <v>1.27735E-4</v>
      </c>
      <c r="AA286">
        <v>5.12132E-4</v>
      </c>
      <c r="AB286">
        <v>3.1213100000000001E-2</v>
      </c>
      <c r="AC286">
        <v>0.58470500000000003</v>
      </c>
      <c r="AD286">
        <f t="shared" si="35"/>
        <v>766.66666666666674</v>
      </c>
      <c r="AE286">
        <f t="shared" si="36"/>
        <v>716.66666666666652</v>
      </c>
      <c r="AF286">
        <f t="shared" si="37"/>
        <v>1691.6666666666665</v>
      </c>
      <c r="AG286">
        <f t="shared" si="38"/>
        <v>1899.9999999999998</v>
      </c>
      <c r="AH286">
        <f t="shared" si="39"/>
        <v>1391.6666666666665</v>
      </c>
      <c r="AI286">
        <f t="shared" si="40"/>
        <v>1599.9999999999998</v>
      </c>
      <c r="AJ286">
        <f t="shared" si="41"/>
        <v>800</v>
      </c>
      <c r="AV286">
        <v>0.06</v>
      </c>
      <c r="AW286">
        <v>7.1818181818181809E-2</v>
      </c>
      <c r="AX286">
        <v>0.18833333333333332</v>
      </c>
      <c r="AY286">
        <v>0.21166666666666667</v>
      </c>
      <c r="AZ286">
        <v>0.16</v>
      </c>
      <c r="BA286">
        <v>0.11363636363636363</v>
      </c>
      <c r="BB286">
        <v>0.1918181818181818</v>
      </c>
      <c r="BE286">
        <v>7.6666666666666675E-2</v>
      </c>
      <c r="BF286">
        <v>7.1666666666666656E-2</v>
      </c>
      <c r="BG286">
        <v>0.16916666666666666</v>
      </c>
      <c r="BH286">
        <v>0.18999999999999997</v>
      </c>
      <c r="BI286">
        <v>0.13916666666666666</v>
      </c>
      <c r="BJ286">
        <v>0.15999999999999998</v>
      </c>
      <c r="BK286">
        <v>0.08</v>
      </c>
    </row>
    <row r="287" spans="1:63">
      <c r="A287" t="s">
        <v>103</v>
      </c>
      <c r="C287">
        <v>7.3261399999999997</v>
      </c>
      <c r="D287" s="1">
        <v>9.0096600000000006E-12</v>
      </c>
      <c r="E287">
        <v>14892.5</v>
      </c>
      <c r="F287">
        <v>2152.0100000000002</v>
      </c>
      <c r="G287">
        <v>323.57400000000001</v>
      </c>
      <c r="H287">
        <v>7.5006599999999999</v>
      </c>
      <c r="I287">
        <v>109.203</v>
      </c>
      <c r="J287">
        <v>0.17066799999999999</v>
      </c>
      <c r="K287">
        <v>1.35023</v>
      </c>
      <c r="L287">
        <v>10.3506</v>
      </c>
      <c r="M287">
        <v>0.33357199999999998</v>
      </c>
      <c r="N287">
        <v>9.4736100000000008</v>
      </c>
      <c r="O287">
        <v>27.1401</v>
      </c>
      <c r="P287">
        <v>6.7428999999999997</v>
      </c>
      <c r="Q287">
        <v>29.065100000000001</v>
      </c>
      <c r="R287">
        <v>7.8505599999999998</v>
      </c>
      <c r="S287">
        <v>3.2718699999999998</v>
      </c>
      <c r="T287">
        <v>8.4378700000000001E-2</v>
      </c>
      <c r="U287">
        <v>0.51256999999999997</v>
      </c>
      <c r="V287">
        <v>2.3958699999999999</v>
      </c>
      <c r="W287">
        <v>0.29012399999999999</v>
      </c>
      <c r="X287">
        <v>365.86700000000002</v>
      </c>
      <c r="Y287">
        <v>8.4594300000000004E-3</v>
      </c>
      <c r="Z287" s="1">
        <v>2.1421200000000001E-5</v>
      </c>
      <c r="AA287" s="1">
        <v>8.9683299999999996E-5</v>
      </c>
      <c r="AB287">
        <v>2.2941900000000001E-2</v>
      </c>
      <c r="AC287">
        <v>0.66508100000000003</v>
      </c>
      <c r="AD287">
        <f t="shared" si="35"/>
        <v>766.66666666666674</v>
      </c>
      <c r="AE287">
        <f t="shared" si="36"/>
        <v>716.66666666666652</v>
      </c>
      <c r="AF287">
        <f t="shared" si="37"/>
        <v>1691.6666666666665</v>
      </c>
      <c r="AG287">
        <f t="shared" si="38"/>
        <v>1899.9999999999998</v>
      </c>
      <c r="AH287">
        <f t="shared" si="39"/>
        <v>1391.6666666666665</v>
      </c>
      <c r="AI287">
        <f t="shared" si="40"/>
        <v>1599.9999999999998</v>
      </c>
      <c r="AJ287">
        <f t="shared" si="41"/>
        <v>800</v>
      </c>
      <c r="AV287">
        <v>0.06</v>
      </c>
      <c r="AW287">
        <v>7.1818181818181809E-2</v>
      </c>
      <c r="AX287">
        <v>0.18833333333333332</v>
      </c>
      <c r="AY287">
        <v>0.21166666666666667</v>
      </c>
      <c r="AZ287">
        <v>0.16</v>
      </c>
      <c r="BA287">
        <v>0.11363636363636363</v>
      </c>
      <c r="BB287">
        <v>0.1918181818181818</v>
      </c>
      <c r="BE287">
        <v>7.6666666666666675E-2</v>
      </c>
      <c r="BF287">
        <v>7.1666666666666656E-2</v>
      </c>
      <c r="BG287">
        <v>0.16916666666666666</v>
      </c>
      <c r="BH287">
        <v>0.18999999999999997</v>
      </c>
      <c r="BI287">
        <v>0.13916666666666666</v>
      </c>
      <c r="BJ287">
        <v>0.15999999999999998</v>
      </c>
      <c r="BK287">
        <v>0.08</v>
      </c>
    </row>
    <row r="288" spans="1:63">
      <c r="A288" t="s">
        <v>104</v>
      </c>
      <c r="C288">
        <v>9.0301500000000008</v>
      </c>
      <c r="D288" s="1">
        <v>6.9661999999999999E-12</v>
      </c>
      <c r="E288">
        <v>18822.099999999999</v>
      </c>
      <c r="F288">
        <v>1950.38</v>
      </c>
      <c r="G288">
        <v>410.68299999999999</v>
      </c>
      <c r="H288">
        <v>6.5863100000000001</v>
      </c>
      <c r="I288">
        <v>107.77200000000001</v>
      </c>
      <c r="J288">
        <v>0.247479</v>
      </c>
      <c r="K288">
        <v>1.6003499999999999</v>
      </c>
      <c r="L288">
        <v>14.8109</v>
      </c>
      <c r="M288">
        <v>0.29797699999999999</v>
      </c>
      <c r="N288">
        <v>6.0361700000000003</v>
      </c>
      <c r="O288">
        <v>36.542299999999997</v>
      </c>
      <c r="P288">
        <v>7.1999899999999997</v>
      </c>
      <c r="Q288">
        <v>37.134799999999998</v>
      </c>
      <c r="R288">
        <v>14.415100000000001</v>
      </c>
      <c r="S288">
        <v>5.22844</v>
      </c>
      <c r="T288">
        <v>0.11339100000000001</v>
      </c>
      <c r="U288">
        <v>0.58502200000000004</v>
      </c>
      <c r="V288">
        <v>2.5123199999999999</v>
      </c>
      <c r="W288">
        <v>0.32195800000000002</v>
      </c>
      <c r="X288">
        <v>348.39</v>
      </c>
      <c r="Y288">
        <v>1.0681700000000001E-2</v>
      </c>
      <c r="Z288" s="1">
        <v>1.9655300000000001E-5</v>
      </c>
      <c r="AA288" s="1">
        <v>2.77575E-5</v>
      </c>
      <c r="AB288">
        <v>1.9213899999999999E-2</v>
      </c>
      <c r="AC288">
        <v>0.74823499999999998</v>
      </c>
      <c r="AD288">
        <f t="shared" si="35"/>
        <v>766.66666666666674</v>
      </c>
      <c r="AE288">
        <f t="shared" si="36"/>
        <v>716.66666666666652</v>
      </c>
      <c r="AF288">
        <f t="shared" si="37"/>
        <v>1691.6666666666665</v>
      </c>
      <c r="AG288">
        <f t="shared" si="38"/>
        <v>1899.9999999999998</v>
      </c>
      <c r="AH288">
        <f t="shared" si="39"/>
        <v>1391.6666666666665</v>
      </c>
      <c r="AI288">
        <f t="shared" si="40"/>
        <v>1599.9999999999998</v>
      </c>
      <c r="AJ288">
        <f t="shared" si="41"/>
        <v>800</v>
      </c>
      <c r="AV288">
        <v>0.06</v>
      </c>
      <c r="AW288">
        <v>7.1818181818181809E-2</v>
      </c>
      <c r="AX288">
        <v>0.18833333333333332</v>
      </c>
      <c r="AY288">
        <v>0.21166666666666667</v>
      </c>
      <c r="AZ288">
        <v>0.16</v>
      </c>
      <c r="BA288">
        <v>0.11363636363636363</v>
      </c>
      <c r="BB288">
        <v>0.1918181818181818</v>
      </c>
      <c r="BE288">
        <v>7.6666666666666675E-2</v>
      </c>
      <c r="BF288">
        <v>7.1666666666666656E-2</v>
      </c>
      <c r="BG288">
        <v>0.16916666666666666</v>
      </c>
      <c r="BH288">
        <v>0.18999999999999997</v>
      </c>
      <c r="BI288">
        <v>0.13916666666666666</v>
      </c>
      <c r="BJ288">
        <v>0.15999999999999998</v>
      </c>
      <c r="BK288">
        <v>0.08</v>
      </c>
    </row>
    <row r="289" spans="1:63">
      <c r="A289" t="s">
        <v>105</v>
      </c>
      <c r="C289">
        <v>3.4573</v>
      </c>
      <c r="D289" s="1">
        <v>8.6451300000000003E-12</v>
      </c>
      <c r="E289">
        <v>20596.8</v>
      </c>
      <c r="F289">
        <v>1582.62</v>
      </c>
      <c r="G289">
        <v>418.62700000000001</v>
      </c>
      <c r="H289">
        <v>8.8930399999999992</v>
      </c>
      <c r="I289">
        <v>148.25299999999999</v>
      </c>
      <c r="J289">
        <v>0.26380799999999999</v>
      </c>
      <c r="K289">
        <v>1.62886</v>
      </c>
      <c r="L289">
        <v>20.363199999999999</v>
      </c>
      <c r="M289">
        <v>0.33490599999999998</v>
      </c>
      <c r="N289">
        <v>7.6596900000000003</v>
      </c>
      <c r="O289">
        <v>20.69</v>
      </c>
      <c r="P289">
        <v>12.048</v>
      </c>
      <c r="Q289">
        <v>35.852499999999999</v>
      </c>
      <c r="R289">
        <v>10.4626</v>
      </c>
      <c r="S289">
        <v>4.8036500000000002</v>
      </c>
      <c r="T289">
        <v>8.0809900000000004E-2</v>
      </c>
      <c r="U289">
        <v>0.73517500000000002</v>
      </c>
      <c r="V289">
        <v>3.2018200000000001</v>
      </c>
      <c r="W289">
        <v>0.51122500000000004</v>
      </c>
      <c r="X289">
        <v>553.58399999999995</v>
      </c>
      <c r="Y289">
        <v>1.0015400000000001E-2</v>
      </c>
      <c r="Z289">
        <v>2.3294400000000001E-4</v>
      </c>
      <c r="AA289" s="1">
        <v>5.4296200000000002E-6</v>
      </c>
      <c r="AB289">
        <v>3.3055900000000002E-4</v>
      </c>
      <c r="AC289">
        <v>0.86847300000000005</v>
      </c>
      <c r="AD289">
        <f t="shared" si="35"/>
        <v>766.66666666666674</v>
      </c>
      <c r="AE289">
        <f t="shared" si="36"/>
        <v>716.66666666666652</v>
      </c>
      <c r="AF289">
        <f t="shared" si="37"/>
        <v>1691.6666666666665</v>
      </c>
      <c r="AG289">
        <f t="shared" si="38"/>
        <v>1899.9999999999998</v>
      </c>
      <c r="AH289">
        <f t="shared" si="39"/>
        <v>1391.6666666666665</v>
      </c>
      <c r="AI289">
        <f t="shared" si="40"/>
        <v>1599.9999999999998</v>
      </c>
      <c r="AJ289">
        <f t="shared" si="41"/>
        <v>800</v>
      </c>
      <c r="AV289">
        <v>0.06</v>
      </c>
      <c r="AW289">
        <v>7.1818181818181809E-2</v>
      </c>
      <c r="AX289">
        <v>0.18833333333333332</v>
      </c>
      <c r="AY289">
        <v>0.21166666666666667</v>
      </c>
      <c r="AZ289">
        <v>0.16</v>
      </c>
      <c r="BA289">
        <v>0.11363636363636363</v>
      </c>
      <c r="BB289">
        <v>0.1918181818181818</v>
      </c>
      <c r="BE289">
        <v>7.6666666666666675E-2</v>
      </c>
      <c r="BF289">
        <v>7.1666666666666656E-2</v>
      </c>
      <c r="BG289">
        <v>0.16916666666666666</v>
      </c>
      <c r="BH289">
        <v>0.18999999999999997</v>
      </c>
      <c r="BI289">
        <v>0.13916666666666666</v>
      </c>
      <c r="BJ289">
        <v>0.15999999999999998</v>
      </c>
      <c r="BK289">
        <v>0.08</v>
      </c>
    </row>
    <row r="290" spans="1:63">
      <c r="A290" t="s">
        <v>106</v>
      </c>
      <c r="C290">
        <v>5.5091400000000004</v>
      </c>
      <c r="D290" s="1">
        <v>6.4396700000000002E-12</v>
      </c>
      <c r="E290">
        <v>20042.8</v>
      </c>
      <c r="F290">
        <v>2534.69</v>
      </c>
      <c r="G290">
        <v>335.64499999999998</v>
      </c>
      <c r="H290">
        <v>5.0015000000000001</v>
      </c>
      <c r="I290">
        <v>126.496</v>
      </c>
      <c r="J290">
        <v>0.31575900000000001</v>
      </c>
      <c r="K290">
        <v>0.735815</v>
      </c>
      <c r="L290">
        <v>11.571</v>
      </c>
      <c r="M290">
        <v>0.463088</v>
      </c>
      <c r="N290">
        <v>10.8095</v>
      </c>
      <c r="O290">
        <v>33.233699999999999</v>
      </c>
      <c r="P290">
        <v>8.0665999999999993</v>
      </c>
      <c r="Q290">
        <v>21.668700000000001</v>
      </c>
      <c r="R290">
        <v>16.4969</v>
      </c>
      <c r="S290">
        <v>3.70886</v>
      </c>
      <c r="T290">
        <v>0.101809</v>
      </c>
      <c r="U290">
        <v>0.52452299999999996</v>
      </c>
      <c r="V290">
        <v>3.2004700000000001</v>
      </c>
      <c r="W290">
        <v>0.35633199999999998</v>
      </c>
      <c r="X290">
        <v>468.54300000000001</v>
      </c>
      <c r="Y290">
        <v>1.25494E-2</v>
      </c>
      <c r="Z290">
        <v>1.9268000000000001E-4</v>
      </c>
      <c r="AA290" s="1">
        <v>1.04948E-5</v>
      </c>
      <c r="AB290">
        <v>1.4966299999999999E-4</v>
      </c>
      <c r="AC290">
        <v>0.70871499999999998</v>
      </c>
      <c r="AD290">
        <f t="shared" si="35"/>
        <v>766.66666666666674</v>
      </c>
      <c r="AE290">
        <f t="shared" si="36"/>
        <v>716.66666666666652</v>
      </c>
      <c r="AF290">
        <f t="shared" si="37"/>
        <v>1691.6666666666665</v>
      </c>
      <c r="AG290">
        <f t="shared" si="38"/>
        <v>1899.9999999999998</v>
      </c>
      <c r="AH290">
        <f t="shared" si="39"/>
        <v>1391.6666666666665</v>
      </c>
      <c r="AI290">
        <f t="shared" si="40"/>
        <v>1599.9999999999998</v>
      </c>
      <c r="AJ290">
        <f t="shared" si="41"/>
        <v>800</v>
      </c>
      <c r="AV290">
        <v>0.06</v>
      </c>
      <c r="AW290">
        <v>7.1818181818181809E-2</v>
      </c>
      <c r="AX290">
        <v>0.18833333333333332</v>
      </c>
      <c r="AY290">
        <v>0.21166666666666667</v>
      </c>
      <c r="AZ290">
        <v>0.16</v>
      </c>
      <c r="BA290">
        <v>0.11363636363636363</v>
      </c>
      <c r="BB290">
        <v>0.1918181818181818</v>
      </c>
      <c r="BE290">
        <v>7.6666666666666675E-2</v>
      </c>
      <c r="BF290">
        <v>7.1666666666666656E-2</v>
      </c>
      <c r="BG290">
        <v>0.16916666666666666</v>
      </c>
      <c r="BH290">
        <v>0.18999999999999997</v>
      </c>
      <c r="BI290">
        <v>0.13916666666666666</v>
      </c>
      <c r="BJ290">
        <v>0.15999999999999998</v>
      </c>
      <c r="BK290">
        <v>0.08</v>
      </c>
    </row>
    <row r="291" spans="1:63">
      <c r="A291" t="s">
        <v>107</v>
      </c>
      <c r="C291">
        <v>4.9569799999999997</v>
      </c>
      <c r="D291" s="1">
        <v>7.2759600000000004E-12</v>
      </c>
      <c r="E291">
        <v>12249.6</v>
      </c>
      <c r="F291">
        <v>1999.45</v>
      </c>
      <c r="G291">
        <v>240.738</v>
      </c>
      <c r="H291">
        <v>5.9553700000000003</v>
      </c>
      <c r="I291">
        <v>94.822199999999995</v>
      </c>
      <c r="J291">
        <v>0.17378099999999999</v>
      </c>
      <c r="K291">
        <v>1.3163400000000001</v>
      </c>
      <c r="L291">
        <v>13.877800000000001</v>
      </c>
      <c r="M291">
        <v>0.26885500000000001</v>
      </c>
      <c r="N291">
        <v>10.445</v>
      </c>
      <c r="O291">
        <v>22.476199999999999</v>
      </c>
      <c r="P291">
        <v>6.47783</v>
      </c>
      <c r="Q291">
        <v>21.696200000000001</v>
      </c>
      <c r="R291">
        <v>12.3954</v>
      </c>
      <c r="S291">
        <v>3.0488499999999998</v>
      </c>
      <c r="T291">
        <v>0.12892100000000001</v>
      </c>
      <c r="U291">
        <v>0.64984399999999998</v>
      </c>
      <c r="V291">
        <v>2.2784300000000002</v>
      </c>
      <c r="W291">
        <v>0.451685</v>
      </c>
      <c r="X291">
        <v>328.55200000000002</v>
      </c>
      <c r="Y291">
        <v>1.1546900000000001E-2</v>
      </c>
      <c r="Z291">
        <v>2.1162500000000001E-4</v>
      </c>
      <c r="AA291" s="1">
        <v>5.13369E-5</v>
      </c>
      <c r="AB291">
        <v>3.5012099999999997E-2</v>
      </c>
      <c r="AC291">
        <v>0.66390800000000005</v>
      </c>
      <c r="AD291">
        <f t="shared" si="35"/>
        <v>766.66666666666674</v>
      </c>
      <c r="AE291">
        <f t="shared" si="36"/>
        <v>716.66666666666652</v>
      </c>
      <c r="AF291">
        <f t="shared" si="37"/>
        <v>1691.6666666666665</v>
      </c>
      <c r="AG291">
        <f t="shared" si="38"/>
        <v>1899.9999999999998</v>
      </c>
      <c r="AH291">
        <f t="shared" si="39"/>
        <v>1391.6666666666665</v>
      </c>
      <c r="AI291">
        <f t="shared" si="40"/>
        <v>1599.9999999999998</v>
      </c>
      <c r="AJ291">
        <f t="shared" si="41"/>
        <v>800</v>
      </c>
      <c r="AV291">
        <v>0.06</v>
      </c>
      <c r="AW291">
        <v>7.1818181818181809E-2</v>
      </c>
      <c r="AX291">
        <v>0.18833333333333332</v>
      </c>
      <c r="AY291">
        <v>0.21166666666666667</v>
      </c>
      <c r="AZ291">
        <v>0.16</v>
      </c>
      <c r="BA291">
        <v>0.11363636363636363</v>
      </c>
      <c r="BB291">
        <v>0.1918181818181818</v>
      </c>
      <c r="BE291">
        <v>7.6666666666666675E-2</v>
      </c>
      <c r="BF291">
        <v>7.1666666666666656E-2</v>
      </c>
      <c r="BG291">
        <v>0.16916666666666666</v>
      </c>
      <c r="BH291">
        <v>0.18999999999999997</v>
      </c>
      <c r="BI291">
        <v>0.13916666666666666</v>
      </c>
      <c r="BJ291">
        <v>0.15999999999999998</v>
      </c>
      <c r="BK291">
        <v>0.08</v>
      </c>
    </row>
    <row r="292" spans="1:63">
      <c r="A292" t="s">
        <v>108</v>
      </c>
      <c r="C292">
        <v>6.2849399999999997</v>
      </c>
      <c r="D292" s="1">
        <v>8.9777499999999994E-12</v>
      </c>
      <c r="E292">
        <v>12973.4</v>
      </c>
      <c r="F292">
        <v>1446.69</v>
      </c>
      <c r="G292">
        <v>278.62299999999999</v>
      </c>
      <c r="H292">
        <v>5.7763799999999996</v>
      </c>
      <c r="I292">
        <v>119.39100000000001</v>
      </c>
      <c r="J292">
        <v>0.227739</v>
      </c>
      <c r="K292">
        <v>1.53091</v>
      </c>
      <c r="L292">
        <v>16.16</v>
      </c>
      <c r="M292">
        <v>0.43688100000000002</v>
      </c>
      <c r="N292">
        <v>11.532</v>
      </c>
      <c r="O292">
        <v>15.8073</v>
      </c>
      <c r="P292">
        <v>5.4251300000000002</v>
      </c>
      <c r="Q292">
        <v>19.278500000000001</v>
      </c>
      <c r="R292">
        <v>8.7361299999999993</v>
      </c>
      <c r="S292">
        <v>2.5560299999999998</v>
      </c>
      <c r="T292">
        <v>8.4974300000000003E-2</v>
      </c>
      <c r="U292">
        <v>0.314249</v>
      </c>
      <c r="V292">
        <v>2.4977100000000001</v>
      </c>
      <c r="W292">
        <v>0.52317000000000002</v>
      </c>
      <c r="X292">
        <v>299.298</v>
      </c>
      <c r="Y292">
        <v>8.4580300000000001E-3</v>
      </c>
      <c r="Z292">
        <v>1.0184299999999999E-4</v>
      </c>
      <c r="AA292">
        <v>2.0717899999999999E-4</v>
      </c>
      <c r="AB292">
        <v>9.4713000000000002E-4</v>
      </c>
      <c r="AC292">
        <v>0.46653600000000001</v>
      </c>
      <c r="AD292">
        <f t="shared" si="35"/>
        <v>766.66666666666674</v>
      </c>
      <c r="AE292">
        <f t="shared" si="36"/>
        <v>716.66666666666652</v>
      </c>
      <c r="AF292">
        <f t="shared" si="37"/>
        <v>1691.6666666666665</v>
      </c>
      <c r="AG292">
        <f t="shared" si="38"/>
        <v>1899.9999999999998</v>
      </c>
      <c r="AH292">
        <f t="shared" si="39"/>
        <v>1391.6666666666665</v>
      </c>
      <c r="AI292">
        <f t="shared" si="40"/>
        <v>1599.9999999999998</v>
      </c>
      <c r="AJ292">
        <f t="shared" si="41"/>
        <v>800</v>
      </c>
      <c r="AV292">
        <v>0.06</v>
      </c>
      <c r="AW292">
        <v>7.1818181818181809E-2</v>
      </c>
      <c r="AX292">
        <v>0.18833333333333332</v>
      </c>
      <c r="AY292">
        <v>0.21166666666666667</v>
      </c>
      <c r="AZ292">
        <v>0.16</v>
      </c>
      <c r="BA292">
        <v>0.11363636363636363</v>
      </c>
      <c r="BB292">
        <v>0.1918181818181818</v>
      </c>
      <c r="BE292">
        <v>7.6666666666666675E-2</v>
      </c>
      <c r="BF292">
        <v>7.1666666666666656E-2</v>
      </c>
      <c r="BG292">
        <v>0.16916666666666666</v>
      </c>
      <c r="BH292">
        <v>0.18999999999999997</v>
      </c>
      <c r="BI292">
        <v>0.13916666666666666</v>
      </c>
      <c r="BJ292">
        <v>0.15999999999999998</v>
      </c>
      <c r="BK292">
        <v>0.08</v>
      </c>
    </row>
    <row r="293" spans="1:63">
      <c r="A293" t="s">
        <v>109</v>
      </c>
      <c r="C293">
        <v>7.8885800000000001</v>
      </c>
      <c r="D293" s="1">
        <v>9.0096600000000006E-12</v>
      </c>
      <c r="E293">
        <v>19597.099999999999</v>
      </c>
      <c r="F293">
        <v>2213.91</v>
      </c>
      <c r="G293">
        <v>319.17399999999998</v>
      </c>
      <c r="H293">
        <v>2.5609700000000002</v>
      </c>
      <c r="I293">
        <v>21.975999999999999</v>
      </c>
      <c r="J293">
        <v>0.18823799999999999</v>
      </c>
      <c r="K293">
        <v>1.49878</v>
      </c>
      <c r="L293">
        <v>15.2951</v>
      </c>
      <c r="M293">
        <v>0.37962499999999999</v>
      </c>
      <c r="N293">
        <v>11.9955</v>
      </c>
      <c r="O293">
        <v>29.361799999999999</v>
      </c>
      <c r="P293">
        <v>5.4422100000000002</v>
      </c>
      <c r="Q293">
        <v>16.482900000000001</v>
      </c>
      <c r="R293">
        <v>12.923</v>
      </c>
      <c r="S293">
        <v>4.3753000000000002</v>
      </c>
      <c r="T293">
        <v>9.3400499999999997E-2</v>
      </c>
      <c r="U293">
        <v>6.9110699999999997E-2</v>
      </c>
      <c r="V293">
        <v>0.87405900000000003</v>
      </c>
      <c r="W293">
        <v>0.40245599999999998</v>
      </c>
      <c r="X293">
        <v>353.096</v>
      </c>
      <c r="Y293">
        <v>4.0826300000000003E-2</v>
      </c>
      <c r="Z293">
        <v>3.0406900000000001E-2</v>
      </c>
      <c r="AA293">
        <v>1.09763E-3</v>
      </c>
      <c r="AB293">
        <v>8.6825400000000005E-4</v>
      </c>
      <c r="AC293">
        <v>1.46854</v>
      </c>
      <c r="AD293">
        <f t="shared" si="35"/>
        <v>766.66666666666674</v>
      </c>
      <c r="AE293">
        <f t="shared" si="36"/>
        <v>716.66666666666652</v>
      </c>
      <c r="AF293">
        <f t="shared" si="37"/>
        <v>1691.6666666666665</v>
      </c>
      <c r="AG293">
        <f t="shared" si="38"/>
        <v>1899.9999999999998</v>
      </c>
      <c r="AH293">
        <f t="shared" si="39"/>
        <v>1391.6666666666665</v>
      </c>
      <c r="AI293">
        <f t="shared" si="40"/>
        <v>1599.9999999999998</v>
      </c>
      <c r="AJ293">
        <f t="shared" si="41"/>
        <v>800</v>
      </c>
      <c r="AV293">
        <v>0.06</v>
      </c>
      <c r="AW293">
        <v>7.1818181818181809E-2</v>
      </c>
      <c r="AX293">
        <v>0.18833333333333332</v>
      </c>
      <c r="AY293">
        <v>0.21166666666666667</v>
      </c>
      <c r="AZ293">
        <v>0.16</v>
      </c>
      <c r="BA293">
        <v>0.11363636363636363</v>
      </c>
      <c r="BB293">
        <v>0.1918181818181818</v>
      </c>
      <c r="BE293">
        <v>7.6666666666666675E-2</v>
      </c>
      <c r="BF293">
        <v>7.1666666666666656E-2</v>
      </c>
      <c r="BG293">
        <v>0.16916666666666666</v>
      </c>
      <c r="BH293">
        <v>0.18999999999999997</v>
      </c>
      <c r="BI293">
        <v>0.13916666666666666</v>
      </c>
      <c r="BJ293">
        <v>0.15999999999999998</v>
      </c>
      <c r="BK293">
        <v>0.08</v>
      </c>
    </row>
    <row r="294" spans="1:63">
      <c r="A294" t="s">
        <v>110</v>
      </c>
      <c r="C294">
        <v>6.2199600000000004</v>
      </c>
      <c r="D294" s="1">
        <v>7.8453200000000003E-12</v>
      </c>
      <c r="E294">
        <v>23226.9</v>
      </c>
      <c r="F294">
        <v>1935.56</v>
      </c>
      <c r="G294">
        <v>451.18200000000002</v>
      </c>
      <c r="H294">
        <v>3.4464800000000002</v>
      </c>
      <c r="I294">
        <v>21.375399999999999</v>
      </c>
      <c r="J294">
        <v>0.227129</v>
      </c>
      <c r="K294">
        <v>1.9664200000000001</v>
      </c>
      <c r="L294">
        <v>10.241099999999999</v>
      </c>
      <c r="M294">
        <v>0.47936699999999999</v>
      </c>
      <c r="N294">
        <v>7.3545499999999997</v>
      </c>
      <c r="O294">
        <v>25.604399999999998</v>
      </c>
      <c r="P294">
        <v>5.1390099999999999</v>
      </c>
      <c r="Q294">
        <v>22.117000000000001</v>
      </c>
      <c r="R294">
        <v>13.5604</v>
      </c>
      <c r="S294">
        <v>3.8951500000000001</v>
      </c>
      <c r="T294">
        <v>7.1809799999999993E-2</v>
      </c>
      <c r="U294">
        <v>0.13381299999999999</v>
      </c>
      <c r="V294">
        <v>0.74042699999999995</v>
      </c>
      <c r="W294">
        <v>0.37921500000000002</v>
      </c>
      <c r="X294">
        <v>362.72699999999998</v>
      </c>
      <c r="Y294">
        <v>2.1116900000000001E-2</v>
      </c>
      <c r="Z294">
        <v>1.0128099999999999E-2</v>
      </c>
      <c r="AA294">
        <v>1.7786900000000001E-2</v>
      </c>
      <c r="AB294">
        <v>2.7568499999999999E-2</v>
      </c>
      <c r="AC294">
        <v>1.3245899999999999</v>
      </c>
      <c r="AD294">
        <f t="shared" si="35"/>
        <v>766.66666666666674</v>
      </c>
      <c r="AE294">
        <f t="shared" si="36"/>
        <v>716.66666666666652</v>
      </c>
      <c r="AF294">
        <f t="shared" si="37"/>
        <v>1691.6666666666665</v>
      </c>
      <c r="AG294">
        <f t="shared" si="38"/>
        <v>1899.9999999999998</v>
      </c>
      <c r="AH294">
        <f t="shared" si="39"/>
        <v>1391.6666666666665</v>
      </c>
      <c r="AI294">
        <f t="shared" si="40"/>
        <v>1599.9999999999998</v>
      </c>
      <c r="AJ294">
        <f t="shared" si="41"/>
        <v>800</v>
      </c>
      <c r="AV294">
        <v>0.06</v>
      </c>
      <c r="AW294">
        <v>7.1818181818181809E-2</v>
      </c>
      <c r="AX294">
        <v>0.18833333333333332</v>
      </c>
      <c r="AY294">
        <v>0.21166666666666667</v>
      </c>
      <c r="AZ294">
        <v>0.16</v>
      </c>
      <c r="BA294">
        <v>0.11363636363636363</v>
      </c>
      <c r="BB294">
        <v>0.1918181818181818</v>
      </c>
      <c r="BE294">
        <v>7.6666666666666675E-2</v>
      </c>
      <c r="BF294">
        <v>7.1666666666666656E-2</v>
      </c>
      <c r="BG294">
        <v>0.16916666666666666</v>
      </c>
      <c r="BH294">
        <v>0.18999999999999997</v>
      </c>
      <c r="BI294">
        <v>0.13916666666666666</v>
      </c>
      <c r="BJ294">
        <v>0.15999999999999998</v>
      </c>
      <c r="BK294">
        <v>0.08</v>
      </c>
    </row>
    <row r="295" spans="1:63">
      <c r="A295" t="s">
        <v>111</v>
      </c>
      <c r="C295">
        <v>6.9290099999999999</v>
      </c>
      <c r="D295" s="1">
        <v>8.7614100000000003E-12</v>
      </c>
      <c r="E295">
        <v>26713.599999999999</v>
      </c>
      <c r="F295">
        <v>1483.97</v>
      </c>
      <c r="G295">
        <v>195.58</v>
      </c>
      <c r="H295">
        <v>3.4288699999999999</v>
      </c>
      <c r="I295">
        <v>52.011499999999998</v>
      </c>
      <c r="J295">
        <v>0.21182100000000001</v>
      </c>
      <c r="K295">
        <v>1.61897</v>
      </c>
      <c r="L295">
        <v>18.841999999999999</v>
      </c>
      <c r="M295">
        <v>0.451629</v>
      </c>
      <c r="N295">
        <v>5.87981</v>
      </c>
      <c r="O295">
        <v>20.123200000000001</v>
      </c>
      <c r="P295">
        <v>7.5538100000000004</v>
      </c>
      <c r="Q295">
        <v>30.4542</v>
      </c>
      <c r="R295">
        <v>11.8947</v>
      </c>
      <c r="S295">
        <v>4.9933300000000003</v>
      </c>
      <c r="T295">
        <v>6.8527599999999994E-2</v>
      </c>
      <c r="U295">
        <v>9.2500499999999999E-2</v>
      </c>
      <c r="V295">
        <v>1.30664</v>
      </c>
      <c r="W295">
        <v>0.37744299999999997</v>
      </c>
      <c r="X295">
        <v>599.08199999999999</v>
      </c>
      <c r="Y295">
        <v>8.8730300000000005E-3</v>
      </c>
      <c r="Z295">
        <v>7.8507100000000003E-3</v>
      </c>
      <c r="AA295" s="1">
        <v>5.9072700000000001E-5</v>
      </c>
      <c r="AB295" s="1">
        <v>4.1788200000000001E-5</v>
      </c>
      <c r="AC295">
        <v>1.331</v>
      </c>
      <c r="AD295">
        <f t="shared" ref="AD295:AJ299" si="42">BE278*10000</f>
        <v>766.66666666666674</v>
      </c>
      <c r="AE295">
        <f t="shared" si="42"/>
        <v>716.66666666666652</v>
      </c>
      <c r="AF295">
        <f t="shared" si="42"/>
        <v>1691.6666666666665</v>
      </c>
      <c r="AG295">
        <f t="shared" si="42"/>
        <v>1899.9999999999998</v>
      </c>
      <c r="AH295">
        <f t="shared" si="42"/>
        <v>1391.6666666666665</v>
      </c>
      <c r="AI295">
        <f t="shared" si="42"/>
        <v>1599.9999999999998</v>
      </c>
      <c r="AJ295">
        <f t="shared" si="42"/>
        <v>800</v>
      </c>
      <c r="AV295">
        <v>0.06</v>
      </c>
      <c r="AW295">
        <v>7.1818181818181809E-2</v>
      </c>
      <c r="AX295">
        <v>0.18833333333333332</v>
      </c>
      <c r="AY295">
        <v>0.21166666666666667</v>
      </c>
      <c r="AZ295">
        <v>0.16</v>
      </c>
      <c r="BA295">
        <v>0.11363636363636363</v>
      </c>
      <c r="BB295">
        <v>0.1918181818181818</v>
      </c>
      <c r="BE295">
        <v>7.6666666666666675E-2</v>
      </c>
      <c r="BF295">
        <v>7.1666666666666656E-2</v>
      </c>
      <c r="BG295">
        <v>0.16916666666666666</v>
      </c>
      <c r="BH295">
        <v>0.18999999999999997</v>
      </c>
      <c r="BI295">
        <v>0.13916666666666666</v>
      </c>
      <c r="BJ295">
        <v>0.15999999999999998</v>
      </c>
      <c r="BK295">
        <v>0.08</v>
      </c>
    </row>
    <row r="296" spans="1:63">
      <c r="A296" t="s">
        <v>112</v>
      </c>
      <c r="C296">
        <v>6.7447400000000002</v>
      </c>
      <c r="D296" s="1">
        <v>8.3488800000000003E-12</v>
      </c>
      <c r="E296">
        <v>14903.5</v>
      </c>
      <c r="F296">
        <v>1888.53</v>
      </c>
      <c r="G296">
        <v>435.291</v>
      </c>
      <c r="H296">
        <v>5.77121</v>
      </c>
      <c r="I296">
        <v>123.753</v>
      </c>
      <c r="J296">
        <v>0.24849399999999999</v>
      </c>
      <c r="K296">
        <v>1.93346</v>
      </c>
      <c r="L296">
        <v>12.1953</v>
      </c>
      <c r="M296">
        <v>0.38588299999999998</v>
      </c>
      <c r="N296">
        <v>12.810700000000001</v>
      </c>
      <c r="O296">
        <v>31.932300000000001</v>
      </c>
      <c r="P296">
        <v>5.95594</v>
      </c>
      <c r="Q296">
        <v>20.8294</v>
      </c>
      <c r="R296">
        <v>8.6186799999999995</v>
      </c>
      <c r="S296">
        <v>4.0305600000000004</v>
      </c>
      <c r="T296">
        <v>0.111807</v>
      </c>
      <c r="U296">
        <v>0.501996</v>
      </c>
      <c r="V296">
        <v>1.7982</v>
      </c>
      <c r="W296">
        <v>0.42016999999999999</v>
      </c>
      <c r="X296">
        <v>464.32499999999999</v>
      </c>
      <c r="Y296">
        <v>1.71031E-2</v>
      </c>
      <c r="Z296" s="1">
        <v>1.25423E-6</v>
      </c>
      <c r="AA296" s="1">
        <v>9.4706099999999994E-6</v>
      </c>
      <c r="AB296" s="1">
        <v>6.6813900000000002E-6</v>
      </c>
      <c r="AC296">
        <v>0.51710599999999995</v>
      </c>
      <c r="AD296">
        <f t="shared" si="42"/>
        <v>766.66666666666674</v>
      </c>
      <c r="AE296">
        <f t="shared" si="42"/>
        <v>716.66666666666652</v>
      </c>
      <c r="AF296">
        <f t="shared" si="42"/>
        <v>1691.6666666666665</v>
      </c>
      <c r="AG296">
        <f t="shared" si="42"/>
        <v>1899.9999999999998</v>
      </c>
      <c r="AH296">
        <f t="shared" si="42"/>
        <v>1391.6666666666665</v>
      </c>
      <c r="AI296">
        <f t="shared" si="42"/>
        <v>1599.9999999999998</v>
      </c>
      <c r="AJ296">
        <f t="shared" si="42"/>
        <v>800</v>
      </c>
      <c r="AV296">
        <v>0.06</v>
      </c>
      <c r="AW296">
        <v>7.1818181818181809E-2</v>
      </c>
      <c r="AX296">
        <v>0.18833333333333332</v>
      </c>
      <c r="AY296">
        <v>0.21166666666666667</v>
      </c>
      <c r="AZ296">
        <v>0.16</v>
      </c>
      <c r="BA296">
        <v>0.11363636363636363</v>
      </c>
      <c r="BB296">
        <v>0.1918181818181818</v>
      </c>
      <c r="BE296">
        <v>7.6666666666666675E-2</v>
      </c>
      <c r="BF296">
        <v>7.1666666666666656E-2</v>
      </c>
      <c r="BG296">
        <v>0.16916666666666666</v>
      </c>
      <c r="BH296">
        <v>0.18999999999999997</v>
      </c>
      <c r="BI296">
        <v>0.13916666666666666</v>
      </c>
      <c r="BJ296">
        <v>0.15999999999999998</v>
      </c>
      <c r="BK296">
        <v>0.08</v>
      </c>
    </row>
    <row r="297" spans="1:63">
      <c r="A297" t="s">
        <v>113</v>
      </c>
      <c r="C297">
        <v>6.5517200000000004</v>
      </c>
      <c r="D297" s="1">
        <v>8.3488800000000003E-12</v>
      </c>
      <c r="E297">
        <v>20552.3</v>
      </c>
      <c r="F297">
        <v>1970.94</v>
      </c>
      <c r="G297">
        <v>322.09500000000003</v>
      </c>
      <c r="H297">
        <v>6.05776</v>
      </c>
      <c r="I297">
        <v>156.36799999999999</v>
      </c>
      <c r="J297">
        <v>0.293709</v>
      </c>
      <c r="K297">
        <v>1.8516600000000001</v>
      </c>
      <c r="L297">
        <v>10.2317</v>
      </c>
      <c r="M297">
        <v>0.33848699999999998</v>
      </c>
      <c r="N297">
        <v>8.2458799999999997</v>
      </c>
      <c r="O297">
        <v>32.017499999999998</v>
      </c>
      <c r="P297">
        <v>7.3717899999999998</v>
      </c>
      <c r="Q297">
        <v>28.819800000000001</v>
      </c>
      <c r="R297">
        <v>13.4307</v>
      </c>
      <c r="S297">
        <v>3.9785200000000001</v>
      </c>
      <c r="T297">
        <v>5.3544000000000001E-2</v>
      </c>
      <c r="U297">
        <v>0.50229500000000005</v>
      </c>
      <c r="V297">
        <v>2.0758800000000002</v>
      </c>
      <c r="W297">
        <v>0.34587200000000001</v>
      </c>
      <c r="X297">
        <v>531.09400000000005</v>
      </c>
      <c r="Y297">
        <v>9.9106799999999998E-3</v>
      </c>
      <c r="Z297" s="1">
        <v>5.7158700000000002E-6</v>
      </c>
      <c r="AA297" s="1">
        <v>3.1781499999999998E-6</v>
      </c>
      <c r="AB297">
        <v>2.4051900000000001E-2</v>
      </c>
      <c r="AC297">
        <v>0.485987</v>
      </c>
      <c r="AD297">
        <f t="shared" si="42"/>
        <v>766.66666666666674</v>
      </c>
      <c r="AE297">
        <f t="shared" si="42"/>
        <v>716.66666666666652</v>
      </c>
      <c r="AF297">
        <f t="shared" si="42"/>
        <v>1691.6666666666665</v>
      </c>
      <c r="AG297">
        <f t="shared" si="42"/>
        <v>1899.9999999999998</v>
      </c>
      <c r="AH297">
        <f t="shared" si="42"/>
        <v>1391.6666666666665</v>
      </c>
      <c r="AI297">
        <f t="shared" si="42"/>
        <v>1599.9999999999998</v>
      </c>
      <c r="AJ297">
        <f t="shared" si="42"/>
        <v>800</v>
      </c>
      <c r="AV297">
        <v>0.06</v>
      </c>
      <c r="AW297">
        <v>7.1818181818181809E-2</v>
      </c>
      <c r="AX297">
        <v>0.18833333333333332</v>
      </c>
      <c r="AY297">
        <v>0.21166666666666667</v>
      </c>
      <c r="AZ297">
        <v>0.16</v>
      </c>
      <c r="BA297">
        <v>0.11363636363636363</v>
      </c>
      <c r="BB297">
        <v>0.1918181818181818</v>
      </c>
      <c r="BE297">
        <v>7.6666666666666675E-2</v>
      </c>
      <c r="BF297">
        <v>7.1666666666666656E-2</v>
      </c>
      <c r="BG297">
        <v>0.16916666666666666</v>
      </c>
      <c r="BH297">
        <v>0.18999999999999997</v>
      </c>
      <c r="BI297">
        <v>0.13916666666666666</v>
      </c>
      <c r="BJ297">
        <v>0.15999999999999998</v>
      </c>
      <c r="BK297">
        <v>0.08</v>
      </c>
    </row>
    <row r="298" spans="1:63">
      <c r="A298" t="s">
        <v>114</v>
      </c>
      <c r="C298">
        <v>7.4940499999999997</v>
      </c>
      <c r="D298" s="1">
        <v>8.3488800000000003E-12</v>
      </c>
      <c r="E298">
        <v>20718.3</v>
      </c>
      <c r="F298">
        <v>2030.8</v>
      </c>
      <c r="G298">
        <v>367.28800000000001</v>
      </c>
      <c r="H298">
        <v>1.29</v>
      </c>
      <c r="I298">
        <v>18.829999999999998</v>
      </c>
      <c r="J298">
        <v>0.229217</v>
      </c>
      <c r="K298">
        <v>2.03878</v>
      </c>
      <c r="L298">
        <v>16.930900000000001</v>
      </c>
      <c r="M298">
        <v>0.51020200000000004</v>
      </c>
      <c r="N298">
        <v>6.9878600000000004</v>
      </c>
      <c r="O298">
        <v>36.2273</v>
      </c>
      <c r="P298">
        <v>6.5955700000000004</v>
      </c>
      <c r="Q298">
        <v>37.944600000000001</v>
      </c>
      <c r="R298">
        <v>16.096</v>
      </c>
      <c r="S298">
        <v>4.2958999999999996</v>
      </c>
      <c r="T298">
        <v>8.1535700000000003E-2</v>
      </c>
      <c r="U298">
        <v>1.11553E-3</v>
      </c>
      <c r="V298">
        <v>0.45893200000000001</v>
      </c>
      <c r="W298">
        <v>0.61138400000000004</v>
      </c>
      <c r="X298">
        <v>640.65099999999995</v>
      </c>
      <c r="Y298">
        <v>1.7184700000000001E-2</v>
      </c>
      <c r="Z298" s="1">
        <v>3.9338000000000002E-5</v>
      </c>
      <c r="AA298" s="1">
        <v>1.1476700000000001E-6</v>
      </c>
      <c r="AB298">
        <v>1.8185699999999999E-2</v>
      </c>
      <c r="AC298">
        <v>1.4416199999999999</v>
      </c>
      <c r="AD298">
        <f t="shared" si="42"/>
        <v>766.66666666666674</v>
      </c>
      <c r="AE298">
        <f t="shared" si="42"/>
        <v>716.66666666666652</v>
      </c>
      <c r="AF298">
        <f t="shared" si="42"/>
        <v>1691.6666666666665</v>
      </c>
      <c r="AG298">
        <f t="shared" si="42"/>
        <v>1899.9999999999998</v>
      </c>
      <c r="AH298">
        <f t="shared" si="42"/>
        <v>1391.6666666666665</v>
      </c>
      <c r="AI298">
        <f t="shared" si="42"/>
        <v>1599.9999999999998</v>
      </c>
      <c r="AJ298">
        <f t="shared" si="42"/>
        <v>800</v>
      </c>
      <c r="AV298">
        <v>0.06</v>
      </c>
      <c r="AW298">
        <v>7.1818181818181809E-2</v>
      </c>
      <c r="AX298">
        <v>0.18833333333333332</v>
      </c>
      <c r="AY298">
        <v>0.21166666666666667</v>
      </c>
      <c r="AZ298">
        <v>0.16</v>
      </c>
      <c r="BA298">
        <v>0.11363636363636363</v>
      </c>
      <c r="BB298">
        <v>0.1918181818181818</v>
      </c>
      <c r="BE298">
        <v>7.6666666666666675E-2</v>
      </c>
      <c r="BF298">
        <v>7.1666666666666656E-2</v>
      </c>
      <c r="BG298">
        <v>0.16916666666666666</v>
      </c>
      <c r="BH298">
        <v>0.18999999999999997</v>
      </c>
      <c r="BI298">
        <v>0.13916666666666666</v>
      </c>
      <c r="BJ298">
        <v>0.15999999999999998</v>
      </c>
      <c r="BK298">
        <v>0.08</v>
      </c>
    </row>
    <row r="299" spans="1:63">
      <c r="A299" t="s">
        <v>115</v>
      </c>
      <c r="C299">
        <v>5.2556399999999996</v>
      </c>
      <c r="D299" s="1">
        <v>7.5145799999999993E-12</v>
      </c>
      <c r="E299">
        <v>22017.7</v>
      </c>
      <c r="F299">
        <v>2230.25</v>
      </c>
      <c r="G299">
        <v>379.92700000000002</v>
      </c>
      <c r="H299">
        <v>1.65784</v>
      </c>
      <c r="I299">
        <v>19.878399999999999</v>
      </c>
      <c r="J299">
        <v>0.12965399999999999</v>
      </c>
      <c r="K299">
        <v>1.55088</v>
      </c>
      <c r="L299">
        <v>11.8965</v>
      </c>
      <c r="M299">
        <v>0.34169300000000002</v>
      </c>
      <c r="N299">
        <v>11.1037</v>
      </c>
      <c r="O299">
        <v>35.217700000000001</v>
      </c>
      <c r="P299">
        <v>6.1331800000000003</v>
      </c>
      <c r="Q299">
        <v>22.627199999999998</v>
      </c>
      <c r="R299">
        <v>13.298400000000001</v>
      </c>
      <c r="S299">
        <v>5.0285099999999998</v>
      </c>
      <c r="T299">
        <v>6.7849300000000001E-2</v>
      </c>
      <c r="U299">
        <v>0.136098</v>
      </c>
      <c r="V299">
        <v>0.56480600000000003</v>
      </c>
      <c r="W299">
        <v>0.38968199999999997</v>
      </c>
      <c r="X299">
        <v>461.57299999999998</v>
      </c>
      <c r="Y299">
        <v>2.5124799999999999E-2</v>
      </c>
      <c r="Z299">
        <v>1.88853E-4</v>
      </c>
      <c r="AA299" s="1">
        <v>3.0979399999999997E-7</v>
      </c>
      <c r="AB299">
        <v>2.4557399999999998E-4</v>
      </c>
      <c r="AC299">
        <v>1.3567400000000001</v>
      </c>
      <c r="AD299">
        <f t="shared" si="42"/>
        <v>766.66666666666674</v>
      </c>
      <c r="AE299">
        <f t="shared" si="42"/>
        <v>716.66666666666652</v>
      </c>
      <c r="AF299">
        <f t="shared" si="42"/>
        <v>1691.6666666666665</v>
      </c>
      <c r="AG299">
        <f t="shared" si="42"/>
        <v>1899.9999999999998</v>
      </c>
      <c r="AH299">
        <f t="shared" si="42"/>
        <v>1391.6666666666665</v>
      </c>
      <c r="AI299">
        <f t="shared" si="42"/>
        <v>1599.9999999999998</v>
      </c>
      <c r="AJ299">
        <f t="shared" si="42"/>
        <v>800</v>
      </c>
      <c r="BE299">
        <v>7.6666666666666675E-2</v>
      </c>
      <c r="BF299">
        <v>7.1666666666666656E-2</v>
      </c>
      <c r="BG299">
        <v>0.16916666666666666</v>
      </c>
      <c r="BH299">
        <v>0.18999999999999997</v>
      </c>
      <c r="BI299">
        <v>0.13916666666666666</v>
      </c>
      <c r="BJ299">
        <v>0.15999999999999998</v>
      </c>
      <c r="BK299">
        <v>0.08</v>
      </c>
    </row>
  </sheetData>
  <mergeCells count="4">
    <mergeCell ref="A117:V122"/>
    <mergeCell ref="A211:V216"/>
    <mergeCell ref="AD118:AL122"/>
    <mergeCell ref="AD211:AJ216"/>
  </mergeCells>
  <conditionalFormatting sqref="C95 E95:H95">
    <cfRule type="cellIs" dxfId="102" priority="29" operator="lessThan">
      <formula>$C$105</formula>
    </cfRule>
  </conditionalFormatting>
  <conditionalFormatting sqref="C95 E95:I95 N95:O95 Q95:R95 W95:X95 Z95:AA95 AC95:AD95 AF95:AG95 K95:L95 T95:U95 AI95:AJ95">
    <cfRule type="cellIs" dxfId="101" priority="31" operator="greaterThan">
      <formula>$C$105</formula>
    </cfRule>
  </conditionalFormatting>
  <conditionalFormatting sqref="D95 M95 Y95 J95 P95 S95 V95 AB95 AE95 AH95 AK95:AL95">
    <cfRule type="cellIs" dxfId="100" priority="30" operator="greaterThan">
      <formula>$D$105</formula>
    </cfRule>
  </conditionalFormatting>
  <conditionalFormatting sqref="D95">
    <cfRule type="cellIs" dxfId="99" priority="28" operator="lessThan">
      <formula>$D$105</formula>
    </cfRule>
  </conditionalFormatting>
  <conditionalFormatting sqref="E95">
    <cfRule type="cellIs" dxfId="98" priority="25" operator="lessThan">
      <formula>$E$105</formula>
    </cfRule>
  </conditionalFormatting>
  <conditionalFormatting sqref="F95">
    <cfRule type="cellIs" dxfId="97" priority="24" operator="lessThan">
      <formula>$F$105</formula>
    </cfRule>
  </conditionalFormatting>
  <conditionalFormatting sqref="I95">
    <cfRule type="cellIs" dxfId="96" priority="23" operator="greaterThan">
      <formula>$I$105</formula>
    </cfRule>
  </conditionalFormatting>
  <conditionalFormatting sqref="J95">
    <cfRule type="cellIs" dxfId="95" priority="26" operator="greaterThan">
      <formula>$J$105</formula>
    </cfRule>
  </conditionalFormatting>
  <conditionalFormatting sqref="L95">
    <cfRule type="cellIs" dxfId="94" priority="22" operator="greaterThan">
      <formula>$L$105</formula>
    </cfRule>
  </conditionalFormatting>
  <conditionalFormatting sqref="M95">
    <cfRule type="cellIs" dxfId="93" priority="21" operator="lessThan">
      <formula>$M$105</formula>
    </cfRule>
  </conditionalFormatting>
  <conditionalFormatting sqref="O95">
    <cfRule type="cellIs" dxfId="92" priority="20" operator="lessThan">
      <formula>$O$105</formula>
    </cfRule>
  </conditionalFormatting>
  <conditionalFormatting sqref="P95">
    <cfRule type="cellIs" dxfId="91" priority="19" operator="greaterThan">
      <formula>$P$105</formula>
    </cfRule>
  </conditionalFormatting>
  <conditionalFormatting sqref="Q95">
    <cfRule type="cellIs" dxfId="90" priority="18" operator="lessThan">
      <formula>$Q$105</formula>
    </cfRule>
  </conditionalFormatting>
  <conditionalFormatting sqref="R95">
    <cfRule type="cellIs" dxfId="89" priority="17" operator="lessThan">
      <formula>$R$105</formula>
    </cfRule>
  </conditionalFormatting>
  <conditionalFormatting sqref="S95">
    <cfRule type="cellIs" dxfId="88" priority="16" operator="greaterThan">
      <formula>$S$105</formula>
    </cfRule>
  </conditionalFormatting>
  <conditionalFormatting sqref="T95">
    <cfRule type="cellIs" dxfId="87" priority="15" operator="greaterThan">
      <formula>$T$105</formula>
    </cfRule>
  </conditionalFormatting>
  <conditionalFormatting sqref="U95">
    <cfRule type="cellIs" dxfId="86" priority="14" operator="greaterThan">
      <formula>$U$105</formula>
    </cfRule>
  </conditionalFormatting>
  <conditionalFormatting sqref="V95">
    <cfRule type="cellIs" dxfId="85" priority="13" operator="greaterThan">
      <formula>$V$105</formula>
    </cfRule>
  </conditionalFormatting>
  <conditionalFormatting sqref="W95">
    <cfRule type="cellIs" dxfId="84" priority="12" operator="lessThan">
      <formula>$W$105</formula>
    </cfRule>
  </conditionalFormatting>
  <conditionalFormatting sqref="X95">
    <cfRule type="cellIs" dxfId="83" priority="11" operator="greaterThan">
      <formula>$X$105</formula>
    </cfRule>
  </conditionalFormatting>
  <conditionalFormatting sqref="Y95">
    <cfRule type="cellIs" dxfId="82" priority="10" operator="lessThan">
      <formula>$Y$105</formula>
    </cfRule>
  </conditionalFormatting>
  <conditionalFormatting sqref="Z95">
    <cfRule type="cellIs" dxfId="81" priority="9" operator="lessThan">
      <formula>$Z$105</formula>
    </cfRule>
  </conditionalFormatting>
  <conditionalFormatting sqref="AA95">
    <cfRule type="cellIs" dxfId="80" priority="8" operator="greaterThan">
      <formula>$AA$105</formula>
    </cfRule>
  </conditionalFormatting>
  <conditionalFormatting sqref="AB95">
    <cfRule type="cellIs" dxfId="79" priority="7" operator="greaterThan">
      <formula>$AB$105</formula>
    </cfRule>
  </conditionalFormatting>
  <conditionalFormatting sqref="AC95">
    <cfRule type="cellIs" dxfId="78" priority="6" operator="lessThan">
      <formula>$AC$105</formula>
    </cfRule>
  </conditionalFormatting>
  <conditionalFormatting sqref="AE95">
    <cfRule type="cellIs" dxfId="77" priority="5" operator="greaterThan">
      <formula>$AE$105</formula>
    </cfRule>
  </conditionalFormatting>
  <conditionalFormatting sqref="AF95">
    <cfRule type="cellIs" dxfId="76" priority="4" operator="lessThan">
      <formula>$AF$105</formula>
    </cfRule>
  </conditionalFormatting>
  <conditionalFormatting sqref="AG95">
    <cfRule type="cellIs" dxfId="75" priority="3" operator="lessThan">
      <formula>$AG$105</formula>
    </cfRule>
  </conditionalFormatting>
  <conditionalFormatting sqref="AH95">
    <cfRule type="cellIs" dxfId="74" priority="2" operator="greaterThan">
      <formula>$AH$105</formula>
    </cfRule>
  </conditionalFormatting>
  <conditionalFormatting sqref="AK95:AL95">
    <cfRule type="cellIs" dxfId="73" priority="1" operator="greaterThan">
      <formula>$AK$105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727EF-D07A-4E6D-8F35-133DE64391F0}">
  <sheetPr codeName="Sheet9"/>
  <dimension ref="A1:HI310"/>
  <sheetViews>
    <sheetView zoomScale="32" zoomScaleNormal="70" zoomScaleSheetLayoutView="90" workbookViewId="0">
      <selection activeCell="AR1" sqref="AR1"/>
    </sheetView>
  </sheetViews>
  <sheetFormatPr defaultRowHeight="14.4"/>
  <cols>
    <col min="1" max="1" width="12" customWidth="1"/>
    <col min="4" max="4" width="11.6640625" customWidth="1"/>
    <col min="144" max="145" width="9" bestFit="1" customWidth="1"/>
    <col min="147" max="156" width="9" bestFit="1" customWidth="1"/>
    <col min="157" max="157" width="15.21875" bestFit="1" customWidth="1"/>
    <col min="158" max="159" width="9" bestFit="1" customWidth="1"/>
    <col min="160" max="161" width="15.21875" bestFit="1" customWidth="1"/>
    <col min="162" max="162" width="9" bestFit="1" customWidth="1"/>
    <col min="163" max="165" width="15.21875" bestFit="1" customWidth="1"/>
    <col min="167" max="169" width="9" bestFit="1" customWidth="1"/>
    <col min="170" max="170" width="15.21875" bestFit="1" customWidth="1"/>
    <col min="171" max="171" width="9" bestFit="1" customWidth="1"/>
  </cols>
  <sheetData>
    <row r="1" spans="1:172" ht="14.4" customHeight="1">
      <c r="A1" s="2"/>
      <c r="B1" s="2" t="s">
        <v>24</v>
      </c>
      <c r="C1" s="2" t="s">
        <v>25</v>
      </c>
      <c r="D1" s="2" t="s">
        <v>26</v>
      </c>
      <c r="E1" s="2" t="s">
        <v>27</v>
      </c>
      <c r="F1" s="2" t="s">
        <v>28</v>
      </c>
      <c r="G1" s="2" t="s">
        <v>29</v>
      </c>
      <c r="H1" s="2" t="s">
        <v>30</v>
      </c>
      <c r="I1" s="2" t="s">
        <v>31</v>
      </c>
      <c r="J1" s="2" t="s">
        <v>32</v>
      </c>
      <c r="K1" s="2" t="s">
        <v>33</v>
      </c>
      <c r="L1" s="2" t="s">
        <v>34</v>
      </c>
      <c r="M1" s="2" t="s">
        <v>35</v>
      </c>
      <c r="N1" s="2" t="s">
        <v>36</v>
      </c>
      <c r="O1" s="2" t="s">
        <v>37</v>
      </c>
      <c r="P1" s="2" t="s">
        <v>38</v>
      </c>
      <c r="Q1" s="2" t="s">
        <v>39</v>
      </c>
      <c r="R1" s="2" t="s">
        <v>40</v>
      </c>
      <c r="S1" s="2" t="s">
        <v>41</v>
      </c>
      <c r="T1" s="2" t="s">
        <v>42</v>
      </c>
      <c r="U1" s="2" t="s">
        <v>43</v>
      </c>
      <c r="V1" s="2" t="s">
        <v>44</v>
      </c>
      <c r="W1" s="2" t="s">
        <v>45</v>
      </c>
      <c r="X1" s="2" t="s">
        <v>46</v>
      </c>
      <c r="Y1" s="2" t="s">
        <v>47</v>
      </c>
      <c r="Z1" s="2" t="s">
        <v>48</v>
      </c>
      <c r="AA1" s="2" t="s">
        <v>49</v>
      </c>
      <c r="AB1" s="2" t="s">
        <v>50</v>
      </c>
      <c r="AC1" s="20" t="s">
        <v>229</v>
      </c>
      <c r="AD1" s="20" t="s">
        <v>231</v>
      </c>
      <c r="AE1" s="20" t="s">
        <v>232</v>
      </c>
      <c r="AF1" s="20" t="s">
        <v>233</v>
      </c>
      <c r="AG1" s="20" t="s">
        <v>234</v>
      </c>
      <c r="AH1" s="20" t="s">
        <v>238</v>
      </c>
      <c r="AI1" s="20" t="s">
        <v>239</v>
      </c>
      <c r="AJ1" s="20" t="s">
        <v>241</v>
      </c>
      <c r="AK1" s="20" t="s">
        <v>244</v>
      </c>
      <c r="AL1" s="20" t="s">
        <v>256</v>
      </c>
      <c r="AM1" s="20" t="s">
        <v>369</v>
      </c>
      <c r="AN1" s="2" t="s">
        <v>375</v>
      </c>
      <c r="AO1">
        <f>AVERAGE(AD2:AD45)</f>
        <v>2313.6363636363635</v>
      </c>
      <c r="AP1">
        <v>600</v>
      </c>
      <c r="AQ1">
        <f>AP1/AO1</f>
        <v>0.2593320235756385</v>
      </c>
      <c r="AR1">
        <f>SUM(AQ1:AQ2)</f>
        <v>0.28204276660170424</v>
      </c>
      <c r="EH1" s="45" t="s">
        <v>353</v>
      </c>
      <c r="EI1" s="45"/>
      <c r="EJ1" s="45"/>
      <c r="EK1" s="45"/>
      <c r="EL1" s="2"/>
      <c r="EM1" s="2"/>
      <c r="EN1" s="2" t="s">
        <v>234</v>
      </c>
      <c r="EO1" s="2" t="s">
        <v>233</v>
      </c>
      <c r="EP1" s="2"/>
      <c r="EQ1" s="2" t="s">
        <v>354</v>
      </c>
      <c r="ER1" s="2" t="s">
        <v>241</v>
      </c>
      <c r="ES1" s="2" t="s">
        <v>244</v>
      </c>
      <c r="ET1" s="2" t="s">
        <v>243</v>
      </c>
      <c r="EU1" s="2" t="s">
        <v>232</v>
      </c>
      <c r="EV1" s="2" t="s">
        <v>355</v>
      </c>
      <c r="EW1" s="2" t="s">
        <v>245</v>
      </c>
      <c r="EX1" s="2" t="s">
        <v>242</v>
      </c>
      <c r="EY1" s="2" t="s">
        <v>356</v>
      </c>
      <c r="EZ1" s="2" t="s">
        <v>240</v>
      </c>
      <c r="FA1" s="2" t="s">
        <v>357</v>
      </c>
      <c r="FB1" s="2" t="s">
        <v>358</v>
      </c>
      <c r="FC1" s="2" t="s">
        <v>359</v>
      </c>
      <c r="FD1" s="2" t="s">
        <v>360</v>
      </c>
      <c r="FE1" s="2" t="s">
        <v>361</v>
      </c>
      <c r="FF1" s="2" t="s">
        <v>362</v>
      </c>
      <c r="FG1" s="2" t="s">
        <v>363</v>
      </c>
      <c r="FH1" s="2" t="s">
        <v>364</v>
      </c>
      <c r="FI1" s="2" t="s">
        <v>365</v>
      </c>
      <c r="FJ1" s="2"/>
      <c r="FK1" s="2" t="s">
        <v>231</v>
      </c>
      <c r="FL1" s="2" t="s">
        <v>238</v>
      </c>
      <c r="FM1" s="2" t="s">
        <v>366</v>
      </c>
      <c r="FN1" s="2" t="s">
        <v>367</v>
      </c>
      <c r="FO1" s="2" t="s">
        <v>246</v>
      </c>
      <c r="FP1" s="2" t="s">
        <v>374</v>
      </c>
    </row>
    <row r="2" spans="1:172">
      <c r="A2" t="s">
        <v>0</v>
      </c>
      <c r="C2">
        <v>38.521999999999998</v>
      </c>
      <c r="D2">
        <v>215194</v>
      </c>
      <c r="E2" t="s">
        <v>222</v>
      </c>
      <c r="F2" t="s">
        <v>222</v>
      </c>
      <c r="G2">
        <v>16.616499999999998</v>
      </c>
      <c r="H2">
        <v>911.01</v>
      </c>
      <c r="I2">
        <v>157.922</v>
      </c>
      <c r="J2">
        <v>21.869800000000001</v>
      </c>
      <c r="K2">
        <v>100.27800000000001</v>
      </c>
      <c r="L2">
        <v>4.8952</v>
      </c>
      <c r="M2">
        <v>39.259500000000003</v>
      </c>
      <c r="N2">
        <v>90.622799999999998</v>
      </c>
      <c r="O2">
        <v>53.0139</v>
      </c>
      <c r="P2">
        <v>199.256</v>
      </c>
      <c r="Q2">
        <v>38.933100000000003</v>
      </c>
      <c r="R2">
        <v>35.229799999999997</v>
      </c>
      <c r="S2">
        <v>0.17594199999999999</v>
      </c>
      <c r="T2">
        <v>8.5876500000000005E-3</v>
      </c>
      <c r="U2">
        <v>5.1735300000000004</v>
      </c>
      <c r="V2">
        <v>1.2665299999999999</v>
      </c>
      <c r="W2">
        <v>3698.06</v>
      </c>
      <c r="X2">
        <v>4.8086400000000001E-2</v>
      </c>
      <c r="Y2">
        <v>1.29975E-2</v>
      </c>
      <c r="Z2" s="1">
        <v>2.6760700000000002E-7</v>
      </c>
      <c r="AA2">
        <v>1.2595900000000001E-3</v>
      </c>
      <c r="AB2">
        <v>6.9626099999999997</v>
      </c>
      <c r="AC2">
        <v>463400.00000000006</v>
      </c>
      <c r="AD2">
        <v>3600</v>
      </c>
      <c r="AE2">
        <v>8400</v>
      </c>
      <c r="AF2">
        <v>189500</v>
      </c>
      <c r="AG2">
        <v>232100</v>
      </c>
      <c r="AH2">
        <v>85200</v>
      </c>
      <c r="AI2">
        <v>0</v>
      </c>
      <c r="AJ2">
        <v>2700</v>
      </c>
      <c r="AK2">
        <v>14800</v>
      </c>
      <c r="AL2">
        <f>AH2/P2</f>
        <v>427.5906371702734</v>
      </c>
      <c r="AM2">
        <f>I2+J2</f>
        <v>179.79179999999999</v>
      </c>
      <c r="AN2">
        <f>AD2+AH2</f>
        <v>88800</v>
      </c>
      <c r="AO2">
        <f>AVERAGE(AN2:AN45)</f>
        <v>96870.454545454544</v>
      </c>
      <c r="AP2">
        <v>2200</v>
      </c>
      <c r="AQ2">
        <f>AP2/AO2</f>
        <v>2.2710743026065738E-2</v>
      </c>
      <c r="EH2" s="45"/>
      <c r="EI2" s="45"/>
      <c r="EJ2" s="45"/>
      <c r="EK2" s="45"/>
      <c r="EL2" t="s">
        <v>0</v>
      </c>
      <c r="EN2">
        <v>6.8582874493495254</v>
      </c>
      <c r="EO2">
        <v>1.1417125506504737</v>
      </c>
      <c r="EQ2">
        <v>4.6869043469967124</v>
      </c>
      <c r="ER2">
        <v>1.5793927909300478E-2</v>
      </c>
      <c r="ES2">
        <v>0.21994184041328887</v>
      </c>
      <c r="ET2">
        <v>1.5147726082823309E-3</v>
      </c>
      <c r="EU2">
        <v>0.28682308015310209</v>
      </c>
      <c r="EV2">
        <v>4.6065924462973936E-3</v>
      </c>
      <c r="EW2">
        <v>3.4903734980876118E-4</v>
      </c>
      <c r="EX2">
        <v>5.1456960001776961E-4</v>
      </c>
      <c r="EY2">
        <v>1.1503314538739368E-3</v>
      </c>
      <c r="EZ2">
        <v>3.0672112185620691E-4</v>
      </c>
      <c r="FA2">
        <v>6.8938913382848572E-5</v>
      </c>
      <c r="FB2">
        <v>6.3104860464205154E-4</v>
      </c>
      <c r="FC2">
        <v>3.33685521765749E-4</v>
      </c>
      <c r="FD2">
        <v>6.042456542250046E-9</v>
      </c>
      <c r="FE2">
        <v>7.8129438420781958E-8</v>
      </c>
      <c r="FF2">
        <v>4.6212019336116561E-5</v>
      </c>
      <c r="FG2">
        <v>7.6993156617014325E-8</v>
      </c>
      <c r="FH2">
        <v>1.5762202801513746E-12</v>
      </c>
      <c r="FI2">
        <v>6.042456542250046E-9</v>
      </c>
      <c r="FK2">
        <v>0.1299552904328804</v>
      </c>
      <c r="FL2">
        <v>1.8084873993613173</v>
      </c>
      <c r="FM2">
        <v>1.9347646261451629E-3</v>
      </c>
      <c r="FN2">
        <v>7.908988335162337E-6</v>
      </c>
      <c r="FO2">
        <v>2.2352898733846452E-2</v>
      </c>
      <c r="FP2">
        <f>FK2/(FK2+FL2)</f>
        <v>6.7041079479464832E-2</v>
      </c>
    </row>
    <row r="3" spans="1:172">
      <c r="A3" t="s">
        <v>1</v>
      </c>
      <c r="C3">
        <v>46.811700000000002</v>
      </c>
      <c r="D3">
        <v>233613</v>
      </c>
      <c r="E3" t="s">
        <v>352</v>
      </c>
      <c r="F3" t="s">
        <v>352</v>
      </c>
      <c r="G3">
        <v>13.8996</v>
      </c>
      <c r="H3">
        <v>1715.19</v>
      </c>
      <c r="I3">
        <v>379.50099999999998</v>
      </c>
      <c r="J3">
        <v>180.6</v>
      </c>
      <c r="K3">
        <v>128.33199999999999</v>
      </c>
      <c r="L3">
        <v>4.3220099999999997</v>
      </c>
      <c r="M3">
        <v>47.738900000000001</v>
      </c>
      <c r="N3">
        <v>117.121</v>
      </c>
      <c r="O3">
        <v>56.692</v>
      </c>
      <c r="P3">
        <v>210.95</v>
      </c>
      <c r="Q3">
        <v>44.676400000000001</v>
      </c>
      <c r="R3">
        <v>34.005000000000003</v>
      </c>
      <c r="S3">
        <v>1.7552399999999999E-2</v>
      </c>
      <c r="T3">
        <v>0.15915199999999999</v>
      </c>
      <c r="U3">
        <v>4.86022</v>
      </c>
      <c r="V3">
        <v>2.2708699999999999</v>
      </c>
      <c r="W3">
        <v>4513.25</v>
      </c>
      <c r="X3">
        <v>4.4789900000000001E-2</v>
      </c>
      <c r="Y3" t="s">
        <v>352</v>
      </c>
      <c r="Z3" t="s">
        <v>352</v>
      </c>
      <c r="AA3" t="s">
        <v>352</v>
      </c>
      <c r="AB3">
        <v>6.2948599999999999</v>
      </c>
      <c r="AC3">
        <v>462400</v>
      </c>
      <c r="AD3">
        <v>3600</v>
      </c>
      <c r="AE3">
        <v>10900</v>
      </c>
      <c r="AF3">
        <v>183000</v>
      </c>
      <c r="AG3">
        <v>233700</v>
      </c>
      <c r="AH3">
        <v>85399.999999999985</v>
      </c>
      <c r="AI3">
        <v>0</v>
      </c>
      <c r="AJ3">
        <v>4100</v>
      </c>
      <c r="AK3">
        <v>16900</v>
      </c>
      <c r="AL3">
        <f t="shared" ref="AL3:AL44" si="0">AH3/P3</f>
        <v>404.83526902109497</v>
      </c>
      <c r="AM3">
        <f t="shared" ref="AM3:AM66" si="1">I3+J3</f>
        <v>560.101</v>
      </c>
      <c r="AN3">
        <f t="shared" ref="AN3:AN66" si="2">AD3+AH3</f>
        <v>88999.999999999985</v>
      </c>
      <c r="EH3" s="45"/>
      <c r="EI3" s="45"/>
      <c r="EJ3" s="45"/>
      <c r="EK3" s="45"/>
      <c r="EL3" t="s">
        <v>1</v>
      </c>
      <c r="EN3">
        <v>6.9190528996903167</v>
      </c>
      <c r="EO3">
        <v>1.0809471003096824</v>
      </c>
      <c r="EQ3">
        <v>4.5587370480741427</v>
      </c>
      <c r="ER3">
        <v>2.9793850801888757E-2</v>
      </c>
      <c r="ES3">
        <v>0.25164032619458532</v>
      </c>
      <c r="ET3">
        <v>1.9423350073393794E-3</v>
      </c>
      <c r="EU3">
        <v>0.37291401257458928</v>
      </c>
      <c r="EV3">
        <v>5.6088364029512894E-3</v>
      </c>
      <c r="EW3">
        <v>2.8879670406809204E-3</v>
      </c>
      <c r="EX3">
        <v>1.2389729074590047E-3</v>
      </c>
      <c r="EY3">
        <v>1.4895932158535726E-3</v>
      </c>
      <c r="EZ3">
        <v>2.5707143981431544E-4</v>
      </c>
      <c r="FA3">
        <v>6.098557970909926E-5</v>
      </c>
      <c r="FB3">
        <v>6.7614871989577548E-4</v>
      </c>
      <c r="FC3">
        <v>3.2271366864278553E-4</v>
      </c>
      <c r="FD3">
        <v>0</v>
      </c>
      <c r="FE3">
        <v>1.4507743308705563E-6</v>
      </c>
      <c r="FF3">
        <v>4.3498201254302566E-5</v>
      </c>
      <c r="FG3">
        <v>0</v>
      </c>
      <c r="FH3">
        <v>0</v>
      </c>
      <c r="FI3">
        <v>0</v>
      </c>
      <c r="FK3">
        <v>0.13020910676062353</v>
      </c>
      <c r="FL3">
        <v>1.8162731322008741</v>
      </c>
      <c r="FM3">
        <v>2.0523132825221962E-3</v>
      </c>
      <c r="FN3">
        <v>1.4208398270746049E-5</v>
      </c>
      <c r="FO3">
        <v>2.7333590500321598E-2</v>
      </c>
      <c r="FP3">
        <f t="shared" ref="FP3:FP66" si="3">FK3/(FK3+FL3)</f>
        <v>6.6894577383913717E-2</v>
      </c>
    </row>
    <row r="4" spans="1:172">
      <c r="A4" t="s">
        <v>2</v>
      </c>
      <c r="C4">
        <v>36.603700000000003</v>
      </c>
      <c r="D4">
        <v>215258</v>
      </c>
      <c r="E4" t="s">
        <v>352</v>
      </c>
      <c r="F4" t="s">
        <v>352</v>
      </c>
      <c r="G4">
        <v>47.9069</v>
      </c>
      <c r="H4">
        <v>2883.73</v>
      </c>
      <c r="I4">
        <v>285.935</v>
      </c>
      <c r="J4">
        <v>128.04400000000001</v>
      </c>
      <c r="K4">
        <v>109.27500000000001</v>
      </c>
      <c r="L4">
        <v>2.31982</v>
      </c>
      <c r="M4">
        <v>27.578700000000001</v>
      </c>
      <c r="N4">
        <v>61.253399999999999</v>
      </c>
      <c r="O4">
        <v>61.548299999999998</v>
      </c>
      <c r="P4">
        <v>244.65600000000001</v>
      </c>
      <c r="Q4">
        <v>25.729500000000002</v>
      </c>
      <c r="R4">
        <v>28.8536</v>
      </c>
      <c r="S4" t="s">
        <v>352</v>
      </c>
      <c r="T4">
        <v>1.7094100000000001</v>
      </c>
      <c r="U4">
        <v>24.2485</v>
      </c>
      <c r="V4">
        <v>2.7129400000000001</v>
      </c>
      <c r="W4">
        <v>1365</v>
      </c>
      <c r="X4">
        <v>2.6498600000000001E-2</v>
      </c>
      <c r="Y4" s="1">
        <v>5.3141099999999998E-5</v>
      </c>
      <c r="Z4" s="1">
        <v>3.4089699999999999E-6</v>
      </c>
      <c r="AA4">
        <v>6.4846899999999999E-2</v>
      </c>
      <c r="AB4">
        <v>10.3934</v>
      </c>
      <c r="AC4">
        <v>459200</v>
      </c>
      <c r="AD4">
        <v>2900</v>
      </c>
      <c r="AE4">
        <v>7100</v>
      </c>
      <c r="AF4">
        <v>189000</v>
      </c>
      <c r="AG4">
        <v>229000</v>
      </c>
      <c r="AH4">
        <v>95300</v>
      </c>
      <c r="AI4">
        <v>0</v>
      </c>
      <c r="AJ4">
        <v>0</v>
      </c>
      <c r="AK4">
        <v>17400</v>
      </c>
      <c r="AL4">
        <f t="shared" si="0"/>
        <v>389.52651886730757</v>
      </c>
      <c r="AM4">
        <f t="shared" si="1"/>
        <v>413.97900000000004</v>
      </c>
      <c r="AN4">
        <f t="shared" si="2"/>
        <v>98200</v>
      </c>
      <c r="EH4" s="45"/>
      <c r="EI4" s="45"/>
      <c r="EJ4" s="45"/>
      <c r="EK4" s="45"/>
      <c r="EL4" t="s">
        <v>2</v>
      </c>
      <c r="EN4">
        <v>6.783245521414754</v>
      </c>
      <c r="EO4">
        <v>1.2167544785852469</v>
      </c>
      <c r="EQ4">
        <v>4.6107096940415566</v>
      </c>
      <c r="ER4">
        <v>5.0116774706367662E-2</v>
      </c>
      <c r="ES4">
        <v>0.25921307194480614</v>
      </c>
      <c r="ET4">
        <v>1.6547184375131784E-3</v>
      </c>
      <c r="EU4">
        <v>0.24302708023177591</v>
      </c>
      <c r="EV4">
        <v>4.3879074894062576E-3</v>
      </c>
      <c r="EW4">
        <v>2.0485559742806224E-3</v>
      </c>
      <c r="EX4">
        <v>9.3396439371505884E-4</v>
      </c>
      <c r="EY4">
        <v>7.7943020136260737E-4</v>
      </c>
      <c r="EZ4">
        <v>8.8646932577963664E-4</v>
      </c>
      <c r="FA4">
        <v>3.2749886043130624E-5</v>
      </c>
      <c r="FB4">
        <v>7.3443037345435251E-4</v>
      </c>
      <c r="FC4">
        <v>2.7396097548581621E-4</v>
      </c>
      <c r="FD4">
        <v>3.118423268359007E-7</v>
      </c>
      <c r="FE4">
        <v>1.5590071905141571E-5</v>
      </c>
      <c r="FF4">
        <v>2.1712726624323759E-4</v>
      </c>
      <c r="FG4">
        <v>3.1556174614025582E-10</v>
      </c>
      <c r="FH4">
        <v>2.0128162601168559E-11</v>
      </c>
      <c r="FI4">
        <v>3.118423268359007E-7</v>
      </c>
      <c r="FK4">
        <v>0.10494239526430114</v>
      </c>
      <c r="FL4">
        <v>2.0278242125193349</v>
      </c>
      <c r="FM4">
        <v>2.381409670731202E-3</v>
      </c>
      <c r="FN4">
        <v>1.6982716269358811E-5</v>
      </c>
      <c r="FO4">
        <v>8.2709245689714869E-3</v>
      </c>
      <c r="FP4">
        <f t="shared" si="3"/>
        <v>4.9204819168355667E-2</v>
      </c>
    </row>
    <row r="5" spans="1:172">
      <c r="A5" t="s">
        <v>3</v>
      </c>
      <c r="C5">
        <v>40.7729</v>
      </c>
      <c r="D5">
        <v>199733</v>
      </c>
      <c r="E5" t="s">
        <v>222</v>
      </c>
      <c r="F5" t="s">
        <v>222</v>
      </c>
      <c r="G5">
        <v>48.338000000000001</v>
      </c>
      <c r="H5">
        <v>3157.49</v>
      </c>
      <c r="I5">
        <v>290.41699999999997</v>
      </c>
      <c r="J5">
        <v>148.267</v>
      </c>
      <c r="K5">
        <v>137.37899999999999</v>
      </c>
      <c r="L5">
        <v>2.5191400000000002</v>
      </c>
      <c r="M5">
        <v>33.674199999999999</v>
      </c>
      <c r="N5">
        <v>43.306100000000001</v>
      </c>
      <c r="O5">
        <v>64.113799999999998</v>
      </c>
      <c r="P5">
        <v>235.15</v>
      </c>
      <c r="Q5">
        <v>30.267800000000001</v>
      </c>
      <c r="R5">
        <v>23.0046</v>
      </c>
      <c r="S5">
        <v>0.17004900000000001</v>
      </c>
      <c r="T5">
        <v>0.54271899999999995</v>
      </c>
      <c r="U5">
        <v>26.8201</v>
      </c>
      <c r="V5">
        <v>2.3996300000000002</v>
      </c>
      <c r="W5">
        <v>1819.56</v>
      </c>
      <c r="X5">
        <v>1.06141E-2</v>
      </c>
      <c r="Y5" s="1">
        <v>3.3514400000000001E-6</v>
      </c>
      <c r="Z5" t="s">
        <v>352</v>
      </c>
      <c r="AA5">
        <v>5.6988200000000003E-2</v>
      </c>
      <c r="AB5">
        <v>8.04847</v>
      </c>
      <c r="AC5">
        <v>458700</v>
      </c>
      <c r="AD5">
        <v>2800.0000000000005</v>
      </c>
      <c r="AE5">
        <v>8400</v>
      </c>
      <c r="AF5">
        <v>185600</v>
      </c>
      <c r="AG5">
        <v>230100.00000000003</v>
      </c>
      <c r="AH5">
        <v>95300</v>
      </c>
      <c r="AI5">
        <v>0</v>
      </c>
      <c r="AJ5">
        <v>0</v>
      </c>
      <c r="AK5">
        <v>19200</v>
      </c>
      <c r="AL5">
        <f t="shared" si="0"/>
        <v>405.2732298532851</v>
      </c>
      <c r="AM5">
        <f t="shared" si="1"/>
        <v>438.68399999999997</v>
      </c>
      <c r="AN5">
        <f t="shared" si="2"/>
        <v>98100</v>
      </c>
      <c r="EH5" s="45"/>
      <c r="EI5" s="45"/>
      <c r="EJ5" s="45"/>
      <c r="EK5" s="45"/>
      <c r="EL5" t="s">
        <v>3</v>
      </c>
      <c r="EN5">
        <v>6.8184517401712519</v>
      </c>
      <c r="EO5">
        <v>1.1815482598287481</v>
      </c>
      <c r="EQ5">
        <v>4.5432854709105399</v>
      </c>
      <c r="ER5">
        <v>5.4895608079862317E-2</v>
      </c>
      <c r="ES5">
        <v>0.28613828989007162</v>
      </c>
      <c r="ET5">
        <v>2.0810894112911114E-3</v>
      </c>
      <c r="EU5">
        <v>0.28763564490942561</v>
      </c>
      <c r="EV5">
        <v>4.8895757133369496E-3</v>
      </c>
      <c r="EW5">
        <v>2.3730134536419771E-3</v>
      </c>
      <c r="EX5">
        <v>9.4896923637313518E-4</v>
      </c>
      <c r="EY5">
        <v>5.5126853147697717E-4</v>
      </c>
      <c r="EZ5">
        <v>8.9479061146223058E-4</v>
      </c>
      <c r="FA5">
        <v>3.5577457342971242E-5</v>
      </c>
      <c r="FB5">
        <v>7.6533783499386349E-4</v>
      </c>
      <c r="FC5">
        <v>2.1850957947067232E-4</v>
      </c>
      <c r="FD5">
        <v>2.7415607920968955E-7</v>
      </c>
      <c r="FE5">
        <v>4.9515823012772621E-6</v>
      </c>
      <c r="FF5">
        <v>2.4024644862752215E-4</v>
      </c>
      <c r="FG5">
        <v>1.9909133432214558E-11</v>
      </c>
      <c r="FH5">
        <v>0</v>
      </c>
      <c r="FI5">
        <v>2.7415607920968955E-7</v>
      </c>
      <c r="FK5">
        <v>0.10136268449359982</v>
      </c>
      <c r="FL5">
        <v>2.0286045824704226</v>
      </c>
      <c r="FM5">
        <v>2.2897618905414799E-3</v>
      </c>
      <c r="FN5">
        <v>1.502720965875463E-5</v>
      </c>
      <c r="FO5">
        <v>1.1029476193093992E-2</v>
      </c>
      <c r="FP5">
        <f t="shared" si="3"/>
        <v>4.7588846113151062E-2</v>
      </c>
    </row>
    <row r="6" spans="1:172">
      <c r="A6" t="s">
        <v>4</v>
      </c>
      <c r="C6">
        <v>44.405900000000003</v>
      </c>
      <c r="D6">
        <v>216101</v>
      </c>
      <c r="E6" t="s">
        <v>352</v>
      </c>
      <c r="F6" t="s">
        <v>352</v>
      </c>
      <c r="G6">
        <v>47.090299999999999</v>
      </c>
      <c r="H6">
        <v>2637.65</v>
      </c>
      <c r="I6">
        <v>249.27500000000001</v>
      </c>
      <c r="J6">
        <v>129.989</v>
      </c>
      <c r="K6">
        <v>119.78400000000001</v>
      </c>
      <c r="L6">
        <v>2.0256099999999999</v>
      </c>
      <c r="M6">
        <v>33.689700000000002</v>
      </c>
      <c r="N6">
        <v>70.362099999999998</v>
      </c>
      <c r="O6">
        <v>58.032699999999998</v>
      </c>
      <c r="P6">
        <v>275.25599999999997</v>
      </c>
      <c r="Q6">
        <v>28.8337</v>
      </c>
      <c r="R6">
        <v>27.1038</v>
      </c>
      <c r="S6">
        <v>0.10914699999999999</v>
      </c>
      <c r="T6">
        <v>1.31203</v>
      </c>
      <c r="U6">
        <v>31.678899999999999</v>
      </c>
      <c r="V6">
        <v>3.0369999999999999</v>
      </c>
      <c r="W6">
        <v>2213.25</v>
      </c>
      <c r="X6">
        <v>2.5050900000000001E-2</v>
      </c>
      <c r="Y6" t="s">
        <v>352</v>
      </c>
      <c r="Z6" s="1">
        <v>4.8950299999999998E-5</v>
      </c>
      <c r="AA6">
        <v>3.7687600000000002E-2</v>
      </c>
      <c r="AB6">
        <v>7.1657500000000001</v>
      </c>
      <c r="AC6">
        <v>459700</v>
      </c>
      <c r="AD6">
        <v>3000</v>
      </c>
      <c r="AE6">
        <v>8000</v>
      </c>
      <c r="AF6">
        <v>187000</v>
      </c>
      <c r="AG6">
        <v>230799.99999999997</v>
      </c>
      <c r="AH6">
        <v>95500</v>
      </c>
      <c r="AI6">
        <v>0</v>
      </c>
      <c r="AJ6">
        <v>0</v>
      </c>
      <c r="AK6">
        <v>15800</v>
      </c>
      <c r="AL6">
        <f t="shared" si="0"/>
        <v>346.9497485976691</v>
      </c>
      <c r="AM6">
        <f t="shared" si="1"/>
        <v>379.26400000000001</v>
      </c>
      <c r="AN6">
        <f t="shared" si="2"/>
        <v>98500</v>
      </c>
      <c r="EH6" s="45"/>
      <c r="EI6" s="45"/>
      <c r="EJ6" s="45"/>
      <c r="EK6" s="45"/>
      <c r="EL6" t="s">
        <v>4</v>
      </c>
      <c r="EN6">
        <v>6.8301832987495059</v>
      </c>
      <c r="EO6">
        <v>1.1698167012504932</v>
      </c>
      <c r="EQ6">
        <v>4.5906001797999068</v>
      </c>
      <c r="ER6">
        <v>4.5797332736680511E-2</v>
      </c>
      <c r="ES6">
        <v>0.2351577182351188</v>
      </c>
      <c r="ET6">
        <v>1.8121602603317069E-3</v>
      </c>
      <c r="EU6">
        <v>0.2735777714090234</v>
      </c>
      <c r="EV6">
        <v>5.3182365689752797E-3</v>
      </c>
      <c r="EW6">
        <v>2.077732843864053E-3</v>
      </c>
      <c r="EX6">
        <v>8.1346004388342121E-4</v>
      </c>
      <c r="EY6">
        <v>8.9449995357383251E-4</v>
      </c>
      <c r="EZ6">
        <v>8.7054575175410159E-4</v>
      </c>
      <c r="FA6">
        <v>2.8569710332731217E-5</v>
      </c>
      <c r="FB6">
        <v>6.9183390874299393E-4</v>
      </c>
      <c r="FC6">
        <v>2.5710669219841312E-4</v>
      </c>
      <c r="FD6">
        <v>1.8106679924821425E-7</v>
      </c>
      <c r="FE6">
        <v>1.19547402246854E-5</v>
      </c>
      <c r="FF6">
        <v>2.8339623665060861E-4</v>
      </c>
      <c r="FG6">
        <v>0</v>
      </c>
      <c r="FH6">
        <v>2.8875586264756563E-10</v>
      </c>
      <c r="FI6">
        <v>1.8106679924821425E-7</v>
      </c>
      <c r="FK6">
        <v>0.10845978252658171</v>
      </c>
      <c r="FL6">
        <v>2.030183412854238</v>
      </c>
      <c r="FM6">
        <v>2.6767606318831337E-3</v>
      </c>
      <c r="FN6">
        <v>1.8993554917654693E-5</v>
      </c>
      <c r="FO6">
        <v>1.3398197689811202E-2</v>
      </c>
      <c r="FP6">
        <f t="shared" si="3"/>
        <v>5.0714295288171583E-2</v>
      </c>
    </row>
    <row r="7" spans="1:172">
      <c r="A7" t="s">
        <v>5</v>
      </c>
      <c r="C7">
        <v>41.6419</v>
      </c>
      <c r="D7">
        <v>206177</v>
      </c>
      <c r="E7" t="s">
        <v>222</v>
      </c>
      <c r="F7" t="s">
        <v>352</v>
      </c>
      <c r="G7">
        <v>73.347800000000007</v>
      </c>
      <c r="H7">
        <v>4355.6400000000003</v>
      </c>
      <c r="I7">
        <v>397.22899999999998</v>
      </c>
      <c r="J7">
        <v>216.81100000000001</v>
      </c>
      <c r="K7">
        <v>129.35499999999999</v>
      </c>
      <c r="L7">
        <v>2.3355999999999999</v>
      </c>
      <c r="M7">
        <v>32.2577</v>
      </c>
      <c r="N7">
        <v>48.963299999999997</v>
      </c>
      <c r="O7">
        <v>68.189099999999996</v>
      </c>
      <c r="P7">
        <v>269.613</v>
      </c>
      <c r="Q7">
        <v>25.270199999999999</v>
      </c>
      <c r="R7">
        <v>15.370900000000001</v>
      </c>
      <c r="S7" s="14" t="s">
        <v>222</v>
      </c>
      <c r="T7">
        <v>0.58542700000000003</v>
      </c>
      <c r="U7">
        <v>39.028700000000001</v>
      </c>
      <c r="V7">
        <v>2.5349599999999999</v>
      </c>
      <c r="W7">
        <v>1518.45</v>
      </c>
      <c r="X7" s="14" t="s">
        <v>222</v>
      </c>
      <c r="Y7">
        <v>2.39912E-4</v>
      </c>
      <c r="Z7" t="s">
        <v>352</v>
      </c>
      <c r="AA7">
        <v>6.4415100000000003E-2</v>
      </c>
      <c r="AB7">
        <v>4.8076699999999999</v>
      </c>
      <c r="AC7">
        <v>458600</v>
      </c>
      <c r="AD7">
        <v>2800.0000000000005</v>
      </c>
      <c r="AE7">
        <v>8900</v>
      </c>
      <c r="AF7">
        <v>181100</v>
      </c>
      <c r="AG7">
        <v>233200</v>
      </c>
      <c r="AH7">
        <v>97100.000000000015</v>
      </c>
      <c r="AI7">
        <v>0</v>
      </c>
      <c r="AJ7">
        <v>0</v>
      </c>
      <c r="AK7">
        <v>18300</v>
      </c>
      <c r="AL7">
        <f t="shared" si="0"/>
        <v>360.14583866504961</v>
      </c>
      <c r="AM7">
        <f t="shared" si="1"/>
        <v>614.04</v>
      </c>
      <c r="AN7">
        <f t="shared" si="2"/>
        <v>99900.000000000015</v>
      </c>
      <c r="EH7" s="45"/>
      <c r="EI7" s="45"/>
      <c r="EJ7" s="45"/>
      <c r="EK7" s="45"/>
      <c r="EL7" t="s">
        <v>5</v>
      </c>
      <c r="EN7">
        <v>6.8982994943245721</v>
      </c>
      <c r="EO7">
        <v>1.101700505675427</v>
      </c>
      <c r="EQ7">
        <v>4.4746196920228343</v>
      </c>
      <c r="ER7">
        <v>7.5594803254749349E-2</v>
      </c>
      <c r="ES7">
        <v>0.27225143999526347</v>
      </c>
      <c r="ET7">
        <v>1.9561310928113301E-3</v>
      </c>
      <c r="EU7">
        <v>0.30422701221198711</v>
      </c>
      <c r="EV7">
        <v>4.9851066909946664E-3</v>
      </c>
      <c r="EW7">
        <v>3.464027730142108E-3</v>
      </c>
      <c r="EX7">
        <v>1.2957326224393921E-3</v>
      </c>
      <c r="EY7">
        <v>6.2219878006432023E-4</v>
      </c>
      <c r="EZ7">
        <v>1.3553896987980952E-3</v>
      </c>
      <c r="FA7">
        <v>3.2928004811080144E-5</v>
      </c>
      <c r="FB7">
        <v>8.1257034958535056E-4</v>
      </c>
      <c r="FC7">
        <v>1.4574693797493059E-4</v>
      </c>
      <c r="FD7">
        <v>3.0934633372439183E-7</v>
      </c>
      <c r="FE7">
        <v>5.3319500399531963E-6</v>
      </c>
      <c r="FF7">
        <v>3.4899967028360825E-4</v>
      </c>
      <c r="FG7">
        <v>1.4227127611354351E-9</v>
      </c>
      <c r="FH7">
        <v>0</v>
      </c>
      <c r="FI7">
        <v>3.0934633372439183E-7</v>
      </c>
      <c r="FK7">
        <v>0.10118647134843455</v>
      </c>
      <c r="FL7">
        <v>2.0633270828502424</v>
      </c>
      <c r="FM7">
        <v>2.620779698855527E-3</v>
      </c>
      <c r="FN7">
        <v>1.584708987381151E-5</v>
      </c>
      <c r="FO7">
        <v>9.188261561397109E-3</v>
      </c>
      <c r="FP7">
        <f t="shared" si="3"/>
        <v>4.6747903773647057E-2</v>
      </c>
    </row>
    <row r="8" spans="1:172">
      <c r="A8" t="s">
        <v>6</v>
      </c>
      <c r="C8">
        <v>50.973500000000001</v>
      </c>
      <c r="D8">
        <v>207761</v>
      </c>
      <c r="E8" t="s">
        <v>222</v>
      </c>
      <c r="F8" t="s">
        <v>222</v>
      </c>
      <c r="G8">
        <v>77.050200000000004</v>
      </c>
      <c r="H8">
        <v>3376.16</v>
      </c>
      <c r="I8">
        <v>390.06599999999997</v>
      </c>
      <c r="J8">
        <v>189.66800000000001</v>
      </c>
      <c r="K8">
        <v>162.82400000000001</v>
      </c>
      <c r="L8">
        <v>3.3967800000000001</v>
      </c>
      <c r="M8">
        <v>37.784300000000002</v>
      </c>
      <c r="N8">
        <v>74.451400000000007</v>
      </c>
      <c r="O8">
        <v>68.687799999999996</v>
      </c>
      <c r="P8">
        <v>252.51499999999999</v>
      </c>
      <c r="Q8">
        <v>19.148900000000001</v>
      </c>
      <c r="R8">
        <v>21.279699999999998</v>
      </c>
      <c r="S8">
        <v>0.15053</v>
      </c>
      <c r="T8">
        <v>0.60647200000000001</v>
      </c>
      <c r="U8">
        <v>29.3813</v>
      </c>
      <c r="V8">
        <v>2.8065500000000001</v>
      </c>
      <c r="W8">
        <v>1949.48</v>
      </c>
      <c r="X8">
        <v>2.54109E-2</v>
      </c>
      <c r="Y8" t="s">
        <v>352</v>
      </c>
      <c r="Z8">
        <v>6.7801700000000005E-4</v>
      </c>
      <c r="AA8" s="14" t="s">
        <v>222</v>
      </c>
      <c r="AB8">
        <v>7.1580599999999999</v>
      </c>
      <c r="AC8">
        <v>458600</v>
      </c>
      <c r="AD8">
        <v>2900</v>
      </c>
      <c r="AE8">
        <v>8200</v>
      </c>
      <c r="AF8">
        <v>184100</v>
      </c>
      <c r="AG8">
        <v>231200</v>
      </c>
      <c r="AH8">
        <v>95700</v>
      </c>
      <c r="AI8">
        <v>0</v>
      </c>
      <c r="AJ8">
        <v>0</v>
      </c>
      <c r="AK8">
        <v>19300</v>
      </c>
      <c r="AL8">
        <f t="shared" si="0"/>
        <v>378.98738688790769</v>
      </c>
      <c r="AM8">
        <f t="shared" si="1"/>
        <v>579.73399999999992</v>
      </c>
      <c r="AN8">
        <f t="shared" si="2"/>
        <v>98600</v>
      </c>
      <c r="EH8" s="45"/>
      <c r="EI8" s="45"/>
      <c r="EJ8" s="45"/>
      <c r="EK8" s="45"/>
      <c r="EL8" t="s">
        <v>6</v>
      </c>
      <c r="EN8">
        <v>6.8484639167104167</v>
      </c>
      <c r="EO8">
        <v>1.1515360832895833</v>
      </c>
      <c r="EQ8">
        <v>4.5248886566925695</v>
      </c>
      <c r="ER8">
        <v>5.867523346568447E-2</v>
      </c>
      <c r="ES8">
        <v>0.28752012420990236</v>
      </c>
      <c r="ET8">
        <v>2.4656134936224348E-3</v>
      </c>
      <c r="EU8">
        <v>0.280681287905997</v>
      </c>
      <c r="EV8">
        <v>6.1105488143090685E-3</v>
      </c>
      <c r="EW8">
        <v>3.0344917054321084E-3</v>
      </c>
      <c r="EX8">
        <v>1.2741025516729006E-3</v>
      </c>
      <c r="EY8">
        <v>9.4737776180420198E-4</v>
      </c>
      <c r="EZ8">
        <v>1.4257477715248848E-3</v>
      </c>
      <c r="FA8">
        <v>4.7954151642638437E-5</v>
      </c>
      <c r="FB8">
        <v>8.1962927488591351E-4</v>
      </c>
      <c r="FC8">
        <v>2.0204936310727186E-4</v>
      </c>
      <c r="FD8">
        <v>0</v>
      </c>
      <c r="FE8">
        <v>5.5311561679564641E-6</v>
      </c>
      <c r="FF8">
        <v>2.6308966089316359E-4</v>
      </c>
      <c r="FG8">
        <v>0</v>
      </c>
      <c r="FH8">
        <v>4.0033616417372869E-9</v>
      </c>
      <c r="FI8">
        <v>0</v>
      </c>
      <c r="FK8">
        <v>0.10494318970819877</v>
      </c>
      <c r="FL8">
        <v>2.0363509574893737</v>
      </c>
      <c r="FM8">
        <v>2.4579254763128092E-3</v>
      </c>
      <c r="FN8">
        <v>1.7568837927523376E-5</v>
      </c>
      <c r="FO8">
        <v>1.1812545122357474E-2</v>
      </c>
      <c r="FP8">
        <f t="shared" si="3"/>
        <v>4.9009235767791919E-2</v>
      </c>
    </row>
    <row r="9" spans="1:172">
      <c r="A9" t="s">
        <v>7</v>
      </c>
      <c r="C9">
        <v>40.365400000000001</v>
      </c>
      <c r="D9">
        <v>199445</v>
      </c>
      <c r="E9" t="s">
        <v>222</v>
      </c>
      <c r="F9" t="s">
        <v>222</v>
      </c>
      <c r="G9">
        <v>47.333300000000001</v>
      </c>
      <c r="H9">
        <v>2833.42</v>
      </c>
      <c r="I9">
        <v>290.834</v>
      </c>
      <c r="J9">
        <v>143.61199999999999</v>
      </c>
      <c r="K9">
        <v>109.742</v>
      </c>
      <c r="L9">
        <v>1.4568000000000001</v>
      </c>
      <c r="M9">
        <v>26.523900000000001</v>
      </c>
      <c r="N9">
        <v>61.584600000000002</v>
      </c>
      <c r="O9">
        <v>57.531100000000002</v>
      </c>
      <c r="P9">
        <v>257.98700000000002</v>
      </c>
      <c r="Q9">
        <v>13.2707</v>
      </c>
      <c r="R9">
        <v>21.745899999999999</v>
      </c>
      <c r="S9" t="s">
        <v>352</v>
      </c>
      <c r="T9">
        <v>1.3595900000000001</v>
      </c>
      <c r="U9">
        <v>26.9011</v>
      </c>
      <c r="V9">
        <v>3.04026</v>
      </c>
      <c r="W9">
        <v>2396.67</v>
      </c>
      <c r="X9">
        <v>3.1968900000000001E-2</v>
      </c>
      <c r="Y9">
        <v>2.0169599999999999E-4</v>
      </c>
      <c r="Z9" t="s">
        <v>352</v>
      </c>
      <c r="AA9">
        <v>1.11763E-2</v>
      </c>
      <c r="AB9">
        <v>6.6229199999999997</v>
      </c>
      <c r="AC9">
        <v>458200</v>
      </c>
      <c r="AD9">
        <v>2600</v>
      </c>
      <c r="AE9">
        <v>10200</v>
      </c>
      <c r="AF9">
        <v>180900</v>
      </c>
      <c r="AG9">
        <v>231900</v>
      </c>
      <c r="AH9">
        <v>95100</v>
      </c>
      <c r="AI9">
        <v>0</v>
      </c>
      <c r="AJ9">
        <v>0</v>
      </c>
      <c r="AK9">
        <v>21100</v>
      </c>
      <c r="AL9">
        <f t="shared" si="0"/>
        <v>368.6232252012698</v>
      </c>
      <c r="AM9">
        <f t="shared" si="1"/>
        <v>434.44600000000003</v>
      </c>
      <c r="AN9">
        <f t="shared" si="2"/>
        <v>97700</v>
      </c>
      <c r="EH9" s="45"/>
      <c r="EI9" s="45"/>
      <c r="EJ9" s="45"/>
      <c r="EK9" s="45"/>
      <c r="EL9" t="s">
        <v>7</v>
      </c>
      <c r="EN9">
        <v>6.8818175567123179</v>
      </c>
      <c r="EO9">
        <v>1.1181824432876821</v>
      </c>
      <c r="EQ9">
        <v>4.4698217928931125</v>
      </c>
      <c r="ER9">
        <v>4.933326116722872E-2</v>
      </c>
      <c r="ES9">
        <v>0.31491290469621275</v>
      </c>
      <c r="ET9">
        <v>1.6648553783132714E-3</v>
      </c>
      <c r="EU9">
        <v>0.34978150666276447</v>
      </c>
      <c r="EV9">
        <v>4.8477709043615079E-3</v>
      </c>
      <c r="EW9">
        <v>2.3018641256892926E-3</v>
      </c>
      <c r="EX9">
        <v>9.517185389948861E-4</v>
      </c>
      <c r="EY9">
        <v>7.8509011004866073E-4</v>
      </c>
      <c r="EZ9">
        <v>8.7747101389783807E-4</v>
      </c>
      <c r="FA9">
        <v>2.060420154839402E-5</v>
      </c>
      <c r="FB9">
        <v>6.8776108233602358E-4</v>
      </c>
      <c r="FC9">
        <v>2.0685519651006065E-4</v>
      </c>
      <c r="FD9">
        <v>5.3844859175507491E-8</v>
      </c>
      <c r="FE9">
        <v>1.2422533925989547E-5</v>
      </c>
      <c r="FF9">
        <v>2.4132364512185252E-4</v>
      </c>
      <c r="FG9">
        <v>1.1999176675712475E-9</v>
      </c>
      <c r="FH9">
        <v>0</v>
      </c>
      <c r="FI9">
        <v>5.3844859175507491E-8</v>
      </c>
      <c r="FK9">
        <v>9.425983484097962E-2</v>
      </c>
      <c r="FL9">
        <v>2.0273011765774158</v>
      </c>
      <c r="FM9">
        <v>2.5158017574121567E-3</v>
      </c>
      <c r="FN9">
        <v>1.9066810157547338E-5</v>
      </c>
      <c r="FO9">
        <v>1.4548894686783335E-2</v>
      </c>
      <c r="FP9">
        <f t="shared" si="3"/>
        <v>4.4429471664338825E-2</v>
      </c>
    </row>
    <row r="10" spans="1:172">
      <c r="A10" t="s">
        <v>8</v>
      </c>
      <c r="C10">
        <v>52.168599999999998</v>
      </c>
      <c r="D10">
        <v>216544</v>
      </c>
      <c r="E10" t="s">
        <v>222</v>
      </c>
      <c r="F10" t="s">
        <v>222</v>
      </c>
      <c r="G10">
        <v>51.250100000000003</v>
      </c>
      <c r="H10">
        <v>3170.13</v>
      </c>
      <c r="I10">
        <v>313.35000000000002</v>
      </c>
      <c r="J10">
        <v>165.02699999999999</v>
      </c>
      <c r="K10">
        <v>181.316</v>
      </c>
      <c r="L10">
        <v>3.59293</v>
      </c>
      <c r="M10">
        <v>47.295099999999998</v>
      </c>
      <c r="N10">
        <v>86.606499999999997</v>
      </c>
      <c r="O10">
        <v>65.361099999999993</v>
      </c>
      <c r="P10">
        <v>268.928</v>
      </c>
      <c r="Q10">
        <v>33.881900000000002</v>
      </c>
      <c r="R10">
        <v>33.586300000000001</v>
      </c>
      <c r="S10">
        <v>0.156724</v>
      </c>
      <c r="T10">
        <v>1.5959399999999999</v>
      </c>
      <c r="U10">
        <v>29.873799999999999</v>
      </c>
      <c r="V10">
        <v>3.50644</v>
      </c>
      <c r="W10">
        <v>2207.37</v>
      </c>
      <c r="X10">
        <v>2.6823400000000001E-2</v>
      </c>
      <c r="Y10">
        <v>8.59738E-3</v>
      </c>
      <c r="Z10" t="s">
        <v>352</v>
      </c>
      <c r="AA10">
        <v>1.38345E-2</v>
      </c>
      <c r="AB10">
        <v>9.9316600000000008</v>
      </c>
      <c r="AC10">
        <v>459700</v>
      </c>
      <c r="AD10">
        <v>3100</v>
      </c>
      <c r="AE10">
        <v>7200</v>
      </c>
      <c r="AF10">
        <v>188900</v>
      </c>
      <c r="AG10">
        <v>229700</v>
      </c>
      <c r="AH10">
        <v>95000</v>
      </c>
      <c r="AI10">
        <v>0</v>
      </c>
      <c r="AJ10">
        <v>0</v>
      </c>
      <c r="AK10">
        <v>16400</v>
      </c>
      <c r="AL10">
        <f t="shared" si="0"/>
        <v>353.25440266539744</v>
      </c>
      <c r="AM10">
        <f t="shared" si="1"/>
        <v>478.37700000000001</v>
      </c>
      <c r="AN10">
        <f t="shared" si="2"/>
        <v>98100</v>
      </c>
      <c r="EH10" s="45"/>
      <c r="EI10" s="45"/>
      <c r="EJ10" s="45"/>
      <c r="EK10" s="45"/>
      <c r="EL10" t="s">
        <v>8</v>
      </c>
      <c r="EN10">
        <v>6.7912154578727213</v>
      </c>
      <c r="EO10">
        <v>1.2087845421272787</v>
      </c>
      <c r="EQ10">
        <v>4.6046692571049181</v>
      </c>
      <c r="ER10">
        <v>5.4990801541302883E-2</v>
      </c>
      <c r="ES10">
        <v>0.24385741074229572</v>
      </c>
      <c r="ET10">
        <v>2.7404626024732644E-3</v>
      </c>
      <c r="EU10">
        <v>0.24598763463531365</v>
      </c>
      <c r="EV10">
        <v>6.2420338155842071E-3</v>
      </c>
      <c r="EW10">
        <v>2.6352878914644219E-3</v>
      </c>
      <c r="EX10">
        <v>1.0215912381842862E-3</v>
      </c>
      <c r="EY10">
        <v>1.0999728785585684E-3</v>
      </c>
      <c r="EZ10">
        <v>9.4655274654098292E-4</v>
      </c>
      <c r="FA10">
        <v>5.0627760898146026E-5</v>
      </c>
      <c r="FB10">
        <v>7.7846372413398321E-4</v>
      </c>
      <c r="FC10">
        <v>3.1829903316096694E-4</v>
      </c>
      <c r="FD10">
        <v>6.6403927995953347E-8</v>
      </c>
      <c r="FE10">
        <v>1.4527901858284119E-5</v>
      </c>
      <c r="FF10">
        <v>2.6699579063447202E-4</v>
      </c>
      <c r="FG10">
        <v>5.0957063489563432E-8</v>
      </c>
      <c r="FH10">
        <v>0</v>
      </c>
      <c r="FI10">
        <v>6.6403927995953347E-8</v>
      </c>
      <c r="FK10">
        <v>0.11196934250045307</v>
      </c>
      <c r="FL10">
        <v>2.0176483120835789</v>
      </c>
      <c r="FM10">
        <v>2.612755216528428E-3</v>
      </c>
      <c r="FN10">
        <v>2.1908761941999723E-5</v>
      </c>
      <c r="FO10">
        <v>1.3349991955676568E-2</v>
      </c>
      <c r="FP10">
        <f t="shared" si="3"/>
        <v>5.257720429741812E-2</v>
      </c>
    </row>
    <row r="11" spans="1:172">
      <c r="A11" t="s">
        <v>9</v>
      </c>
      <c r="C11">
        <v>43.901899999999998</v>
      </c>
      <c r="D11">
        <v>201687</v>
      </c>
      <c r="E11" t="s">
        <v>222</v>
      </c>
      <c r="F11" t="s">
        <v>222</v>
      </c>
      <c r="G11">
        <v>45.218000000000004</v>
      </c>
      <c r="H11">
        <v>2983.29</v>
      </c>
      <c r="I11">
        <v>301.21100000000001</v>
      </c>
      <c r="J11">
        <v>152.631</v>
      </c>
      <c r="K11">
        <v>122.23699999999999</v>
      </c>
      <c r="L11">
        <v>2.4380099999999998</v>
      </c>
      <c r="M11">
        <v>25.664400000000001</v>
      </c>
      <c r="N11">
        <v>57.830599999999997</v>
      </c>
      <c r="O11">
        <v>57.461199999999998</v>
      </c>
      <c r="P11">
        <v>246.43199999999999</v>
      </c>
      <c r="Q11">
        <v>28.0852</v>
      </c>
      <c r="R11">
        <v>26.376100000000001</v>
      </c>
      <c r="S11" s="14" t="s">
        <v>222</v>
      </c>
      <c r="T11">
        <v>1.37341</v>
      </c>
      <c r="U11">
        <v>30.3597</v>
      </c>
      <c r="V11">
        <v>2.8797999999999999</v>
      </c>
      <c r="W11">
        <v>2070.79</v>
      </c>
      <c r="X11">
        <v>3.01634E-2</v>
      </c>
      <c r="Y11">
        <v>4.9677599999999999E-3</v>
      </c>
      <c r="Z11" s="1">
        <v>2.9955599999999999E-6</v>
      </c>
      <c r="AA11">
        <v>9.41028E-2</v>
      </c>
      <c r="AB11">
        <v>8.4248700000000003</v>
      </c>
      <c r="AC11">
        <v>458200</v>
      </c>
      <c r="AD11">
        <v>3400.0000000000005</v>
      </c>
      <c r="AE11">
        <v>7300</v>
      </c>
      <c r="AF11">
        <v>186800</v>
      </c>
      <c r="AG11">
        <v>228800</v>
      </c>
      <c r="AH11">
        <v>95800</v>
      </c>
      <c r="AI11">
        <v>1400.0000000000002</v>
      </c>
      <c r="AJ11">
        <v>0</v>
      </c>
      <c r="AK11">
        <v>18200</v>
      </c>
      <c r="AL11">
        <f t="shared" si="0"/>
        <v>388.74821451759516</v>
      </c>
      <c r="AM11">
        <f t="shared" si="1"/>
        <v>453.84199999999998</v>
      </c>
      <c r="AN11">
        <f t="shared" si="2"/>
        <v>99200</v>
      </c>
      <c r="EH11" s="45"/>
      <c r="EI11" s="45"/>
      <c r="EJ11" s="45"/>
      <c r="EK11" s="45"/>
      <c r="EL11" t="s">
        <v>9</v>
      </c>
      <c r="EN11">
        <v>6.797562489750038</v>
      </c>
      <c r="EO11">
        <v>1.202437510249962</v>
      </c>
      <c r="EQ11">
        <v>4.5743955053816165</v>
      </c>
      <c r="ER11">
        <v>5.200188960727916E-2</v>
      </c>
      <c r="ES11">
        <v>0.27194067602085242</v>
      </c>
      <c r="ET11">
        <v>1.8565263077226332E-3</v>
      </c>
      <c r="EU11">
        <v>0.25061918585559195</v>
      </c>
      <c r="EV11">
        <v>5.27850486114165E-3</v>
      </c>
      <c r="EW11">
        <v>2.4492126062262273E-3</v>
      </c>
      <c r="EX11">
        <v>9.8679959615833169E-4</v>
      </c>
      <c r="EY11">
        <v>7.3807392400440533E-4</v>
      </c>
      <c r="EZ11">
        <v>8.3921285373900374E-4</v>
      </c>
      <c r="FA11">
        <v>3.4521218897242472E-5</v>
      </c>
      <c r="FB11">
        <v>6.877085014015869E-4</v>
      </c>
      <c r="FC11">
        <v>2.5118541114502884E-4</v>
      </c>
      <c r="FD11">
        <v>4.5388258842187996E-7</v>
      </c>
      <c r="FE11">
        <v>1.2563111592922006E-5</v>
      </c>
      <c r="FF11">
        <v>2.7266041776945871E-4</v>
      </c>
      <c r="FG11">
        <v>2.9587587213902799E-8</v>
      </c>
      <c r="FH11">
        <v>1.7740020190861386E-11</v>
      </c>
      <c r="FI11">
        <v>4.5388258842187996E-7</v>
      </c>
      <c r="FK11">
        <v>0.1234033716955467</v>
      </c>
      <c r="FL11">
        <v>2.0445514646746226</v>
      </c>
      <c r="FM11">
        <v>2.4058606995149084E-3</v>
      </c>
      <c r="FN11">
        <v>1.8081082448778662E-5</v>
      </c>
      <c r="FO11">
        <v>1.2584982093757646E-2</v>
      </c>
      <c r="FP11">
        <f t="shared" si="3"/>
        <v>5.6921560184418941E-2</v>
      </c>
    </row>
    <row r="12" spans="1:172">
      <c r="A12" t="s">
        <v>10</v>
      </c>
      <c r="C12">
        <v>50.969799999999999</v>
      </c>
      <c r="D12">
        <v>195698</v>
      </c>
      <c r="E12" t="s">
        <v>352</v>
      </c>
      <c r="F12" t="s">
        <v>352</v>
      </c>
      <c r="G12">
        <v>37.390300000000003</v>
      </c>
      <c r="H12">
        <v>2302.31</v>
      </c>
      <c r="I12">
        <v>257.29500000000002</v>
      </c>
      <c r="J12">
        <v>155.71799999999999</v>
      </c>
      <c r="K12">
        <v>162.98400000000001</v>
      </c>
      <c r="L12">
        <v>3.1627999999999998</v>
      </c>
      <c r="M12">
        <v>43.836300000000001</v>
      </c>
      <c r="N12">
        <v>65.853399999999993</v>
      </c>
      <c r="O12">
        <v>57.528399999999998</v>
      </c>
      <c r="P12">
        <v>235.18199999999999</v>
      </c>
      <c r="Q12">
        <v>31.320699999999999</v>
      </c>
      <c r="R12">
        <v>31.0839</v>
      </c>
      <c r="S12">
        <v>7.9697799999999999E-2</v>
      </c>
      <c r="T12">
        <v>0.55570900000000001</v>
      </c>
      <c r="U12">
        <v>17.057099999999998</v>
      </c>
      <c r="V12">
        <v>2.5438200000000002</v>
      </c>
      <c r="W12">
        <v>2390.39</v>
      </c>
      <c r="X12">
        <v>2.22685E-2</v>
      </c>
      <c r="Y12" t="s">
        <v>352</v>
      </c>
      <c r="Z12" t="s">
        <v>352</v>
      </c>
      <c r="AA12">
        <v>2.7050100000000001E-2</v>
      </c>
      <c r="AB12">
        <v>7.8038400000000001</v>
      </c>
      <c r="AC12">
        <v>458200</v>
      </c>
      <c r="AD12">
        <v>2700</v>
      </c>
      <c r="AE12">
        <v>8800</v>
      </c>
      <c r="AF12">
        <v>183299.99999999997</v>
      </c>
      <c r="AG12">
        <v>230799.99999999997</v>
      </c>
      <c r="AH12">
        <v>94500</v>
      </c>
      <c r="AI12">
        <v>0</v>
      </c>
      <c r="AJ12">
        <v>0</v>
      </c>
      <c r="AK12">
        <v>21600</v>
      </c>
      <c r="AL12">
        <f t="shared" si="0"/>
        <v>401.81646554583261</v>
      </c>
      <c r="AM12">
        <f t="shared" si="1"/>
        <v>413.01300000000003</v>
      </c>
      <c r="AN12">
        <f t="shared" si="2"/>
        <v>97200</v>
      </c>
      <c r="BS12" t="s">
        <v>252</v>
      </c>
      <c r="EH12" s="45"/>
      <c r="EI12" s="45"/>
      <c r="EJ12" s="45"/>
      <c r="EK12" s="45"/>
      <c r="EL12" t="s">
        <v>10</v>
      </c>
      <c r="EN12">
        <v>6.8538412642317512</v>
      </c>
      <c r="EO12">
        <v>1.1461587357682488</v>
      </c>
      <c r="EQ12">
        <v>4.5198397737111851</v>
      </c>
      <c r="ER12">
        <v>4.0113310136210403E-2</v>
      </c>
      <c r="ES12">
        <v>0.32259496506095936</v>
      </c>
      <c r="ET12">
        <v>2.4742549399268806E-3</v>
      </c>
      <c r="EU12">
        <v>0.30197791044690114</v>
      </c>
      <c r="EV12">
        <v>6.1255006169109172E-3</v>
      </c>
      <c r="EW12">
        <v>2.4976041216658211E-3</v>
      </c>
      <c r="EX12">
        <v>8.4254000437918237E-4</v>
      </c>
      <c r="EY12">
        <v>8.4008148875587552E-4</v>
      </c>
      <c r="EZ12">
        <v>6.9361867261405561E-4</v>
      </c>
      <c r="FA12">
        <v>4.4763436286308897E-5</v>
      </c>
      <c r="FB12">
        <v>6.8819742916081245E-4</v>
      </c>
      <c r="FC12">
        <v>2.9588325192980171E-4</v>
      </c>
      <c r="FD12">
        <v>1.3041000175716264E-7</v>
      </c>
      <c r="FE12">
        <v>5.080956672282104E-6</v>
      </c>
      <c r="FF12">
        <v>1.5311962768561346E-4</v>
      </c>
      <c r="FG12">
        <v>0</v>
      </c>
      <c r="FH12">
        <v>0</v>
      </c>
      <c r="FI12">
        <v>1.3041000175716264E-7</v>
      </c>
      <c r="FK12">
        <v>9.7951912917731962E-2</v>
      </c>
      <c r="FL12">
        <v>2.0158833374917742</v>
      </c>
      <c r="FM12">
        <v>2.2949778816044467E-3</v>
      </c>
      <c r="FN12">
        <v>1.5964286953074351E-5</v>
      </c>
      <c r="FO12">
        <v>1.4520659947170013E-2</v>
      </c>
      <c r="FP12">
        <f t="shared" si="3"/>
        <v>4.6338480209730672E-2</v>
      </c>
    </row>
    <row r="13" spans="1:172">
      <c r="A13" t="s">
        <v>11</v>
      </c>
      <c r="C13">
        <v>42.182000000000002</v>
      </c>
      <c r="D13">
        <v>217739</v>
      </c>
      <c r="E13">
        <v>6008.75</v>
      </c>
      <c r="F13">
        <v>2680.26</v>
      </c>
      <c r="G13">
        <v>25.043500000000002</v>
      </c>
      <c r="H13">
        <v>1162.3499999999999</v>
      </c>
      <c r="I13">
        <v>209.553</v>
      </c>
      <c r="J13">
        <v>85.609899999999996</v>
      </c>
      <c r="K13">
        <v>150.066</v>
      </c>
      <c r="L13">
        <v>2.70723</v>
      </c>
      <c r="M13">
        <v>40.075499999999998</v>
      </c>
      <c r="N13">
        <v>85.270799999999994</v>
      </c>
      <c r="O13">
        <v>46.556699999999999</v>
      </c>
      <c r="P13">
        <v>201.17500000000001</v>
      </c>
      <c r="Q13">
        <v>77.795699999999997</v>
      </c>
      <c r="R13">
        <v>82.304900000000004</v>
      </c>
      <c r="S13" t="s">
        <v>352</v>
      </c>
      <c r="T13">
        <v>6.0152900000000002E-2</v>
      </c>
      <c r="U13">
        <v>4.3070500000000003</v>
      </c>
      <c r="V13">
        <v>1.77485</v>
      </c>
      <c r="W13">
        <v>3793.07</v>
      </c>
      <c r="X13">
        <v>3.7128099999999997E-2</v>
      </c>
      <c r="Y13">
        <v>4.4203699999999999E-3</v>
      </c>
      <c r="Z13" s="1">
        <v>5.2121100000000003E-6</v>
      </c>
      <c r="AA13" s="1">
        <v>3.8224900000000001E-5</v>
      </c>
      <c r="AB13">
        <v>9.8760999999999992</v>
      </c>
      <c r="AC13">
        <v>458600</v>
      </c>
      <c r="AD13">
        <v>3800</v>
      </c>
      <c r="AE13">
        <v>9900</v>
      </c>
      <c r="AF13">
        <v>183500</v>
      </c>
      <c r="AG13">
        <v>230200</v>
      </c>
      <c r="AH13">
        <v>91600</v>
      </c>
      <c r="AI13">
        <v>1400.0000000000002</v>
      </c>
      <c r="AJ13">
        <v>0</v>
      </c>
      <c r="AK13">
        <v>20900</v>
      </c>
      <c r="AL13">
        <f t="shared" si="0"/>
        <v>455.32496582577357</v>
      </c>
      <c r="AM13">
        <f t="shared" si="1"/>
        <v>295.16289999999998</v>
      </c>
      <c r="AN13">
        <f t="shared" si="2"/>
        <v>95400</v>
      </c>
      <c r="BI13" t="s">
        <v>251</v>
      </c>
      <c r="EH13" s="45"/>
      <c r="EI13" s="45"/>
      <c r="EJ13" s="45"/>
      <c r="EK13" s="45"/>
      <c r="EL13" t="s">
        <v>11</v>
      </c>
      <c r="EN13">
        <v>6.8485580142736175</v>
      </c>
      <c r="EO13">
        <v>1.1514419857263825</v>
      </c>
      <c r="EQ13">
        <v>4.5311391054939421</v>
      </c>
      <c r="ER13">
        <v>2.0288839366938188E-2</v>
      </c>
      <c r="ES13">
        <v>0.31271283159612406</v>
      </c>
      <c r="ET13">
        <v>2.2823243448234463E-3</v>
      </c>
      <c r="EU13">
        <v>0.34034806077235585</v>
      </c>
      <c r="EV13">
        <v>5.0786865334517461E-3</v>
      </c>
      <c r="EW13">
        <v>1.3756386122796846E-3</v>
      </c>
      <c r="EX13">
        <v>6.8746192360840915E-4</v>
      </c>
      <c r="EY13">
        <v>1.0897807507244839E-3</v>
      </c>
      <c r="EZ13">
        <v>4.6542792104799121E-4</v>
      </c>
      <c r="FA13">
        <v>3.8385961567355348E-5</v>
      </c>
      <c r="FB13">
        <v>5.5796701038518016E-4</v>
      </c>
      <c r="FC13">
        <v>7.8488522530389276E-4</v>
      </c>
      <c r="FD13">
        <v>1.8462221880458926E-10</v>
      </c>
      <c r="FE13">
        <v>5.509982418238276E-7</v>
      </c>
      <c r="FF13">
        <v>3.873478632923851E-5</v>
      </c>
      <c r="FG13">
        <v>2.6363568739873398E-8</v>
      </c>
      <c r="FH13">
        <v>3.0909095111324649E-11</v>
      </c>
      <c r="FI13">
        <v>1.8462221880458926E-10</v>
      </c>
      <c r="FK13">
        <v>0.13811102123836874</v>
      </c>
      <c r="FL13">
        <v>1.9576030935055384</v>
      </c>
      <c r="FM13">
        <v>1.9667267160483727E-3</v>
      </c>
      <c r="FN13">
        <v>1.1158874293241222E-5</v>
      </c>
      <c r="FO13">
        <v>2.3083626121909267E-2</v>
      </c>
      <c r="FP13">
        <f t="shared" si="3"/>
        <v>6.5901651502330821E-2</v>
      </c>
    </row>
    <row r="14" spans="1:172">
      <c r="A14" t="s">
        <v>12</v>
      </c>
      <c r="C14">
        <v>63.905900000000003</v>
      </c>
      <c r="D14">
        <v>204036</v>
      </c>
      <c r="E14" t="s">
        <v>222</v>
      </c>
      <c r="F14" t="s">
        <v>222</v>
      </c>
      <c r="G14">
        <v>20.7607</v>
      </c>
      <c r="H14">
        <v>1285.43</v>
      </c>
      <c r="I14">
        <v>172.95400000000001</v>
      </c>
      <c r="J14">
        <v>34.307200000000002</v>
      </c>
      <c r="K14">
        <v>252.637</v>
      </c>
      <c r="L14">
        <v>5.05152</v>
      </c>
      <c r="M14">
        <v>62.925400000000003</v>
      </c>
      <c r="N14">
        <v>126.083</v>
      </c>
      <c r="O14">
        <v>49.372799999999998</v>
      </c>
      <c r="P14">
        <v>209.03899999999999</v>
      </c>
      <c r="Q14">
        <v>22.316099999999999</v>
      </c>
      <c r="R14">
        <v>25.6843</v>
      </c>
      <c r="S14">
        <v>0.176538</v>
      </c>
      <c r="T14">
        <v>0.266814</v>
      </c>
      <c r="U14">
        <v>3.9057400000000002</v>
      </c>
      <c r="V14">
        <v>2.50542</v>
      </c>
      <c r="W14">
        <v>3491.85</v>
      </c>
      <c r="X14">
        <v>2.88799E-2</v>
      </c>
      <c r="Y14" t="s">
        <v>352</v>
      </c>
      <c r="Z14" t="s">
        <v>352</v>
      </c>
      <c r="AA14">
        <v>1.6645900000000002E-2</v>
      </c>
      <c r="AB14">
        <v>5.7265800000000002</v>
      </c>
      <c r="AC14">
        <v>457200</v>
      </c>
      <c r="AD14">
        <v>3200</v>
      </c>
      <c r="AE14">
        <v>10200</v>
      </c>
      <c r="AF14">
        <v>182700</v>
      </c>
      <c r="AG14">
        <v>229000</v>
      </c>
      <c r="AH14">
        <v>93100</v>
      </c>
      <c r="AI14">
        <v>0</v>
      </c>
      <c r="AJ14">
        <v>0</v>
      </c>
      <c r="AK14">
        <v>24700.000000000004</v>
      </c>
      <c r="AL14">
        <f t="shared" si="0"/>
        <v>445.37143786566145</v>
      </c>
      <c r="AM14">
        <f t="shared" si="1"/>
        <v>207.2612</v>
      </c>
      <c r="AN14">
        <f t="shared" si="2"/>
        <v>96300</v>
      </c>
      <c r="DH14" t="s">
        <v>299</v>
      </c>
      <c r="EH14" s="45"/>
      <c r="EI14" s="45"/>
      <c r="EJ14" s="45"/>
      <c r="EK14" s="45"/>
      <c r="EL14" t="s">
        <v>12</v>
      </c>
      <c r="EN14">
        <v>6.8221646243995986</v>
      </c>
      <c r="EO14">
        <v>1.1778353756004014</v>
      </c>
      <c r="EQ14">
        <v>4.4877007569450544</v>
      </c>
      <c r="ER14">
        <v>2.2467854783585629E-2</v>
      </c>
      <c r="ES14">
        <v>0.37007458622645173</v>
      </c>
      <c r="ET14">
        <v>3.8475556026635444E-3</v>
      </c>
      <c r="EU14">
        <v>0.35114068385609892</v>
      </c>
      <c r="EV14">
        <v>7.7047417997149429E-3</v>
      </c>
      <c r="EW14">
        <v>5.5202473120213695E-4</v>
      </c>
      <c r="EX14">
        <v>5.6816996225294615E-4</v>
      </c>
      <c r="EY14">
        <v>1.6135715272855582E-3</v>
      </c>
      <c r="EZ14">
        <v>3.8636012193524373E-4</v>
      </c>
      <c r="FA14">
        <v>7.1723626440536899E-5</v>
      </c>
      <c r="FB14">
        <v>5.9252541505225005E-4</v>
      </c>
      <c r="FC14">
        <v>2.4526811275741304E-4</v>
      </c>
      <c r="FD14">
        <v>8.0507767257153443E-8</v>
      </c>
      <c r="FE14">
        <v>2.4473447424197287E-6</v>
      </c>
      <c r="FF14">
        <v>3.5173652907811932E-5</v>
      </c>
      <c r="FG14">
        <v>0</v>
      </c>
      <c r="FH14">
        <v>0</v>
      </c>
      <c r="FI14">
        <v>8.0507767257153443E-8</v>
      </c>
      <c r="FK14">
        <v>0.1164629029995646</v>
      </c>
      <c r="FL14">
        <v>1.9923780246933691</v>
      </c>
      <c r="FM14">
        <v>2.0463985501312462E-3</v>
      </c>
      <c r="FN14">
        <v>1.5773648662289687E-5</v>
      </c>
      <c r="FO14">
        <v>2.1279511130779499E-2</v>
      </c>
      <c r="FP14">
        <f t="shared" si="3"/>
        <v>5.5226025571769748E-2</v>
      </c>
    </row>
    <row r="15" spans="1:172">
      <c r="A15" t="s">
        <v>13</v>
      </c>
      <c r="C15">
        <v>46.107599999999998</v>
      </c>
      <c r="D15">
        <v>204784</v>
      </c>
      <c r="E15" t="s">
        <v>222</v>
      </c>
      <c r="F15">
        <v>1241.08</v>
      </c>
      <c r="G15">
        <v>17.346599999999999</v>
      </c>
      <c r="H15">
        <v>816.69200000000001</v>
      </c>
      <c r="I15">
        <v>65.474900000000005</v>
      </c>
      <c r="J15">
        <v>10.8878</v>
      </c>
      <c r="K15">
        <v>156.63300000000001</v>
      </c>
      <c r="L15">
        <v>3.0751599999999999</v>
      </c>
      <c r="M15">
        <v>31.9651</v>
      </c>
      <c r="N15">
        <v>61.458799999999997</v>
      </c>
      <c r="O15">
        <v>47.031599999999997</v>
      </c>
      <c r="P15">
        <v>211.619</v>
      </c>
      <c r="Q15">
        <v>54.784300000000002</v>
      </c>
      <c r="R15">
        <v>60.490699999999997</v>
      </c>
      <c r="S15" s="14" t="s">
        <v>222</v>
      </c>
      <c r="T15">
        <v>0.136437</v>
      </c>
      <c r="U15">
        <v>5.4135299999999997</v>
      </c>
      <c r="V15">
        <v>2.2385100000000002</v>
      </c>
      <c r="W15">
        <v>3601.85</v>
      </c>
      <c r="X15">
        <v>4.3290099999999998E-2</v>
      </c>
      <c r="Y15">
        <v>4.2494200000000003E-3</v>
      </c>
      <c r="Z15" s="1">
        <v>7.05993E-5</v>
      </c>
      <c r="AA15" t="s">
        <v>352</v>
      </c>
      <c r="AB15">
        <v>10.1569</v>
      </c>
      <c r="AC15">
        <v>457800</v>
      </c>
      <c r="AD15">
        <v>3700</v>
      </c>
      <c r="AE15">
        <v>9700</v>
      </c>
      <c r="AF15">
        <v>185600</v>
      </c>
      <c r="AG15">
        <v>227900</v>
      </c>
      <c r="AH15">
        <v>92500</v>
      </c>
      <c r="AI15">
        <v>0</v>
      </c>
      <c r="AJ15">
        <v>0</v>
      </c>
      <c r="AK15">
        <v>22700</v>
      </c>
      <c r="AL15">
        <f t="shared" si="0"/>
        <v>437.10630897981753</v>
      </c>
      <c r="AM15">
        <f t="shared" si="1"/>
        <v>76.362700000000004</v>
      </c>
      <c r="AN15">
        <f t="shared" si="2"/>
        <v>96200</v>
      </c>
      <c r="DE15" t="s">
        <v>298</v>
      </c>
      <c r="EH15" s="45"/>
      <c r="EI15" s="45"/>
      <c r="EJ15" s="45"/>
      <c r="EK15" s="45"/>
      <c r="EL15" t="s">
        <v>13</v>
      </c>
      <c r="EN15">
        <v>6.7881308738550112</v>
      </c>
      <c r="EO15">
        <v>1.2118691261449888</v>
      </c>
      <c r="EQ15">
        <v>4.5425250413358444</v>
      </c>
      <c r="ER15">
        <v>1.4272190935163047E-2</v>
      </c>
      <c r="ES15">
        <v>0.34004573733487964</v>
      </c>
      <c r="ET15">
        <v>2.3850109876679868E-3</v>
      </c>
      <c r="EU15">
        <v>0.33386576021181585</v>
      </c>
      <c r="EV15">
        <v>5.5578755702086532E-3</v>
      </c>
      <c r="EW15">
        <v>1.7515904318428127E-4</v>
      </c>
      <c r="EX15">
        <v>2.1505110181548837E-4</v>
      </c>
      <c r="EY15">
        <v>7.8638447907864893E-4</v>
      </c>
      <c r="EZ15">
        <v>3.2276306779903819E-4</v>
      </c>
      <c r="FA15">
        <v>4.3654302047438641E-5</v>
      </c>
      <c r="FB15">
        <v>5.6432351612977286E-4</v>
      </c>
      <c r="FC15">
        <v>5.7753875794487076E-4</v>
      </c>
      <c r="FD15">
        <v>0</v>
      </c>
      <c r="FE15">
        <v>1.2512320689032158E-6</v>
      </c>
      <c r="FF15">
        <v>4.8743180205781318E-5</v>
      </c>
      <c r="FG15">
        <v>2.5373904178197182E-8</v>
      </c>
      <c r="FH15">
        <v>4.1916515719449537E-10</v>
      </c>
      <c r="FI15">
        <v>0</v>
      </c>
      <c r="FK15">
        <v>0.1346351709044642</v>
      </c>
      <c r="FL15">
        <v>1.9791693814860389</v>
      </c>
      <c r="FM15">
        <v>2.0712700575362787E-3</v>
      </c>
      <c r="FN15">
        <v>1.409061118078394E-5</v>
      </c>
      <c r="FO15">
        <v>2.194577177714687E-2</v>
      </c>
      <c r="FP15">
        <f t="shared" si="3"/>
        <v>6.3693292150499528E-2</v>
      </c>
    </row>
    <row r="16" spans="1:172">
      <c r="A16" t="s">
        <v>14</v>
      </c>
      <c r="C16">
        <v>42.756700000000002</v>
      </c>
      <c r="D16">
        <v>212780</v>
      </c>
      <c r="E16" t="s">
        <v>222</v>
      </c>
      <c r="F16" t="s">
        <v>222</v>
      </c>
      <c r="G16">
        <v>19.0579</v>
      </c>
      <c r="H16">
        <v>904.10900000000004</v>
      </c>
      <c r="I16">
        <v>88.84</v>
      </c>
      <c r="J16">
        <v>28.6921</v>
      </c>
      <c r="K16">
        <v>152.16399999999999</v>
      </c>
      <c r="L16">
        <v>3.2180800000000001</v>
      </c>
      <c r="M16">
        <v>32.243600000000001</v>
      </c>
      <c r="N16">
        <v>87.518500000000003</v>
      </c>
      <c r="O16">
        <v>48.225700000000003</v>
      </c>
      <c r="P16">
        <v>202.02</v>
      </c>
      <c r="Q16">
        <v>39.976999999999997</v>
      </c>
      <c r="R16">
        <v>36.1188</v>
      </c>
      <c r="S16">
        <v>0.26106699999999999</v>
      </c>
      <c r="T16">
        <v>0.115955</v>
      </c>
      <c r="U16">
        <v>3.56257</v>
      </c>
      <c r="V16">
        <v>1.66143</v>
      </c>
      <c r="W16">
        <v>4305.1899999999996</v>
      </c>
      <c r="X16">
        <v>3.6317700000000001E-2</v>
      </c>
      <c r="Y16">
        <v>1.31824E-2</v>
      </c>
      <c r="Z16" t="s">
        <v>352</v>
      </c>
      <c r="AA16">
        <v>8.2879600000000005E-3</v>
      </c>
      <c r="AB16">
        <v>7.42354</v>
      </c>
      <c r="AC16">
        <v>460100</v>
      </c>
      <c r="AD16">
        <v>3000</v>
      </c>
      <c r="AE16">
        <v>8800</v>
      </c>
      <c r="AF16">
        <v>185799.99999999997</v>
      </c>
      <c r="AG16">
        <v>231500</v>
      </c>
      <c r="AH16">
        <v>90900</v>
      </c>
      <c r="AI16">
        <v>0</v>
      </c>
      <c r="AJ16">
        <v>0</v>
      </c>
      <c r="AK16">
        <v>20000</v>
      </c>
      <c r="AL16">
        <f t="shared" si="0"/>
        <v>449.95544995544992</v>
      </c>
      <c r="AM16">
        <f t="shared" si="1"/>
        <v>117.5321</v>
      </c>
      <c r="AN16">
        <f t="shared" si="2"/>
        <v>93900</v>
      </c>
      <c r="EH16" s="45"/>
      <c r="EI16" s="45"/>
      <c r="EJ16" s="45"/>
      <c r="EK16" s="45"/>
      <c r="EL16" t="s">
        <v>14</v>
      </c>
      <c r="EN16">
        <v>6.8581791222568027</v>
      </c>
      <c r="EO16">
        <v>1.1418208777431973</v>
      </c>
      <c r="EQ16">
        <v>4.5877130004838573</v>
      </c>
      <c r="ER16">
        <v>1.571466346909646E-2</v>
      </c>
      <c r="ES16">
        <v>0.2979843257577206</v>
      </c>
      <c r="ET16">
        <v>2.304469588115273E-3</v>
      </c>
      <c r="EU16">
        <v>0.30125534892629352</v>
      </c>
      <c r="EV16">
        <v>5.1261631951565823E-3</v>
      </c>
      <c r="EW16">
        <v>4.5909938625073808E-4</v>
      </c>
      <c r="EX16">
        <v>2.9021999141247412E-4</v>
      </c>
      <c r="EY16">
        <v>1.1137883458903113E-3</v>
      </c>
      <c r="EZ16">
        <v>3.52692692264639E-4</v>
      </c>
      <c r="FA16">
        <v>4.5436839512197772E-5</v>
      </c>
      <c r="FB16">
        <v>5.7553121285755548E-4</v>
      </c>
      <c r="FC16">
        <v>3.4298709839583635E-4</v>
      </c>
      <c r="FD16">
        <v>3.9861098532847205E-8</v>
      </c>
      <c r="FE16">
        <v>1.0576625629712785E-6</v>
      </c>
      <c r="FF16">
        <v>3.1904259301589272E-5</v>
      </c>
      <c r="FG16">
        <v>7.8289599293140841E-8</v>
      </c>
      <c r="FH16">
        <v>0</v>
      </c>
      <c r="FI16">
        <v>3.9861098532847205E-8</v>
      </c>
      <c r="FK16">
        <v>0.10857504135671962</v>
      </c>
      <c r="FL16">
        <v>1.9344480046029764</v>
      </c>
      <c r="FM16">
        <v>1.9666559157747146E-3</v>
      </c>
      <c r="FN16">
        <v>1.0401711095560984E-5</v>
      </c>
      <c r="FO16">
        <v>2.6089725251379758E-2</v>
      </c>
      <c r="FP16">
        <f t="shared" si="3"/>
        <v>5.314430572451876E-2</v>
      </c>
    </row>
    <row r="17" spans="1:172">
      <c r="A17" t="s">
        <v>15</v>
      </c>
      <c r="C17">
        <v>46.544400000000003</v>
      </c>
      <c r="D17">
        <v>203509</v>
      </c>
      <c r="E17">
        <v>4245.28</v>
      </c>
      <c r="F17" t="s">
        <v>352</v>
      </c>
      <c r="G17">
        <v>43.285899999999998</v>
      </c>
      <c r="H17">
        <v>2825.85</v>
      </c>
      <c r="I17">
        <v>251.405</v>
      </c>
      <c r="J17">
        <v>128.404</v>
      </c>
      <c r="K17">
        <v>125.26600000000001</v>
      </c>
      <c r="L17">
        <v>2.0480299999999998</v>
      </c>
      <c r="M17">
        <v>36.848999999999997</v>
      </c>
      <c r="N17">
        <v>76.366</v>
      </c>
      <c r="O17">
        <v>59.9739</v>
      </c>
      <c r="P17">
        <v>289.32100000000003</v>
      </c>
      <c r="Q17">
        <v>26.215699999999998</v>
      </c>
      <c r="R17">
        <v>26.2639</v>
      </c>
      <c r="S17">
        <v>7.5218800000000002E-2</v>
      </c>
      <c r="T17">
        <v>1.0705499999999999</v>
      </c>
      <c r="U17">
        <v>25.552</v>
      </c>
      <c r="V17">
        <v>3.96618</v>
      </c>
      <c r="W17">
        <v>2537.14</v>
      </c>
      <c r="X17">
        <v>1.70866E-2</v>
      </c>
      <c r="Y17">
        <v>1.63094E-3</v>
      </c>
      <c r="Z17">
        <v>8.6526799999999998E-4</v>
      </c>
      <c r="AA17" s="14" t="s">
        <v>222</v>
      </c>
      <c r="AB17">
        <v>8.3083200000000001</v>
      </c>
      <c r="AC17">
        <v>459600</v>
      </c>
      <c r="AD17">
        <v>2500</v>
      </c>
      <c r="AE17">
        <v>8900</v>
      </c>
      <c r="AF17">
        <v>186800</v>
      </c>
      <c r="AG17">
        <v>230400</v>
      </c>
      <c r="AH17">
        <v>95900</v>
      </c>
      <c r="AI17">
        <v>0</v>
      </c>
      <c r="AJ17">
        <v>0</v>
      </c>
      <c r="AK17">
        <v>16000</v>
      </c>
      <c r="AL17">
        <f t="shared" si="0"/>
        <v>331.46574220329666</v>
      </c>
      <c r="AM17">
        <f t="shared" si="1"/>
        <v>379.80899999999997</v>
      </c>
      <c r="AN17">
        <f t="shared" si="2"/>
        <v>98400</v>
      </c>
      <c r="EH17" s="45"/>
      <c r="EI17" s="45"/>
      <c r="EJ17" s="45"/>
      <c r="EK17" s="45"/>
      <c r="EL17" t="s">
        <v>15</v>
      </c>
      <c r="EN17">
        <v>6.8170152112314817</v>
      </c>
      <c r="EO17">
        <v>1.1829847887685192</v>
      </c>
      <c r="EQ17">
        <v>4.5701482069797166</v>
      </c>
      <c r="ER17">
        <v>4.9055460566288726E-2</v>
      </c>
      <c r="ES17">
        <v>0.23808792344714944</v>
      </c>
      <c r="ET17">
        <v>1.8947252138194414E-3</v>
      </c>
      <c r="EU17">
        <v>0.3042958721344991</v>
      </c>
      <c r="EV17">
        <v>5.5732643843651123E-3</v>
      </c>
      <c r="EW17">
        <v>2.0519977920460089E-3</v>
      </c>
      <c r="EX17">
        <v>8.2025076792447262E-4</v>
      </c>
      <c r="EY17">
        <v>9.7063692050697369E-4</v>
      </c>
      <c r="EZ17">
        <v>8.000586574083003E-4</v>
      </c>
      <c r="FA17">
        <v>2.8880290190151576E-5</v>
      </c>
      <c r="FB17">
        <v>7.1483629067175007E-4</v>
      </c>
      <c r="FC17">
        <v>2.4909077686884024E-4</v>
      </c>
      <c r="FD17">
        <v>0</v>
      </c>
      <c r="FE17">
        <v>9.7525585822025335E-6</v>
      </c>
      <c r="FF17">
        <v>2.2854099747707523E-4</v>
      </c>
      <c r="FG17">
        <v>9.6738985533889567E-9</v>
      </c>
      <c r="FH17">
        <v>5.1031851964276747E-9</v>
      </c>
      <c r="FI17">
        <v>0</v>
      </c>
      <c r="FK17">
        <v>9.0365512756266642E-2</v>
      </c>
      <c r="FL17">
        <v>2.0382889248530867</v>
      </c>
      <c r="FM17">
        <v>2.8129883489712054E-3</v>
      </c>
      <c r="FN17">
        <v>2.4799853715365251E-5</v>
      </c>
      <c r="FO17">
        <v>1.535591059642138E-2</v>
      </c>
      <c r="FP17">
        <f t="shared" si="3"/>
        <v>4.2451941075863038E-2</v>
      </c>
    </row>
    <row r="18" spans="1:172">
      <c r="A18" t="s">
        <v>16</v>
      </c>
      <c r="C18">
        <v>46.470399999999998</v>
      </c>
      <c r="D18">
        <v>226390</v>
      </c>
      <c r="E18" t="s">
        <v>222</v>
      </c>
      <c r="F18" t="s">
        <v>222</v>
      </c>
      <c r="G18">
        <v>50.125599999999999</v>
      </c>
      <c r="H18">
        <v>2390.5300000000002</v>
      </c>
      <c r="I18">
        <v>292.166</v>
      </c>
      <c r="J18">
        <v>132.173</v>
      </c>
      <c r="K18">
        <v>147.66399999999999</v>
      </c>
      <c r="L18">
        <v>2.5692200000000001</v>
      </c>
      <c r="M18">
        <v>36.242199999999997</v>
      </c>
      <c r="N18">
        <v>73.228099999999998</v>
      </c>
      <c r="O18">
        <v>67.496600000000001</v>
      </c>
      <c r="P18">
        <v>273.71600000000001</v>
      </c>
      <c r="Q18">
        <v>27.8123</v>
      </c>
      <c r="R18">
        <v>30.92</v>
      </c>
      <c r="S18" s="14" t="s">
        <v>222</v>
      </c>
      <c r="T18">
        <v>1.28111</v>
      </c>
      <c r="U18">
        <v>25.110600000000002</v>
      </c>
      <c r="V18">
        <v>3.52074</v>
      </c>
      <c r="W18">
        <v>2033.76</v>
      </c>
      <c r="X18">
        <v>2.15786E-2</v>
      </c>
      <c r="Y18" t="s">
        <v>352</v>
      </c>
      <c r="Z18" t="s">
        <v>352</v>
      </c>
      <c r="AA18" t="s">
        <v>352</v>
      </c>
      <c r="AB18">
        <v>8.1026199999999999</v>
      </c>
      <c r="AC18">
        <v>460000</v>
      </c>
      <c r="AD18">
        <v>0</v>
      </c>
      <c r="AE18">
        <v>7800</v>
      </c>
      <c r="AF18">
        <v>189600</v>
      </c>
      <c r="AG18">
        <v>229800</v>
      </c>
      <c r="AH18">
        <v>95900</v>
      </c>
      <c r="AI18">
        <v>0</v>
      </c>
      <c r="AJ18">
        <v>0</v>
      </c>
      <c r="AK18">
        <v>16900</v>
      </c>
      <c r="AL18">
        <f t="shared" si="0"/>
        <v>350.36315012640836</v>
      </c>
      <c r="AM18">
        <f t="shared" si="1"/>
        <v>424.339</v>
      </c>
      <c r="AN18">
        <f t="shared" si="2"/>
        <v>95900</v>
      </c>
      <c r="EH18" s="45"/>
      <c r="EI18" s="45"/>
      <c r="EJ18" s="45"/>
      <c r="EK18" s="45"/>
      <c r="EL18" t="s">
        <v>16</v>
      </c>
      <c r="EN18">
        <v>6.797194378924714</v>
      </c>
      <c r="EO18">
        <v>1.202805621075286</v>
      </c>
      <c r="EQ18">
        <v>4.6347865634027663</v>
      </c>
      <c r="ER18">
        <v>4.1485881979733484E-2</v>
      </c>
      <c r="ES18">
        <v>0.25140387425514382</v>
      </c>
      <c r="ET18">
        <v>2.2328293402022262E-3</v>
      </c>
      <c r="EU18">
        <v>0.26660514976871214</v>
      </c>
      <c r="EV18">
        <v>5.562710992920817E-3</v>
      </c>
      <c r="EW18">
        <v>2.1115869077897825E-3</v>
      </c>
      <c r="EX18">
        <v>9.529503776957044E-4</v>
      </c>
      <c r="EY18">
        <v>9.3047006678873185E-4</v>
      </c>
      <c r="EZ18">
        <v>9.2619586621146735E-4</v>
      </c>
      <c r="FA18">
        <v>3.6218829403445925E-5</v>
      </c>
      <c r="FB18">
        <v>8.0425556566268155E-4</v>
      </c>
      <c r="FC18">
        <v>2.9316072911841738E-4</v>
      </c>
      <c r="FD18">
        <v>0</v>
      </c>
      <c r="FE18">
        <v>1.1667180318823279E-5</v>
      </c>
      <c r="FF18">
        <v>2.2452473199771134E-4</v>
      </c>
      <c r="FG18">
        <v>0</v>
      </c>
      <c r="FH18">
        <v>0</v>
      </c>
      <c r="FI18">
        <v>0</v>
      </c>
      <c r="FK18">
        <v>0</v>
      </c>
      <c r="FL18">
        <v>2.0376689214735539</v>
      </c>
      <c r="FM18">
        <v>2.6604557352652189E-3</v>
      </c>
      <c r="FN18">
        <v>2.2007896260437429E-5</v>
      </c>
      <c r="FO18">
        <v>1.2305484589904006E-2</v>
      </c>
      <c r="FP18">
        <f t="shared" si="3"/>
        <v>0</v>
      </c>
    </row>
    <row r="19" spans="1:172">
      <c r="A19" t="s">
        <v>17</v>
      </c>
      <c r="C19">
        <v>45.407200000000003</v>
      </c>
      <c r="D19">
        <v>202908</v>
      </c>
      <c r="E19" t="s">
        <v>222</v>
      </c>
      <c r="F19" t="s">
        <v>222</v>
      </c>
      <c r="G19">
        <v>47.005600000000001</v>
      </c>
      <c r="H19">
        <v>2601.09</v>
      </c>
      <c r="I19">
        <v>262.25299999999999</v>
      </c>
      <c r="J19">
        <v>132.94999999999999</v>
      </c>
      <c r="K19">
        <v>127.48099999999999</v>
      </c>
      <c r="L19">
        <v>2.0070299999999999</v>
      </c>
      <c r="M19">
        <v>26.82</v>
      </c>
      <c r="N19">
        <v>73.076300000000003</v>
      </c>
      <c r="O19">
        <v>59.1447</v>
      </c>
      <c r="P19">
        <v>242.60599999999999</v>
      </c>
      <c r="Q19">
        <v>21.352699999999999</v>
      </c>
      <c r="R19">
        <v>20.601400000000002</v>
      </c>
      <c r="S19" t="s">
        <v>352</v>
      </c>
      <c r="T19">
        <v>1.25424</v>
      </c>
      <c r="U19">
        <v>26.8657</v>
      </c>
      <c r="V19">
        <v>6.0541999999999998</v>
      </c>
      <c r="W19">
        <v>2309.13</v>
      </c>
      <c r="X19">
        <v>1.7635600000000001E-2</v>
      </c>
      <c r="Y19" t="s">
        <v>352</v>
      </c>
      <c r="Z19" s="1">
        <v>7.7049499999999998E-6</v>
      </c>
      <c r="AA19">
        <v>8.1810300000000002E-2</v>
      </c>
      <c r="AB19">
        <v>7.3144999999999998</v>
      </c>
      <c r="AC19">
        <v>459600</v>
      </c>
      <c r="AD19">
        <v>0</v>
      </c>
      <c r="AE19">
        <v>8300</v>
      </c>
      <c r="AF19">
        <v>185400</v>
      </c>
      <c r="AG19">
        <v>228200</v>
      </c>
      <c r="AH19">
        <v>95000</v>
      </c>
      <c r="AI19">
        <v>0</v>
      </c>
      <c r="AJ19">
        <v>8100.0000000000009</v>
      </c>
      <c r="AK19">
        <v>15400</v>
      </c>
      <c r="AL19">
        <f t="shared" si="0"/>
        <v>391.58141183647564</v>
      </c>
      <c r="AM19">
        <f t="shared" si="1"/>
        <v>395.20299999999997</v>
      </c>
      <c r="AN19">
        <f t="shared" si="2"/>
        <v>95000</v>
      </c>
      <c r="EH19" s="45"/>
      <c r="EI19" s="45"/>
      <c r="EJ19" s="45"/>
      <c r="EK19" s="45"/>
      <c r="EL19" t="s">
        <v>17</v>
      </c>
      <c r="EN19">
        <v>6.8340580919639748</v>
      </c>
      <c r="EO19">
        <v>1.1659419080360252</v>
      </c>
      <c r="EQ19">
        <v>4.6135346883401702</v>
      </c>
      <c r="ER19">
        <v>4.5703016931621286E-2</v>
      </c>
      <c r="ES19">
        <v>0.23194731158051951</v>
      </c>
      <c r="ET19">
        <v>1.9516849988477504E-3</v>
      </c>
      <c r="EU19">
        <v>0.28723369464964243</v>
      </c>
      <c r="EV19">
        <v>5.5032364051194908E-3</v>
      </c>
      <c r="EW19">
        <v>2.1504924175108869E-3</v>
      </c>
      <c r="EX19">
        <v>8.6605293441297123E-4</v>
      </c>
      <c r="EY19">
        <v>9.4012272633780332E-4</v>
      </c>
      <c r="EZ19">
        <v>8.7937925379804867E-4</v>
      </c>
      <c r="FA19">
        <v>2.8646419047321325E-5</v>
      </c>
      <c r="FB19">
        <v>7.1352857862112351E-4</v>
      </c>
      <c r="FC19">
        <v>1.9776362006693031E-4</v>
      </c>
      <c r="FD19">
        <v>3.9775422334282456E-7</v>
      </c>
      <c r="FE19">
        <v>1.1564943004144554E-5</v>
      </c>
      <c r="FF19">
        <v>2.4321402684140576E-4</v>
      </c>
      <c r="FG19">
        <v>0</v>
      </c>
      <c r="FH19">
        <v>4.5995119256700617E-11</v>
      </c>
      <c r="FI19">
        <v>3.9775422334282456E-7</v>
      </c>
      <c r="FK19">
        <v>0</v>
      </c>
      <c r="FL19">
        <v>2.0437227556817685</v>
      </c>
      <c r="FM19">
        <v>2.3874855459549353E-3</v>
      </c>
      <c r="FN19">
        <v>3.8316400174933396E-5</v>
      </c>
      <c r="FO19">
        <v>1.4145905873109078E-2</v>
      </c>
      <c r="FP19">
        <f t="shared" si="3"/>
        <v>0</v>
      </c>
    </row>
    <row r="20" spans="1:172">
      <c r="A20" t="s">
        <v>18</v>
      </c>
      <c r="C20">
        <v>54.547199999999997</v>
      </c>
      <c r="D20">
        <v>213337</v>
      </c>
      <c r="E20" t="s">
        <v>352</v>
      </c>
      <c r="F20" t="s">
        <v>222</v>
      </c>
      <c r="G20">
        <v>53.290799999999997</v>
      </c>
      <c r="H20">
        <v>2872.64</v>
      </c>
      <c r="I20">
        <v>278.00599999999997</v>
      </c>
      <c r="J20">
        <v>133.75200000000001</v>
      </c>
      <c r="K20">
        <v>129.81700000000001</v>
      </c>
      <c r="L20">
        <v>2.23123</v>
      </c>
      <c r="M20">
        <v>31.450099999999999</v>
      </c>
      <c r="N20">
        <v>80.467399999999998</v>
      </c>
      <c r="O20">
        <v>64.757800000000003</v>
      </c>
      <c r="P20">
        <v>249.35900000000001</v>
      </c>
      <c r="Q20">
        <v>19.3611</v>
      </c>
      <c r="R20">
        <v>29.1647</v>
      </c>
      <c r="S20">
        <v>7.8460299999999997E-2</v>
      </c>
      <c r="T20">
        <v>1.57294</v>
      </c>
      <c r="U20">
        <v>30.763300000000001</v>
      </c>
      <c r="V20">
        <v>2.2876099999999999</v>
      </c>
      <c r="W20">
        <v>2677.35</v>
      </c>
      <c r="X20">
        <v>3.48522E-2</v>
      </c>
      <c r="Y20">
        <v>2.0087600000000001E-4</v>
      </c>
      <c r="Z20" t="s">
        <v>352</v>
      </c>
      <c r="AA20">
        <v>1.60807E-2</v>
      </c>
      <c r="AB20">
        <v>8.98963</v>
      </c>
      <c r="AC20">
        <v>460200.00000000006</v>
      </c>
      <c r="AD20">
        <v>0</v>
      </c>
      <c r="AE20">
        <v>8300</v>
      </c>
      <c r="AF20">
        <v>189200.00000000003</v>
      </c>
      <c r="AG20">
        <v>230100.00000000003</v>
      </c>
      <c r="AH20">
        <v>95500</v>
      </c>
      <c r="AI20">
        <v>0</v>
      </c>
      <c r="AJ20">
        <v>0</v>
      </c>
      <c r="AK20">
        <v>16800</v>
      </c>
      <c r="AL20">
        <f t="shared" si="0"/>
        <v>382.98196576020916</v>
      </c>
      <c r="AM20">
        <f t="shared" si="1"/>
        <v>411.75799999999998</v>
      </c>
      <c r="AN20">
        <f t="shared" si="2"/>
        <v>95500</v>
      </c>
      <c r="EH20" s="45"/>
      <c r="EI20" s="45"/>
      <c r="EJ20" s="45"/>
      <c r="EK20" s="45"/>
      <c r="EL20" t="s">
        <v>18</v>
      </c>
      <c r="EN20">
        <v>6.7971827247093932</v>
      </c>
      <c r="EO20">
        <v>1.2028172752906068</v>
      </c>
      <c r="EQ20">
        <v>4.6148544543504073</v>
      </c>
      <c r="ER20">
        <v>4.9787462674572749E-2</v>
      </c>
      <c r="ES20">
        <v>0.24959001334239922</v>
      </c>
      <c r="ET20">
        <v>1.960401974803478E-3</v>
      </c>
      <c r="EU20">
        <v>0.28332486126062212</v>
      </c>
      <c r="EV20">
        <v>6.5210151588961686E-3</v>
      </c>
      <c r="EW20">
        <v>2.1340233100721816E-3</v>
      </c>
      <c r="EX20">
        <v>9.0558129175438012E-4</v>
      </c>
      <c r="EY20">
        <v>1.0211211474366289E-3</v>
      </c>
      <c r="EZ20">
        <v>9.8339536078319539E-4</v>
      </c>
      <c r="FA20">
        <v>3.1413050849140991E-5</v>
      </c>
      <c r="FB20">
        <v>7.7061405466392538E-4</v>
      </c>
      <c r="FC20">
        <v>2.7615727105580819E-4</v>
      </c>
      <c r="FD20">
        <v>7.7118942304333901E-8</v>
      </c>
      <c r="FE20">
        <v>1.430620047618041E-5</v>
      </c>
      <c r="FF20">
        <v>2.7470886744381705E-4</v>
      </c>
      <c r="FG20">
        <v>1.1895758375751035E-9</v>
      </c>
      <c r="FH20">
        <v>0</v>
      </c>
      <c r="FI20">
        <v>7.7118942304333901E-8</v>
      </c>
      <c r="FK20">
        <v>0</v>
      </c>
      <c r="FL20">
        <v>2.0265207134920056</v>
      </c>
      <c r="FM20">
        <v>2.4205472323019245E-3</v>
      </c>
      <c r="FN20">
        <v>1.4281019863228732E-5</v>
      </c>
      <c r="FO20">
        <v>1.6178446949676902E-2</v>
      </c>
      <c r="FP20">
        <f t="shared" si="3"/>
        <v>0</v>
      </c>
    </row>
    <row r="21" spans="1:172">
      <c r="A21" t="s">
        <v>19</v>
      </c>
      <c r="C21">
        <v>45.300400000000003</v>
      </c>
      <c r="D21">
        <v>193908</v>
      </c>
      <c r="E21" t="s">
        <v>222</v>
      </c>
      <c r="F21" t="s">
        <v>222</v>
      </c>
      <c r="G21">
        <v>46.215600000000002</v>
      </c>
      <c r="H21">
        <v>2705.83</v>
      </c>
      <c r="I21">
        <v>276.08</v>
      </c>
      <c r="J21">
        <v>137.58500000000001</v>
      </c>
      <c r="K21">
        <v>110.226</v>
      </c>
      <c r="L21">
        <v>1.67537</v>
      </c>
      <c r="M21">
        <v>24.442399999999999</v>
      </c>
      <c r="N21">
        <v>52.048699999999997</v>
      </c>
      <c r="O21">
        <v>60.183999999999997</v>
      </c>
      <c r="P21">
        <v>254.07900000000001</v>
      </c>
      <c r="Q21">
        <v>16.5715</v>
      </c>
      <c r="R21">
        <v>23.906600000000001</v>
      </c>
      <c r="S21" t="s">
        <v>352</v>
      </c>
      <c r="T21">
        <v>1.16015</v>
      </c>
      <c r="U21">
        <v>28.196100000000001</v>
      </c>
      <c r="V21">
        <v>5.6083400000000001</v>
      </c>
      <c r="W21">
        <v>1949.92</v>
      </c>
      <c r="X21">
        <v>2.8494499999999999E-2</v>
      </c>
      <c r="Y21" t="s">
        <v>352</v>
      </c>
      <c r="Z21" s="1">
        <v>5.4323899999999997E-5</v>
      </c>
      <c r="AA21">
        <v>1.7392299999999999E-2</v>
      </c>
      <c r="AB21">
        <v>7.5304599999999997</v>
      </c>
      <c r="AC21">
        <v>461800</v>
      </c>
      <c r="AD21">
        <v>0</v>
      </c>
      <c r="AE21">
        <v>8300</v>
      </c>
      <c r="AF21">
        <v>185900</v>
      </c>
      <c r="AG21">
        <v>234600</v>
      </c>
      <c r="AH21">
        <v>93500</v>
      </c>
      <c r="AI21">
        <v>0</v>
      </c>
      <c r="AJ21">
        <v>0</v>
      </c>
      <c r="AK21">
        <v>15900</v>
      </c>
      <c r="AL21">
        <f t="shared" si="0"/>
        <v>367.99578083981754</v>
      </c>
      <c r="AM21">
        <f t="shared" si="1"/>
        <v>413.66499999999996</v>
      </c>
      <c r="AN21">
        <f t="shared" si="2"/>
        <v>93500</v>
      </c>
      <c r="EH21" s="45"/>
      <c r="EI21" s="45"/>
      <c r="EJ21" s="45"/>
      <c r="EK21" s="45"/>
      <c r="EL21" t="s">
        <v>19</v>
      </c>
      <c r="EN21">
        <v>6.9107448735410166</v>
      </c>
      <c r="EO21">
        <v>1.0892551264589843</v>
      </c>
      <c r="EQ21">
        <v>4.6109698377552739</v>
      </c>
      <c r="ER21">
        <v>4.676531070150735E-2</v>
      </c>
      <c r="ES21">
        <v>0.23555893006443118</v>
      </c>
      <c r="ET21">
        <v>1.659900808462144E-3</v>
      </c>
      <c r="EU21">
        <v>0.28253301952886417</v>
      </c>
      <c r="EV21">
        <v>5.4004420520488445E-3</v>
      </c>
      <c r="EW21">
        <v>2.1890439874423405E-3</v>
      </c>
      <c r="EX21">
        <v>8.9679410605735476E-4</v>
      </c>
      <c r="EY21">
        <v>6.5864547807475938E-4</v>
      </c>
      <c r="EZ21">
        <v>8.5045049277109486E-4</v>
      </c>
      <c r="FA21">
        <v>2.3521284633139978E-5</v>
      </c>
      <c r="FB21">
        <v>7.1418449001900766E-4</v>
      </c>
      <c r="FC21">
        <v>2.2573625213046734E-4</v>
      </c>
      <c r="FD21">
        <v>8.3175928726992278E-8</v>
      </c>
      <c r="FE21">
        <v>1.0522303408876286E-5</v>
      </c>
      <c r="FF21">
        <v>2.5108069728633489E-4</v>
      </c>
      <c r="FG21">
        <v>0</v>
      </c>
      <c r="FH21">
        <v>3.1898237844270658E-10</v>
      </c>
      <c r="FI21">
        <v>8.3175928726992278E-8</v>
      </c>
      <c r="FK21">
        <v>0</v>
      </c>
      <c r="FL21">
        <v>1.9785353430927275</v>
      </c>
      <c r="FM21">
        <v>2.459471596895108E-3</v>
      </c>
      <c r="FN21">
        <v>3.4913717815247674E-5</v>
      </c>
      <c r="FO21">
        <v>1.174986834748675E-2</v>
      </c>
      <c r="FP21">
        <f t="shared" si="3"/>
        <v>0</v>
      </c>
    </row>
    <row r="22" spans="1:172">
      <c r="A22" t="s">
        <v>20</v>
      </c>
      <c r="C22">
        <v>40.886699999999998</v>
      </c>
      <c r="D22">
        <v>196670</v>
      </c>
      <c r="E22" t="s">
        <v>222</v>
      </c>
      <c r="F22" t="s">
        <v>222</v>
      </c>
      <c r="G22">
        <v>63.590600000000002</v>
      </c>
      <c r="H22">
        <v>3249.51</v>
      </c>
      <c r="I22">
        <v>318.27199999999999</v>
      </c>
      <c r="J22">
        <v>177.351</v>
      </c>
      <c r="K22">
        <v>101.529</v>
      </c>
      <c r="L22">
        <v>1.7486299999999999</v>
      </c>
      <c r="M22">
        <v>23.9694</v>
      </c>
      <c r="N22">
        <v>43.737099999999998</v>
      </c>
      <c r="O22">
        <v>57.875799999999998</v>
      </c>
      <c r="P22">
        <v>221.72</v>
      </c>
      <c r="Q22">
        <v>18.358499999999999</v>
      </c>
      <c r="R22">
        <v>19.707999999999998</v>
      </c>
      <c r="S22" t="s">
        <v>352</v>
      </c>
      <c r="T22">
        <v>0.90546000000000004</v>
      </c>
      <c r="U22">
        <v>24.608499999999999</v>
      </c>
      <c r="V22">
        <v>2.3410700000000002</v>
      </c>
      <c r="W22">
        <v>1989.98</v>
      </c>
      <c r="X22">
        <v>2.5262400000000001E-2</v>
      </c>
      <c r="Y22" s="1">
        <v>1.2217200000000001E-5</v>
      </c>
      <c r="Z22" t="s">
        <v>352</v>
      </c>
      <c r="AA22">
        <v>2.5926000000000001E-2</v>
      </c>
      <c r="AB22">
        <v>6.9271700000000003</v>
      </c>
      <c r="AC22">
        <v>460100</v>
      </c>
      <c r="AD22">
        <v>0</v>
      </c>
      <c r="AE22">
        <v>7100</v>
      </c>
      <c r="AF22">
        <v>180799.99999999997</v>
      </c>
      <c r="AG22">
        <v>232200</v>
      </c>
      <c r="AH22">
        <v>91199.999999999985</v>
      </c>
      <c r="AI22">
        <v>0</v>
      </c>
      <c r="AJ22">
        <v>8400</v>
      </c>
      <c r="AK22">
        <v>20099.999999999996</v>
      </c>
      <c r="AL22">
        <f t="shared" si="0"/>
        <v>411.32960490708996</v>
      </c>
      <c r="AM22">
        <f t="shared" si="1"/>
        <v>495.62299999999999</v>
      </c>
      <c r="AN22">
        <f t="shared" si="2"/>
        <v>91199.999999999985</v>
      </c>
      <c r="EH22" s="45"/>
      <c r="EI22" s="45"/>
      <c r="EJ22" s="45"/>
      <c r="EK22" s="45"/>
      <c r="EL22" t="s">
        <v>20</v>
      </c>
      <c r="EN22">
        <v>6.943899425084707</v>
      </c>
      <c r="EO22">
        <v>1.0561005749152921</v>
      </c>
      <c r="EQ22">
        <v>4.5719162388155858</v>
      </c>
      <c r="ER22">
        <v>5.7014529972161762E-2</v>
      </c>
      <c r="ES22">
        <v>0.30230328060447487</v>
      </c>
      <c r="ET22">
        <v>1.5521459342060897E-3</v>
      </c>
      <c r="EU22">
        <v>0.24535438341727708</v>
      </c>
      <c r="EV22">
        <v>4.9482734021815732E-3</v>
      </c>
      <c r="EW22">
        <v>2.864582905971828E-3</v>
      </c>
      <c r="EX22">
        <v>1.0495438455088821E-3</v>
      </c>
      <c r="EY22">
        <v>5.6187041537864696E-4</v>
      </c>
      <c r="EZ22">
        <v>1.1879487863946149E-3</v>
      </c>
      <c r="FA22">
        <v>2.4922556081621583E-5</v>
      </c>
      <c r="FB22">
        <v>6.9722142926638908E-4</v>
      </c>
      <c r="FC22">
        <v>1.8891672265763967E-4</v>
      </c>
      <c r="FD22">
        <v>1.2586950132662807E-7</v>
      </c>
      <c r="FE22">
        <v>8.3370095622700601E-6</v>
      </c>
      <c r="FF22">
        <v>2.2246094627967518E-4</v>
      </c>
      <c r="FG22">
        <v>7.3242750695021069E-11</v>
      </c>
      <c r="FH22">
        <v>0</v>
      </c>
      <c r="FI22">
        <v>1.2586950132662807E-7</v>
      </c>
      <c r="FK22">
        <v>0</v>
      </c>
      <c r="FL22">
        <v>1.959166716329543</v>
      </c>
      <c r="FM22">
        <v>2.1788245697403515E-3</v>
      </c>
      <c r="FN22">
        <v>1.4795188978399889E-5</v>
      </c>
      <c r="FO22">
        <v>1.217332655771617E-2</v>
      </c>
      <c r="FP22">
        <f t="shared" si="3"/>
        <v>0</v>
      </c>
    </row>
    <row r="23" spans="1:172">
      <c r="A23" t="s">
        <v>21</v>
      </c>
      <c r="C23">
        <v>52.256999999999998</v>
      </c>
      <c r="D23">
        <v>222773</v>
      </c>
      <c r="E23" t="s">
        <v>352</v>
      </c>
      <c r="F23" t="s">
        <v>222</v>
      </c>
      <c r="G23">
        <v>69.702799999999996</v>
      </c>
      <c r="H23">
        <v>5901.17</v>
      </c>
      <c r="I23">
        <v>398.08300000000003</v>
      </c>
      <c r="J23">
        <v>247.68799999999999</v>
      </c>
      <c r="K23">
        <v>156.25</v>
      </c>
      <c r="L23">
        <v>2.9443800000000002</v>
      </c>
      <c r="M23">
        <v>34.1997</v>
      </c>
      <c r="N23">
        <v>82.558899999999994</v>
      </c>
      <c r="O23">
        <v>67.640600000000006</v>
      </c>
      <c r="P23">
        <v>277.36900000000003</v>
      </c>
      <c r="Q23">
        <v>28.932500000000001</v>
      </c>
      <c r="R23">
        <v>25.252800000000001</v>
      </c>
      <c r="S23">
        <v>0.13425999999999999</v>
      </c>
      <c r="T23">
        <v>0.61111599999999999</v>
      </c>
      <c r="U23">
        <v>35.1004</v>
      </c>
      <c r="V23">
        <v>3.22356</v>
      </c>
      <c r="W23">
        <v>2598.19</v>
      </c>
      <c r="X23">
        <v>2.5745400000000002E-2</v>
      </c>
      <c r="Y23">
        <v>4.2192200000000001E-3</v>
      </c>
      <c r="Z23">
        <v>8.6574199999999997E-4</v>
      </c>
      <c r="AA23">
        <v>9.1564899999999998E-3</v>
      </c>
      <c r="AB23">
        <v>7.7747099999999998</v>
      </c>
      <c r="AC23">
        <v>460500</v>
      </c>
      <c r="AD23">
        <v>0</v>
      </c>
      <c r="AE23" s="16">
        <v>0</v>
      </c>
      <c r="AF23">
        <v>188299.99999999997</v>
      </c>
      <c r="AG23">
        <v>229500</v>
      </c>
      <c r="AH23">
        <v>94400</v>
      </c>
      <c r="AI23">
        <v>0</v>
      </c>
      <c r="AJ23">
        <v>11700</v>
      </c>
      <c r="AK23">
        <v>15600</v>
      </c>
      <c r="AL23">
        <f t="shared" si="0"/>
        <v>340.34084558836781</v>
      </c>
      <c r="AM23">
        <f t="shared" si="1"/>
        <v>645.77099999999996</v>
      </c>
      <c r="AN23">
        <f t="shared" si="2"/>
        <v>94400</v>
      </c>
      <c r="EH23" s="45"/>
      <c r="EI23" s="45"/>
      <c r="EJ23" s="45"/>
      <c r="EK23" s="45"/>
      <c r="EL23" t="s">
        <v>21</v>
      </c>
      <c r="EN23">
        <v>6.8596221406965947</v>
      </c>
      <c r="EO23">
        <v>1.1403778593034062</v>
      </c>
      <c r="EQ23">
        <v>4.7180835992483807</v>
      </c>
      <c r="ER23">
        <v>0.10348611743531774</v>
      </c>
      <c r="ES23">
        <v>0.23450261940156331</v>
      </c>
      <c r="ET23">
        <v>2.387474633691353E-3</v>
      </c>
      <c r="EU23">
        <v>0</v>
      </c>
      <c r="EV23">
        <v>6.3210961803698328E-3</v>
      </c>
      <c r="EW23">
        <v>3.9986097242845275E-3</v>
      </c>
      <c r="EX23">
        <v>1.3120551241606381E-3</v>
      </c>
      <c r="EY23">
        <v>1.0600500642572747E-3</v>
      </c>
      <c r="EZ23">
        <v>1.301461474638513E-3</v>
      </c>
      <c r="FA23">
        <v>4.1943514048904763E-5</v>
      </c>
      <c r="FB23">
        <v>8.1443694833450942E-4</v>
      </c>
      <c r="FC23">
        <v>2.419433476168311E-4</v>
      </c>
      <c r="FD23">
        <v>4.443143270174903E-8</v>
      </c>
      <c r="FE23">
        <v>5.6239439222252434E-6</v>
      </c>
      <c r="FF23">
        <v>3.171443660078905E-4</v>
      </c>
      <c r="FG23">
        <v>2.5281418094482923E-8</v>
      </c>
      <c r="FH23">
        <v>5.1580421774902309E-9</v>
      </c>
      <c r="FI23">
        <v>4.443143270174903E-8</v>
      </c>
      <c r="FK23">
        <v>0</v>
      </c>
      <c r="FL23">
        <v>2.026865110939744</v>
      </c>
      <c r="FM23">
        <v>2.7242791832364612E-3</v>
      </c>
      <c r="FN23">
        <v>2.0361894000118191E-5</v>
      </c>
      <c r="FO23">
        <v>1.588575150496575E-2</v>
      </c>
      <c r="FP23">
        <f t="shared" si="3"/>
        <v>0</v>
      </c>
    </row>
    <row r="24" spans="1:172">
      <c r="A24" t="s">
        <v>22</v>
      </c>
      <c r="C24">
        <v>44.851399999999998</v>
      </c>
      <c r="D24">
        <v>199252</v>
      </c>
      <c r="E24" t="s">
        <v>222</v>
      </c>
      <c r="F24" t="s">
        <v>222</v>
      </c>
      <c r="G24">
        <v>53.691800000000001</v>
      </c>
      <c r="H24">
        <v>2671.39</v>
      </c>
      <c r="I24">
        <v>276.25700000000001</v>
      </c>
      <c r="J24">
        <v>161.33000000000001</v>
      </c>
      <c r="K24">
        <v>113.898</v>
      </c>
      <c r="L24">
        <v>1.7664500000000001</v>
      </c>
      <c r="M24">
        <v>32.582299999999996</v>
      </c>
      <c r="N24">
        <v>71.7166</v>
      </c>
      <c r="O24">
        <v>62.200200000000002</v>
      </c>
      <c r="P24">
        <v>225.38300000000001</v>
      </c>
      <c r="Q24">
        <v>28.174499999999998</v>
      </c>
      <c r="R24">
        <v>28.1355</v>
      </c>
      <c r="S24">
        <v>3.25393E-2</v>
      </c>
      <c r="T24">
        <v>1.4980199999999999</v>
      </c>
      <c r="U24">
        <v>27.270399999999999</v>
      </c>
      <c r="V24">
        <v>2.6304099999999999</v>
      </c>
      <c r="W24">
        <v>2397.0300000000002</v>
      </c>
      <c r="X24" s="14" t="s">
        <v>222</v>
      </c>
      <c r="Y24" s="1">
        <v>1.0061500000000001E-6</v>
      </c>
      <c r="Z24" t="s">
        <v>352</v>
      </c>
      <c r="AA24">
        <v>5.3251100000000003E-2</v>
      </c>
      <c r="AB24">
        <v>8.5106099999999998</v>
      </c>
      <c r="AC24">
        <v>461599.99999999994</v>
      </c>
      <c r="AD24">
        <v>0</v>
      </c>
      <c r="AE24">
        <v>7100</v>
      </c>
      <c r="AF24">
        <v>185799.99999999997</v>
      </c>
      <c r="AG24">
        <v>235300</v>
      </c>
      <c r="AH24">
        <v>98000</v>
      </c>
      <c r="AI24">
        <v>0</v>
      </c>
      <c r="AJ24">
        <v>0</v>
      </c>
      <c r="AK24">
        <v>12200</v>
      </c>
      <c r="AL24">
        <f t="shared" si="0"/>
        <v>434.8154031138107</v>
      </c>
      <c r="AM24">
        <f t="shared" si="1"/>
        <v>437.58699999999999</v>
      </c>
      <c r="AN24">
        <f t="shared" si="2"/>
        <v>98000</v>
      </c>
      <c r="EH24" s="45"/>
      <c r="EI24" s="45"/>
      <c r="EJ24" s="45"/>
      <c r="EK24" s="45"/>
      <c r="EL24" t="s">
        <v>22</v>
      </c>
      <c r="EN24">
        <v>6.9338855563739177</v>
      </c>
      <c r="EO24">
        <v>1.0661144436260814</v>
      </c>
      <c r="EQ24">
        <v>4.6331158390622562</v>
      </c>
      <c r="ER24">
        <v>4.61868668338365E-2</v>
      </c>
      <c r="ES24">
        <v>0.18080905197941405</v>
      </c>
      <c r="ET24">
        <v>1.7158213866308816E-3</v>
      </c>
      <c r="EU24">
        <v>0.24177275371832599</v>
      </c>
      <c r="EV24">
        <v>5.3488592126719608E-3</v>
      </c>
      <c r="EW24">
        <v>2.5677717932721051E-3</v>
      </c>
      <c r="EX24">
        <v>8.9769535921323371E-4</v>
      </c>
      <c r="EY24">
        <v>9.0786110328721183E-4</v>
      </c>
      <c r="EZ24">
        <v>9.8838533935443349E-4</v>
      </c>
      <c r="FA24">
        <v>2.4809016142292034E-5</v>
      </c>
      <c r="FB24">
        <v>7.3837848965048166E-4</v>
      </c>
      <c r="FC24">
        <v>2.6576392082655392E-4</v>
      </c>
      <c r="FD24">
        <v>2.5475757950322052E-7</v>
      </c>
      <c r="FE24">
        <v>1.3591649843380088E-5</v>
      </c>
      <c r="FF24">
        <v>2.4292582247763812E-4</v>
      </c>
      <c r="FG24">
        <v>5.9438690098777733E-12</v>
      </c>
      <c r="FH24">
        <v>0</v>
      </c>
      <c r="FI24">
        <v>2.5475757950322052E-7</v>
      </c>
      <c r="FK24">
        <v>0</v>
      </c>
      <c r="FL24">
        <v>2.0745130306515631</v>
      </c>
      <c r="FM24">
        <v>2.1824891085073629E-3</v>
      </c>
      <c r="FN24">
        <v>1.6381101438840286E-5</v>
      </c>
      <c r="FO24">
        <v>1.4449325213794561E-2</v>
      </c>
      <c r="FP24">
        <f t="shared" si="3"/>
        <v>0</v>
      </c>
    </row>
    <row r="25" spans="1:172">
      <c r="A25" t="s">
        <v>23</v>
      </c>
      <c r="C25">
        <v>48.526699999999998</v>
      </c>
      <c r="D25">
        <v>225033</v>
      </c>
      <c r="E25" t="s">
        <v>352</v>
      </c>
      <c r="F25" t="s">
        <v>352</v>
      </c>
      <c r="G25">
        <v>57.220799999999997</v>
      </c>
      <c r="H25">
        <v>2903.12</v>
      </c>
      <c r="I25">
        <v>296.46100000000001</v>
      </c>
      <c r="J25">
        <v>139.636</v>
      </c>
      <c r="K25">
        <v>146.28200000000001</v>
      </c>
      <c r="L25">
        <v>2.7340900000000001</v>
      </c>
      <c r="M25">
        <v>30.093299999999999</v>
      </c>
      <c r="N25">
        <v>82.508700000000005</v>
      </c>
      <c r="O25">
        <v>69.497100000000003</v>
      </c>
      <c r="P25">
        <v>265.7</v>
      </c>
      <c r="Q25">
        <v>33.217500000000001</v>
      </c>
      <c r="R25">
        <v>26.0046</v>
      </c>
      <c r="S25" t="s">
        <v>352</v>
      </c>
      <c r="T25">
        <v>0.71769799999999995</v>
      </c>
      <c r="U25">
        <v>32.731900000000003</v>
      </c>
      <c r="V25">
        <v>2.70181</v>
      </c>
      <c r="W25">
        <v>3007.46</v>
      </c>
      <c r="X25">
        <v>1.04936E-2</v>
      </c>
      <c r="Y25" t="s">
        <v>352</v>
      </c>
      <c r="Z25" t="s">
        <v>352</v>
      </c>
      <c r="AA25">
        <v>0.117677</v>
      </c>
      <c r="AB25">
        <v>6.8979799999999996</v>
      </c>
      <c r="AC25">
        <v>461599.99999999994</v>
      </c>
      <c r="AD25">
        <v>0</v>
      </c>
      <c r="AE25">
        <v>7100</v>
      </c>
      <c r="AF25">
        <v>185799.99999999997</v>
      </c>
      <c r="AG25">
        <v>235300</v>
      </c>
      <c r="AH25">
        <v>98000</v>
      </c>
      <c r="AI25">
        <v>0</v>
      </c>
      <c r="AJ25">
        <v>0</v>
      </c>
      <c r="AK25">
        <v>12200</v>
      </c>
      <c r="AL25">
        <f t="shared" si="0"/>
        <v>368.83703424915319</v>
      </c>
      <c r="AM25">
        <f t="shared" si="1"/>
        <v>436.09699999999998</v>
      </c>
      <c r="AN25">
        <f t="shared" si="2"/>
        <v>98000</v>
      </c>
      <c r="EH25" s="45"/>
      <c r="EI25" s="45"/>
      <c r="EJ25" s="45"/>
      <c r="EK25" s="45"/>
      <c r="EL25" t="s">
        <v>23</v>
      </c>
      <c r="EN25">
        <v>6.9302137006410538</v>
      </c>
      <c r="EO25">
        <v>1.0697862993589462</v>
      </c>
      <c r="EQ25">
        <v>4.6264259422590186</v>
      </c>
      <c r="ER25">
        <v>5.0166771332795124E-2</v>
      </c>
      <c r="ES25">
        <v>0.18071330411212283</v>
      </c>
      <c r="ET25">
        <v>2.2025046069164482E-3</v>
      </c>
      <c r="EU25">
        <v>0.24164472237650858</v>
      </c>
      <c r="EV25">
        <v>5.7841011522081825E-3</v>
      </c>
      <c r="EW25">
        <v>2.2213073161938966E-3</v>
      </c>
      <c r="EX25">
        <v>9.6283798501602678E-4</v>
      </c>
      <c r="EY25">
        <v>1.0439252910494831E-3</v>
      </c>
      <c r="EZ25">
        <v>1.0527911218252849E-3</v>
      </c>
      <c r="FA25">
        <v>3.8378761562065794E-5</v>
      </c>
      <c r="FB25">
        <v>8.2456309891307527E-4</v>
      </c>
      <c r="FC25">
        <v>2.4550566629955045E-4</v>
      </c>
      <c r="FD25">
        <v>5.6267818270041205E-7</v>
      </c>
      <c r="FE25">
        <v>6.5082804532334441E-6</v>
      </c>
      <c r="FF25">
        <v>2.9142267928751957E-4</v>
      </c>
      <c r="FG25">
        <v>0</v>
      </c>
      <c r="FH25">
        <v>0</v>
      </c>
      <c r="FI25">
        <v>5.6267818270041205E-7</v>
      </c>
      <c r="FK25">
        <v>0</v>
      </c>
      <c r="FL25">
        <v>2.0734144672987984</v>
      </c>
      <c r="FM25">
        <v>2.5715350110240899E-3</v>
      </c>
      <c r="FN25">
        <v>1.6816840879602164E-5</v>
      </c>
      <c r="FO25">
        <v>1.8119404221673713E-2</v>
      </c>
      <c r="FP25">
        <f t="shared" si="3"/>
        <v>0</v>
      </c>
    </row>
    <row r="26" spans="1:172">
      <c r="A26" t="s">
        <v>51</v>
      </c>
      <c r="C26">
        <v>49.152500000000003</v>
      </c>
      <c r="D26">
        <v>216600</v>
      </c>
      <c r="E26" t="s">
        <v>222</v>
      </c>
      <c r="F26" t="s">
        <v>222</v>
      </c>
      <c r="G26">
        <v>73.584500000000006</v>
      </c>
      <c r="H26">
        <v>4014.16</v>
      </c>
      <c r="I26">
        <v>338.505</v>
      </c>
      <c r="J26">
        <v>300.50900000000001</v>
      </c>
      <c r="K26">
        <v>149.30000000000001</v>
      </c>
      <c r="L26">
        <v>2.7479300000000002</v>
      </c>
      <c r="M26">
        <v>42.684199999999997</v>
      </c>
      <c r="N26">
        <v>109.851</v>
      </c>
      <c r="O26">
        <v>64.858400000000003</v>
      </c>
      <c r="P26">
        <v>300.74599999999998</v>
      </c>
      <c r="Q26">
        <v>18.753499999999999</v>
      </c>
      <c r="R26">
        <v>20.102399999999999</v>
      </c>
      <c r="S26" t="s">
        <v>352</v>
      </c>
      <c r="T26">
        <v>2.8544800000000001</v>
      </c>
      <c r="U26">
        <v>20.675699999999999</v>
      </c>
      <c r="V26">
        <v>2.8197899999999998</v>
      </c>
      <c r="W26">
        <v>3743.77</v>
      </c>
      <c r="X26">
        <v>2.19244E-2</v>
      </c>
      <c r="Y26">
        <v>6.7349499999999997E-4</v>
      </c>
      <c r="Z26" t="s">
        <v>352</v>
      </c>
      <c r="AA26">
        <v>4.4014600000000001E-2</v>
      </c>
      <c r="AB26">
        <v>5.0818500000000002</v>
      </c>
      <c r="AC26">
        <v>460900.00000000006</v>
      </c>
      <c r="AD26">
        <v>3700</v>
      </c>
      <c r="AE26">
        <v>9000</v>
      </c>
      <c r="AF26">
        <v>182300</v>
      </c>
      <c r="AG26">
        <v>235300</v>
      </c>
      <c r="AH26">
        <v>93699.999999999985</v>
      </c>
      <c r="AI26">
        <v>0</v>
      </c>
      <c r="AJ26">
        <v>0</v>
      </c>
      <c r="AK26">
        <v>15100</v>
      </c>
      <c r="AL26">
        <f t="shared" si="0"/>
        <v>311.55859097045345</v>
      </c>
      <c r="AM26">
        <f t="shared" si="1"/>
        <v>639.01400000000001</v>
      </c>
      <c r="AN26">
        <f t="shared" si="2"/>
        <v>97399.999999999985</v>
      </c>
      <c r="EH26" s="45"/>
      <c r="EI26" s="45"/>
      <c r="EJ26" s="45"/>
      <c r="EK26" s="45"/>
      <c r="EL26" t="s">
        <v>51</v>
      </c>
      <c r="EN26">
        <v>6.9257529988197808</v>
      </c>
      <c r="EO26">
        <v>1.0742470011802183</v>
      </c>
      <c r="EQ26">
        <v>4.5110657140319965</v>
      </c>
      <c r="ER26">
        <v>6.9321222750750547E-2</v>
      </c>
      <c r="ES26">
        <v>0.22352577797010692</v>
      </c>
      <c r="ET26">
        <v>2.2464984108631135E-3</v>
      </c>
      <c r="EU26">
        <v>0.30611305181166409</v>
      </c>
      <c r="EV26">
        <v>5.8549218754850368E-3</v>
      </c>
      <c r="EW26">
        <v>4.7773724718940371E-3</v>
      </c>
      <c r="EX26">
        <v>1.098679714722439E-3</v>
      </c>
      <c r="EY26">
        <v>1.388973824972222E-3</v>
      </c>
      <c r="EZ26">
        <v>1.3529912991856084E-3</v>
      </c>
      <c r="FA26">
        <v>3.8548207441762462E-5</v>
      </c>
      <c r="FB26">
        <v>7.6903094452828022E-4</v>
      </c>
      <c r="FC26">
        <v>1.8966169373382081E-4</v>
      </c>
      <c r="FD26">
        <v>2.1032244380424194E-7</v>
      </c>
      <c r="FE26">
        <v>2.5868538895478545E-5</v>
      </c>
      <c r="FF26">
        <v>1.8396394958555839E-4</v>
      </c>
      <c r="FG26">
        <v>3.9740305709537922E-9</v>
      </c>
      <c r="FH26">
        <v>0</v>
      </c>
      <c r="FI26">
        <v>2.1032244380424194E-7</v>
      </c>
      <c r="FK26">
        <v>0.13304474206101777</v>
      </c>
      <c r="FL26">
        <v>1.9811621019696144</v>
      </c>
      <c r="FM26">
        <v>2.908848608695786E-3</v>
      </c>
      <c r="FN26">
        <v>1.7539885265575207E-5</v>
      </c>
      <c r="FO26">
        <v>2.2541021106932912E-2</v>
      </c>
      <c r="FP26">
        <f t="shared" si="3"/>
        <v>6.2928914659728594E-2</v>
      </c>
    </row>
    <row r="27" spans="1:172">
      <c r="A27" t="s">
        <v>52</v>
      </c>
      <c r="C27">
        <v>44.0242</v>
      </c>
      <c r="D27">
        <v>191542</v>
      </c>
      <c r="E27" t="s">
        <v>222</v>
      </c>
      <c r="F27" t="s">
        <v>352</v>
      </c>
      <c r="G27">
        <v>63.865200000000002</v>
      </c>
      <c r="H27">
        <v>3201.59</v>
      </c>
      <c r="I27">
        <v>301.36799999999999</v>
      </c>
      <c r="J27">
        <v>173.99299999999999</v>
      </c>
      <c r="K27">
        <v>125.983</v>
      </c>
      <c r="L27">
        <v>2.30124</v>
      </c>
      <c r="M27">
        <v>26.737500000000001</v>
      </c>
      <c r="N27">
        <v>74.020899999999997</v>
      </c>
      <c r="O27">
        <v>60.362099999999998</v>
      </c>
      <c r="P27">
        <v>231.048</v>
      </c>
      <c r="Q27">
        <v>24.658300000000001</v>
      </c>
      <c r="R27">
        <v>29.348700000000001</v>
      </c>
      <c r="S27">
        <v>6.2604199999999999E-2</v>
      </c>
      <c r="T27">
        <v>1.5605500000000001</v>
      </c>
      <c r="U27">
        <v>28.418600000000001</v>
      </c>
      <c r="V27">
        <v>1.8132999999999999</v>
      </c>
      <c r="W27">
        <v>2181.6999999999998</v>
      </c>
      <c r="X27">
        <v>1.6662E-2</v>
      </c>
      <c r="Y27" t="s">
        <v>352</v>
      </c>
      <c r="Z27">
        <v>6.4005400000000004E-4</v>
      </c>
      <c r="AA27">
        <v>3.0314299999999999E-2</v>
      </c>
      <c r="AB27">
        <v>8.46495</v>
      </c>
      <c r="AC27">
        <v>458700</v>
      </c>
      <c r="AD27">
        <v>3700</v>
      </c>
      <c r="AE27">
        <v>7800</v>
      </c>
      <c r="AF27">
        <v>186100</v>
      </c>
      <c r="AG27">
        <v>230000</v>
      </c>
      <c r="AH27">
        <v>95000</v>
      </c>
      <c r="AI27">
        <v>0</v>
      </c>
      <c r="AJ27">
        <v>0</v>
      </c>
      <c r="AK27">
        <v>18700</v>
      </c>
      <c r="AL27">
        <f t="shared" si="0"/>
        <v>411.16997333887332</v>
      </c>
      <c r="AM27">
        <f t="shared" si="1"/>
        <v>475.36099999999999</v>
      </c>
      <c r="AN27">
        <f t="shared" si="2"/>
        <v>98700</v>
      </c>
      <c r="EH27" s="45"/>
      <c r="EI27" s="45"/>
      <c r="EJ27" s="45"/>
      <c r="EK27" s="45"/>
      <c r="EL27" t="s">
        <v>52</v>
      </c>
      <c r="EN27">
        <v>6.8133681353871127</v>
      </c>
      <c r="EO27">
        <v>1.1866318646128882</v>
      </c>
      <c r="EQ27">
        <v>4.5518385345799572</v>
      </c>
      <c r="ER27">
        <v>5.5645006553154922E-2</v>
      </c>
      <c r="ES27">
        <v>0.27860007040636692</v>
      </c>
      <c r="ET27">
        <v>1.9078630691492773E-3</v>
      </c>
      <c r="EU27">
        <v>0.26700714795019154</v>
      </c>
      <c r="EV27">
        <v>5.2778362649113708E-3</v>
      </c>
      <c r="EW27">
        <v>2.7838917453663716E-3</v>
      </c>
      <c r="EX27">
        <v>9.8444645989889256E-4</v>
      </c>
      <c r="EY27">
        <v>9.4196194027666941E-4</v>
      </c>
      <c r="EZ27">
        <v>1.1818487074623371E-3</v>
      </c>
      <c r="FA27">
        <v>3.2489975494532746E-5</v>
      </c>
      <c r="FB27">
        <v>7.2032895534010575E-4</v>
      </c>
      <c r="FC27">
        <v>2.7868239273527853E-4</v>
      </c>
      <c r="FD27">
        <v>1.4578919960872501E-7</v>
      </c>
      <c r="FE27">
        <v>1.4233494264432453E-5</v>
      </c>
      <c r="FF27">
        <v>2.5448613723342824E-4</v>
      </c>
      <c r="FG27">
        <v>0</v>
      </c>
      <c r="FH27">
        <v>3.7794580869013352E-9</v>
      </c>
      <c r="FI27">
        <v>1.4578919960872501E-7</v>
      </c>
      <c r="FK27">
        <v>0.13390187653739505</v>
      </c>
      <c r="FL27">
        <v>2.0215895017198573</v>
      </c>
      <c r="FM27">
        <v>2.2491189262145881E-3</v>
      </c>
      <c r="FN27">
        <v>1.1351900900806728E-5</v>
      </c>
      <c r="FO27">
        <v>1.3220515965664406E-2</v>
      </c>
      <c r="FP27">
        <f t="shared" si="3"/>
        <v>6.2121276794740311E-2</v>
      </c>
    </row>
    <row r="28" spans="1:172">
      <c r="A28" t="s">
        <v>53</v>
      </c>
      <c r="C28">
        <v>38.470700000000001</v>
      </c>
      <c r="D28">
        <v>185745</v>
      </c>
      <c r="E28" t="s">
        <v>222</v>
      </c>
      <c r="F28" t="s">
        <v>352</v>
      </c>
      <c r="G28">
        <v>89.702699999999993</v>
      </c>
      <c r="H28">
        <v>3381.74</v>
      </c>
      <c r="I28">
        <v>350.53500000000003</v>
      </c>
      <c r="J28">
        <v>183.452</v>
      </c>
      <c r="K28">
        <v>112.52800000000001</v>
      </c>
      <c r="L28">
        <v>1.6016900000000001</v>
      </c>
      <c r="M28">
        <v>27.7242</v>
      </c>
      <c r="N28">
        <v>70.570899999999995</v>
      </c>
      <c r="O28">
        <v>66.387799999999999</v>
      </c>
      <c r="P28">
        <v>253.161</v>
      </c>
      <c r="Q28">
        <v>35.167099999999998</v>
      </c>
      <c r="R28">
        <v>30.624500000000001</v>
      </c>
      <c r="S28" s="14" t="s">
        <v>222</v>
      </c>
      <c r="T28">
        <v>1.4257599999999999</v>
      </c>
      <c r="U28">
        <v>25.036999999999999</v>
      </c>
      <c r="V28">
        <v>2.5273300000000001</v>
      </c>
      <c r="W28">
        <v>2360.67</v>
      </c>
      <c r="X28">
        <v>1.4879E-2</v>
      </c>
      <c r="Y28" t="s">
        <v>352</v>
      </c>
      <c r="Z28" t="s">
        <v>352</v>
      </c>
      <c r="AA28">
        <v>5.3287599999999997E-2</v>
      </c>
      <c r="AB28">
        <v>9.0024899999999999</v>
      </c>
      <c r="AC28">
        <v>460100</v>
      </c>
      <c r="AD28">
        <v>2600</v>
      </c>
      <c r="AE28">
        <v>8200</v>
      </c>
      <c r="AF28">
        <v>185900</v>
      </c>
      <c r="AG28">
        <v>231900</v>
      </c>
      <c r="AH28">
        <v>93300</v>
      </c>
      <c r="AI28">
        <v>0</v>
      </c>
      <c r="AJ28">
        <v>0</v>
      </c>
      <c r="AK28">
        <v>18000</v>
      </c>
      <c r="AL28">
        <f t="shared" si="0"/>
        <v>368.54017798950076</v>
      </c>
      <c r="AM28">
        <f t="shared" si="1"/>
        <v>533.98700000000008</v>
      </c>
      <c r="AN28">
        <f t="shared" si="2"/>
        <v>95900</v>
      </c>
      <c r="EH28" s="45"/>
      <c r="EI28" s="45"/>
      <c r="EJ28" s="45"/>
      <c r="EK28" s="45"/>
      <c r="EL28" t="s">
        <v>53</v>
      </c>
      <c r="EN28">
        <v>6.8476950475461056</v>
      </c>
      <c r="EO28">
        <v>1.1523049524538935</v>
      </c>
      <c r="EQ28">
        <v>4.561676233810612</v>
      </c>
      <c r="ER28">
        <v>5.8588225070899863E-2</v>
      </c>
      <c r="ES28">
        <v>0.26731403662958692</v>
      </c>
      <c r="ET28">
        <v>1.6986562416769653E-3</v>
      </c>
      <c r="EU28">
        <v>0.27980262287080893</v>
      </c>
      <c r="EV28">
        <v>4.59731405375599E-3</v>
      </c>
      <c r="EW28">
        <v>2.9258540700905704E-3</v>
      </c>
      <c r="EX28">
        <v>1.1413950820079591E-3</v>
      </c>
      <c r="EY28">
        <v>8.9518808715013639E-4</v>
      </c>
      <c r="EZ28">
        <v>1.6546752349012389E-3</v>
      </c>
      <c r="FA28">
        <v>2.2541124477667997E-5</v>
      </c>
      <c r="FB28">
        <v>7.8970420912179335E-4</v>
      </c>
      <c r="FC28">
        <v>2.8986735805240307E-4</v>
      </c>
      <c r="FD28">
        <v>2.5545453196175975E-7</v>
      </c>
      <c r="FE28">
        <v>1.2962534124464668E-5</v>
      </c>
      <c r="FF28">
        <v>2.2348757520861281E-4</v>
      </c>
      <c r="FG28">
        <v>0</v>
      </c>
      <c r="FH28">
        <v>0</v>
      </c>
      <c r="FI28">
        <v>2.5545453196175975E-7</v>
      </c>
      <c r="FK28">
        <v>9.379246091659682E-2</v>
      </c>
      <c r="FL28">
        <v>1.9790677224773536</v>
      </c>
      <c r="FM28">
        <v>2.4564993458094609E-3</v>
      </c>
      <c r="FN28">
        <v>1.5771410142702426E-5</v>
      </c>
      <c r="FO28">
        <v>1.4259303013862046E-2</v>
      </c>
      <c r="FP28">
        <f t="shared" si="3"/>
        <v>4.5247847234456434E-2</v>
      </c>
    </row>
    <row r="29" spans="1:172">
      <c r="A29" t="s">
        <v>54</v>
      </c>
      <c r="C29">
        <v>43.3157</v>
      </c>
      <c r="D29">
        <v>200593</v>
      </c>
      <c r="E29" t="s">
        <v>352</v>
      </c>
      <c r="F29" t="s">
        <v>222</v>
      </c>
      <c r="G29">
        <v>53.742600000000003</v>
      </c>
      <c r="H29">
        <v>3371.16</v>
      </c>
      <c r="I29">
        <v>300.90600000000001</v>
      </c>
      <c r="J29">
        <v>105.755</v>
      </c>
      <c r="K29">
        <v>135.28899999999999</v>
      </c>
      <c r="L29">
        <v>2.1426099999999999</v>
      </c>
      <c r="M29">
        <v>33.7928</v>
      </c>
      <c r="N29">
        <v>77.811300000000003</v>
      </c>
      <c r="O29">
        <v>65.647999999999996</v>
      </c>
      <c r="P29">
        <v>267.52800000000002</v>
      </c>
      <c r="Q29">
        <v>28.837399999999999</v>
      </c>
      <c r="R29">
        <v>31.739599999999999</v>
      </c>
      <c r="S29">
        <v>9.8065799999999995E-2</v>
      </c>
      <c r="T29">
        <v>1.68841</v>
      </c>
      <c r="U29">
        <v>35.169800000000002</v>
      </c>
      <c r="V29">
        <v>3.7111999999999998</v>
      </c>
      <c r="W29">
        <v>2361.7800000000002</v>
      </c>
      <c r="X29">
        <v>1.7127300000000002E-2</v>
      </c>
      <c r="Y29">
        <v>1.7542600000000001E-4</v>
      </c>
      <c r="Z29" t="s">
        <v>352</v>
      </c>
      <c r="AA29">
        <v>8.1939899999999996E-2</v>
      </c>
      <c r="AB29">
        <v>8.1623900000000003</v>
      </c>
      <c r="AC29">
        <v>460700</v>
      </c>
      <c r="AD29">
        <v>2900</v>
      </c>
      <c r="AE29">
        <v>7600</v>
      </c>
      <c r="AF29">
        <v>187900</v>
      </c>
      <c r="AG29">
        <v>231700.00000000003</v>
      </c>
      <c r="AH29">
        <v>94400</v>
      </c>
      <c r="AI29">
        <v>0</v>
      </c>
      <c r="AJ29">
        <v>0</v>
      </c>
      <c r="AK29">
        <v>14900</v>
      </c>
      <c r="AL29">
        <f t="shared" si="0"/>
        <v>352.86026135582068</v>
      </c>
      <c r="AM29">
        <f t="shared" si="1"/>
        <v>406.661</v>
      </c>
      <c r="AN29">
        <f t="shared" si="2"/>
        <v>97300</v>
      </c>
      <c r="EH29" s="45"/>
      <c r="EI29" s="45"/>
      <c r="EJ29" s="45"/>
      <c r="EK29" s="45"/>
      <c r="EL29" t="s">
        <v>54</v>
      </c>
      <c r="EN29">
        <v>6.8337033956475395</v>
      </c>
      <c r="EO29">
        <v>1.1662966043524605</v>
      </c>
      <c r="EQ29">
        <v>4.6023326091628576</v>
      </c>
      <c r="ER29">
        <v>5.8335902429961832E-2</v>
      </c>
      <c r="ES29">
        <v>0.22101510498243732</v>
      </c>
      <c r="ET29">
        <v>2.0398292471382759E-3</v>
      </c>
      <c r="EU29">
        <v>0.25902277374599392</v>
      </c>
      <c r="EV29">
        <v>5.1701822169348717E-3</v>
      </c>
      <c r="EW29">
        <v>1.6846804992374041E-3</v>
      </c>
      <c r="EX29">
        <v>9.7863757244039313E-4</v>
      </c>
      <c r="EY29">
        <v>9.8586565631483803E-4</v>
      </c>
      <c r="EZ29">
        <v>9.9017590393335702E-4</v>
      </c>
      <c r="FA29">
        <v>3.0118037470068672E-5</v>
      </c>
      <c r="FB29">
        <v>7.7998114444916304E-4</v>
      </c>
      <c r="FC29">
        <v>3.0006696331518997E-4</v>
      </c>
      <c r="FD29">
        <v>3.9234607228300772E-7</v>
      </c>
      <c r="FE29">
        <v>1.5332318440272572E-5</v>
      </c>
      <c r="FF29">
        <v>3.1356488479849381E-4</v>
      </c>
      <c r="FG29">
        <v>1.0372317648574681E-9</v>
      </c>
      <c r="FH29">
        <v>0</v>
      </c>
      <c r="FI29">
        <v>3.9234607228300772E-7</v>
      </c>
      <c r="FK29">
        <v>0.1044910298304725</v>
      </c>
      <c r="FL29">
        <v>2.0000342590569318</v>
      </c>
      <c r="FM29">
        <v>2.5928388282757328E-3</v>
      </c>
      <c r="FN29">
        <v>2.3131796416176201E-5</v>
      </c>
      <c r="FO29">
        <v>1.424914763471625E-2</v>
      </c>
      <c r="FP29">
        <f t="shared" si="3"/>
        <v>4.9650641112378165E-2</v>
      </c>
    </row>
    <row r="30" spans="1:172">
      <c r="A30" t="s">
        <v>55</v>
      </c>
      <c r="C30">
        <v>47.6813</v>
      </c>
      <c r="D30">
        <v>184785</v>
      </c>
      <c r="E30" t="s">
        <v>352</v>
      </c>
      <c r="F30" t="s">
        <v>352</v>
      </c>
      <c r="G30">
        <v>55.290999999999997</v>
      </c>
      <c r="H30">
        <v>2741.72</v>
      </c>
      <c r="I30">
        <v>284.137</v>
      </c>
      <c r="J30">
        <v>106.55200000000001</v>
      </c>
      <c r="K30">
        <v>138.87200000000001</v>
      </c>
      <c r="L30">
        <v>2.6713800000000001</v>
      </c>
      <c r="M30">
        <v>44.526699999999998</v>
      </c>
      <c r="N30">
        <v>78.640100000000004</v>
      </c>
      <c r="O30">
        <v>65.981800000000007</v>
      </c>
      <c r="P30">
        <v>233.09899999999999</v>
      </c>
      <c r="Q30">
        <v>33.380800000000001</v>
      </c>
      <c r="R30">
        <v>33.753500000000003</v>
      </c>
      <c r="S30" s="14" t="s">
        <v>222</v>
      </c>
      <c r="T30">
        <v>1.5188200000000001</v>
      </c>
      <c r="U30">
        <v>27.181899999999999</v>
      </c>
      <c r="V30">
        <v>2.5824799999999999</v>
      </c>
      <c r="W30">
        <v>2636.48</v>
      </c>
      <c r="X30" s="14" t="s">
        <v>222</v>
      </c>
      <c r="Y30" t="s">
        <v>352</v>
      </c>
      <c r="Z30" t="s">
        <v>352</v>
      </c>
      <c r="AA30" t="s">
        <v>352</v>
      </c>
      <c r="AB30">
        <v>8.7941400000000005</v>
      </c>
      <c r="AC30">
        <v>458600</v>
      </c>
      <c r="AD30">
        <v>3200</v>
      </c>
      <c r="AE30">
        <v>8000</v>
      </c>
      <c r="AF30">
        <v>186900</v>
      </c>
      <c r="AG30">
        <v>228700</v>
      </c>
      <c r="AH30">
        <v>94000</v>
      </c>
      <c r="AI30">
        <v>2700</v>
      </c>
      <c r="AJ30">
        <v>0</v>
      </c>
      <c r="AK30">
        <v>17800</v>
      </c>
      <c r="AL30">
        <f t="shared" si="0"/>
        <v>403.26213325668493</v>
      </c>
      <c r="AM30">
        <f t="shared" si="1"/>
        <v>390.68900000000002</v>
      </c>
      <c r="AN30">
        <f t="shared" si="2"/>
        <v>97200</v>
      </c>
      <c r="EH30" s="45"/>
      <c r="EI30" s="45"/>
      <c r="EJ30" s="45"/>
      <c r="EK30" s="45"/>
      <c r="EL30" t="s">
        <v>55</v>
      </c>
      <c r="EN30">
        <v>6.7976811979250842</v>
      </c>
      <c r="EO30">
        <v>1.2023188020749167</v>
      </c>
      <c r="EQ30">
        <v>4.5802350133690695</v>
      </c>
      <c r="ER30">
        <v>4.7812801645853359E-2</v>
      </c>
      <c r="ES30">
        <v>0.26608489833392418</v>
      </c>
      <c r="ET30">
        <v>2.1101365249013072E-3</v>
      </c>
      <c r="EU30">
        <v>0.27477605333822752</v>
      </c>
      <c r="EV30">
        <v>5.735524470382487E-3</v>
      </c>
      <c r="EW30">
        <v>1.710577605643848E-3</v>
      </c>
      <c r="EX30">
        <v>9.3128662469291396E-4</v>
      </c>
      <c r="EY30">
        <v>1.004115475807131E-3</v>
      </c>
      <c r="EZ30">
        <v>1.0266269528645929E-3</v>
      </c>
      <c r="FA30">
        <v>3.7842842383075222E-5</v>
      </c>
      <c r="FB30">
        <v>7.9004403861783208E-4</v>
      </c>
      <c r="FC30">
        <v>3.215881843684833E-4</v>
      </c>
      <c r="FD30">
        <v>0</v>
      </c>
      <c r="FE30">
        <v>1.389955061167239E-5</v>
      </c>
      <c r="FF30">
        <v>2.4423160873280166E-4</v>
      </c>
      <c r="FG30">
        <v>0</v>
      </c>
      <c r="FH30">
        <v>0</v>
      </c>
      <c r="FI30">
        <v>0</v>
      </c>
      <c r="FK30">
        <v>0.11619716357347731</v>
      </c>
      <c r="FL30">
        <v>2.0070483329717961</v>
      </c>
      <c r="FM30">
        <v>2.2767284065512883E-3</v>
      </c>
      <c r="FN30">
        <v>1.622170523925537E-5</v>
      </c>
      <c r="FO30">
        <v>1.6030182389931816E-2</v>
      </c>
      <c r="FP30">
        <f t="shared" si="3"/>
        <v>5.4726202769553214E-2</v>
      </c>
    </row>
    <row r="31" spans="1:172">
      <c r="A31" t="s">
        <v>56</v>
      </c>
      <c r="C31">
        <v>38.158499999999997</v>
      </c>
      <c r="D31">
        <v>209037</v>
      </c>
      <c r="E31" t="s">
        <v>222</v>
      </c>
      <c r="F31" t="s">
        <v>222</v>
      </c>
      <c r="G31">
        <v>47.727400000000003</v>
      </c>
      <c r="H31">
        <v>2947.71</v>
      </c>
      <c r="I31">
        <v>290.28500000000003</v>
      </c>
      <c r="J31">
        <v>140.584</v>
      </c>
      <c r="K31">
        <v>111.95</v>
      </c>
      <c r="L31">
        <v>2.3771200000000001</v>
      </c>
      <c r="M31">
        <v>19.778099999999998</v>
      </c>
      <c r="N31">
        <v>65.8309</v>
      </c>
      <c r="O31">
        <v>63.535899999999998</v>
      </c>
      <c r="P31">
        <v>256.42200000000003</v>
      </c>
      <c r="Q31">
        <v>22.867599999999999</v>
      </c>
      <c r="R31">
        <v>29.200299999999999</v>
      </c>
      <c r="S31" s="14" t="s">
        <v>222</v>
      </c>
      <c r="T31">
        <v>2.6777899999999999</v>
      </c>
      <c r="U31">
        <v>37.1541</v>
      </c>
      <c r="V31">
        <v>3.4697100000000001</v>
      </c>
      <c r="W31">
        <v>2328.04</v>
      </c>
      <c r="X31">
        <v>1.54991E-2</v>
      </c>
      <c r="Y31" t="s">
        <v>352</v>
      </c>
      <c r="Z31">
        <v>8.56276E-4</v>
      </c>
      <c r="AA31">
        <v>0.116672</v>
      </c>
      <c r="AB31">
        <v>6.7895500000000002</v>
      </c>
      <c r="AC31">
        <v>460400</v>
      </c>
      <c r="AD31">
        <v>3100</v>
      </c>
      <c r="AE31">
        <v>7000</v>
      </c>
      <c r="AF31">
        <v>188900</v>
      </c>
      <c r="AG31">
        <v>230799.99999999997</v>
      </c>
      <c r="AH31">
        <v>94100</v>
      </c>
      <c r="AI31">
        <v>0</v>
      </c>
      <c r="AJ31">
        <v>0</v>
      </c>
      <c r="AK31">
        <v>15700</v>
      </c>
      <c r="AL31">
        <f t="shared" si="0"/>
        <v>366.97319262777762</v>
      </c>
      <c r="AM31">
        <f t="shared" si="1"/>
        <v>430.86900000000003</v>
      </c>
      <c r="AN31">
        <f t="shared" si="2"/>
        <v>97200</v>
      </c>
      <c r="EH31" s="45"/>
      <c r="EI31" s="45"/>
      <c r="EJ31" s="45"/>
      <c r="EK31" s="45"/>
      <c r="EL31" t="s">
        <v>56</v>
      </c>
      <c r="EN31">
        <v>6.8158427575436251</v>
      </c>
      <c r="EO31">
        <v>1.1841572424563749</v>
      </c>
      <c r="EQ31">
        <v>4.6225705762713041</v>
      </c>
      <c r="ER31">
        <v>5.1073424317068891E-2</v>
      </c>
      <c r="ES31">
        <v>0.23317876983935101</v>
      </c>
      <c r="ET31">
        <v>1.6900871217563499E-3</v>
      </c>
      <c r="EU31">
        <v>0.23887795049313582</v>
      </c>
      <c r="EV31">
        <v>4.5604266360015008E-3</v>
      </c>
      <c r="EW31">
        <v>2.2423644627407894E-3</v>
      </c>
      <c r="EX31">
        <v>9.4529922025944472E-4</v>
      </c>
      <c r="EY31">
        <v>8.3513853996533733E-4</v>
      </c>
      <c r="EZ31">
        <v>8.8047113634521959E-4</v>
      </c>
      <c r="FA31">
        <v>3.3457101554146713E-5</v>
      </c>
      <c r="FB31">
        <v>7.5584972152688246E-4</v>
      </c>
      <c r="FC31">
        <v>2.7641252243658897E-4</v>
      </c>
      <c r="FD31">
        <v>5.5936358387417382E-7</v>
      </c>
      <c r="FE31">
        <v>2.4347820826064076E-5</v>
      </c>
      <c r="FF31">
        <v>3.3167896936272628E-4</v>
      </c>
      <c r="FG31">
        <v>0</v>
      </c>
      <c r="FH31">
        <v>5.0405326031995207E-9</v>
      </c>
      <c r="FI31">
        <v>5.5936358387417382E-7</v>
      </c>
      <c r="FK31">
        <v>0.11183979754477436</v>
      </c>
      <c r="FL31">
        <v>1.9962215093641178</v>
      </c>
      <c r="FM31">
        <v>2.488371559056529E-3</v>
      </c>
      <c r="FN31">
        <v>2.1654185184007929E-5</v>
      </c>
      <c r="FO31">
        <v>1.4063504304509479E-2</v>
      </c>
      <c r="FP31">
        <f t="shared" si="3"/>
        <v>5.3053389471280653E-2</v>
      </c>
    </row>
    <row r="32" spans="1:172">
      <c r="A32" t="s">
        <v>57</v>
      </c>
      <c r="C32">
        <v>37.473700000000001</v>
      </c>
      <c r="D32">
        <v>192186</v>
      </c>
      <c r="E32" t="s">
        <v>222</v>
      </c>
      <c r="F32" t="s">
        <v>222</v>
      </c>
      <c r="G32">
        <v>50.292700000000004</v>
      </c>
      <c r="H32">
        <v>2640.72</v>
      </c>
      <c r="I32">
        <v>275.94099999999997</v>
      </c>
      <c r="J32">
        <v>177.923</v>
      </c>
      <c r="K32">
        <v>125.357</v>
      </c>
      <c r="L32">
        <v>2.0107400000000002</v>
      </c>
      <c r="M32">
        <v>37.058900000000001</v>
      </c>
      <c r="N32">
        <v>80.9465</v>
      </c>
      <c r="O32">
        <v>59.429400000000001</v>
      </c>
      <c r="P32">
        <v>248.06899999999999</v>
      </c>
      <c r="Q32">
        <v>18.544</v>
      </c>
      <c r="R32">
        <v>25.691800000000001</v>
      </c>
      <c r="S32" s="14" t="s">
        <v>222</v>
      </c>
      <c r="T32">
        <v>1.0870200000000001</v>
      </c>
      <c r="U32">
        <v>28.364699999999999</v>
      </c>
      <c r="V32">
        <v>2.1489199999999999</v>
      </c>
      <c r="W32">
        <v>2395.3000000000002</v>
      </c>
      <c r="X32">
        <v>3.0072700000000001E-2</v>
      </c>
      <c r="Y32">
        <v>2.2757300000000001E-4</v>
      </c>
      <c r="Z32" t="s">
        <v>352</v>
      </c>
      <c r="AA32">
        <v>1.4796500000000001E-2</v>
      </c>
      <c r="AB32">
        <v>7.0364399999999998</v>
      </c>
      <c r="AC32">
        <v>460300</v>
      </c>
      <c r="AD32">
        <v>2700</v>
      </c>
      <c r="AE32">
        <v>8200</v>
      </c>
      <c r="AF32">
        <v>186000</v>
      </c>
      <c r="AG32">
        <v>232200</v>
      </c>
      <c r="AH32">
        <v>93900</v>
      </c>
      <c r="AI32">
        <v>0</v>
      </c>
      <c r="AJ32">
        <v>0</v>
      </c>
      <c r="AK32">
        <v>16700</v>
      </c>
      <c r="AL32">
        <f t="shared" si="0"/>
        <v>378.52371719158782</v>
      </c>
      <c r="AM32">
        <f t="shared" si="1"/>
        <v>453.86399999999998</v>
      </c>
      <c r="AN32">
        <f t="shared" si="2"/>
        <v>96600</v>
      </c>
      <c r="EH32" s="45"/>
      <c r="EI32" s="45"/>
      <c r="EJ32" s="45"/>
      <c r="EK32" s="45"/>
      <c r="EL32" t="s">
        <v>57</v>
      </c>
      <c r="EN32">
        <v>6.8611311811104612</v>
      </c>
      <c r="EO32">
        <v>1.1388688188895388</v>
      </c>
      <c r="EQ32">
        <v>4.5820028435976177</v>
      </c>
      <c r="ER32">
        <v>4.5780689174231309E-2</v>
      </c>
      <c r="ES32">
        <v>0.24817359671534256</v>
      </c>
      <c r="ET32">
        <v>1.893578588106564E-3</v>
      </c>
      <c r="EU32">
        <v>0.27998942326068338</v>
      </c>
      <c r="EV32">
        <v>4.4811605521901717E-3</v>
      </c>
      <c r="EW32">
        <v>2.8395671809396607E-3</v>
      </c>
      <c r="EX32">
        <v>8.9910556939098247E-4</v>
      </c>
      <c r="EY32">
        <v>1.0274875257846097E-3</v>
      </c>
      <c r="EZ32">
        <v>9.2832927901724061E-4</v>
      </c>
      <c r="FA32">
        <v>2.8316715366712964E-5</v>
      </c>
      <c r="FB32">
        <v>7.0740376380759335E-4</v>
      </c>
      <c r="FC32">
        <v>2.4334066059838923E-4</v>
      </c>
      <c r="FD32">
        <v>7.0980048920435889E-8</v>
      </c>
      <c r="FE32">
        <v>9.8894210062033251E-6</v>
      </c>
      <c r="FF32">
        <v>2.5336063189036127E-4</v>
      </c>
      <c r="FG32">
        <v>1.3480499926393101E-9</v>
      </c>
      <c r="FH32">
        <v>0</v>
      </c>
      <c r="FI32">
        <v>7.0980048920435889E-8</v>
      </c>
      <c r="FK32">
        <v>9.7464888855957652E-2</v>
      </c>
      <c r="FL32">
        <v>1.9931245979388641</v>
      </c>
      <c r="FM32">
        <v>2.4086971067945034E-3</v>
      </c>
      <c r="FN32">
        <v>1.3418954055118915E-5</v>
      </c>
      <c r="FO32">
        <v>1.4478140146963286E-2</v>
      </c>
      <c r="FP32">
        <f t="shared" si="3"/>
        <v>4.662076867390428E-2</v>
      </c>
    </row>
    <row r="33" spans="1:172">
      <c r="A33" t="s">
        <v>58</v>
      </c>
      <c r="C33">
        <v>53.146500000000003</v>
      </c>
      <c r="D33">
        <v>217372</v>
      </c>
      <c r="E33" t="s">
        <v>352</v>
      </c>
      <c r="F33" t="s">
        <v>352</v>
      </c>
      <c r="G33">
        <v>56.520800000000001</v>
      </c>
      <c r="H33">
        <v>3302.33</v>
      </c>
      <c r="I33">
        <v>302.721</v>
      </c>
      <c r="J33">
        <v>155.529</v>
      </c>
      <c r="K33">
        <v>150.25899999999999</v>
      </c>
      <c r="L33">
        <v>2.1333600000000001</v>
      </c>
      <c r="M33">
        <v>44.825699999999998</v>
      </c>
      <c r="N33">
        <v>48.204300000000003</v>
      </c>
      <c r="O33">
        <v>66.917900000000003</v>
      </c>
      <c r="P33">
        <v>287.50400000000002</v>
      </c>
      <c r="Q33">
        <v>17.093900000000001</v>
      </c>
      <c r="R33">
        <v>29.424800000000001</v>
      </c>
      <c r="S33">
        <v>0.10052</v>
      </c>
      <c r="T33">
        <v>2.73427</v>
      </c>
      <c r="U33">
        <v>36.089100000000002</v>
      </c>
      <c r="V33">
        <v>2.8308900000000001</v>
      </c>
      <c r="W33">
        <v>2528.13</v>
      </c>
      <c r="X33" s="1">
        <v>9.2565599999999993E-5</v>
      </c>
      <c r="Y33" t="s">
        <v>352</v>
      </c>
      <c r="Z33">
        <v>1.99972E-3</v>
      </c>
      <c r="AA33">
        <v>5.1016300000000001E-2</v>
      </c>
      <c r="AB33">
        <v>8.3098799999999997</v>
      </c>
      <c r="AC33">
        <v>459000</v>
      </c>
      <c r="AD33">
        <v>3300</v>
      </c>
      <c r="AE33">
        <v>8200</v>
      </c>
      <c r="AF33">
        <v>185100.00000000003</v>
      </c>
      <c r="AG33">
        <v>231200</v>
      </c>
      <c r="AH33">
        <v>98200</v>
      </c>
      <c r="AI33">
        <v>0</v>
      </c>
      <c r="AJ33">
        <v>0</v>
      </c>
      <c r="AK33">
        <v>14900</v>
      </c>
      <c r="AL33">
        <f t="shared" si="0"/>
        <v>341.56046524570093</v>
      </c>
      <c r="AM33">
        <f t="shared" si="1"/>
        <v>458.25</v>
      </c>
      <c r="AN33">
        <f t="shared" si="2"/>
        <v>101500</v>
      </c>
      <c r="EH33" s="45"/>
      <c r="EI33" s="45"/>
      <c r="EJ33" s="45"/>
      <c r="EK33" s="45"/>
      <c r="EL33" t="s">
        <v>58</v>
      </c>
      <c r="EN33">
        <v>6.8446303609595063</v>
      </c>
      <c r="EO33">
        <v>1.1553696390404937</v>
      </c>
      <c r="EQ33">
        <v>4.5486937336650151</v>
      </c>
      <c r="ER33">
        <v>5.7359994833621641E-2</v>
      </c>
      <c r="ES33">
        <v>0.22184724216100149</v>
      </c>
      <c r="ET33">
        <v>2.274070373433538E-3</v>
      </c>
      <c r="EU33">
        <v>0.28052417130605417</v>
      </c>
      <c r="EV33">
        <v>6.3674751640904574E-3</v>
      </c>
      <c r="EW33">
        <v>2.4869101630120463E-3</v>
      </c>
      <c r="EX33">
        <v>9.8824736608992556E-4</v>
      </c>
      <c r="EY33">
        <v>6.1304580577923923E-4</v>
      </c>
      <c r="EZ33">
        <v>1.0452834128566837E-3</v>
      </c>
      <c r="FA33">
        <v>3.0100919891312374E-5</v>
      </c>
      <c r="FB33">
        <v>7.9806265061661732E-4</v>
      </c>
      <c r="FC33">
        <v>2.7923016433107256E-4</v>
      </c>
      <c r="FD33">
        <v>2.451968665198146E-7</v>
      </c>
      <c r="FE33">
        <v>2.4923176363950819E-5</v>
      </c>
      <c r="FF33">
        <v>3.2297257991855506E-4</v>
      </c>
      <c r="FG33">
        <v>0</v>
      </c>
      <c r="FH33">
        <v>1.1800767615842351E-8</v>
      </c>
      <c r="FI33">
        <v>2.451968665198146E-7</v>
      </c>
      <c r="FK33">
        <v>0.11935126590489499</v>
      </c>
      <c r="FL33">
        <v>2.0883775053957541</v>
      </c>
      <c r="FM33">
        <v>2.7969341943444781E-3</v>
      </c>
      <c r="FN33">
        <v>1.7711285120075045E-5</v>
      </c>
      <c r="FO33">
        <v>1.5310202189190977E-2</v>
      </c>
      <c r="FP33">
        <f t="shared" si="3"/>
        <v>5.4060656117001657E-2</v>
      </c>
    </row>
    <row r="34" spans="1:172">
      <c r="A34" t="s">
        <v>59</v>
      </c>
      <c r="C34">
        <v>50.301600000000001</v>
      </c>
      <c r="D34">
        <v>230766</v>
      </c>
      <c r="E34" t="s">
        <v>222</v>
      </c>
      <c r="F34" t="s">
        <v>352</v>
      </c>
      <c r="G34">
        <v>51.700200000000002</v>
      </c>
      <c r="H34">
        <v>3006.95</v>
      </c>
      <c r="I34">
        <v>288.827</v>
      </c>
      <c r="J34">
        <v>161.29900000000001</v>
      </c>
      <c r="K34">
        <v>129.91</v>
      </c>
      <c r="L34">
        <v>1.85541</v>
      </c>
      <c r="M34">
        <v>36.251800000000003</v>
      </c>
      <c r="N34">
        <v>66.531400000000005</v>
      </c>
      <c r="O34">
        <v>65.206599999999995</v>
      </c>
      <c r="P34">
        <v>285.39800000000002</v>
      </c>
      <c r="Q34">
        <v>29.4191</v>
      </c>
      <c r="R34">
        <v>33.2639</v>
      </c>
      <c r="S34" t="s">
        <v>352</v>
      </c>
      <c r="T34">
        <v>1.3185199999999999</v>
      </c>
      <c r="U34">
        <v>27.071100000000001</v>
      </c>
      <c r="V34">
        <v>2.5255899999999998</v>
      </c>
      <c r="W34">
        <v>1908.58</v>
      </c>
      <c r="X34">
        <v>8.0834800000000005E-3</v>
      </c>
      <c r="Y34" t="s">
        <v>352</v>
      </c>
      <c r="Z34" t="s">
        <v>352</v>
      </c>
      <c r="AA34">
        <v>0.10047399999999999</v>
      </c>
      <c r="AB34">
        <v>8.8037600000000005</v>
      </c>
      <c r="AC34">
        <v>460400</v>
      </c>
      <c r="AD34">
        <v>2700</v>
      </c>
      <c r="AE34">
        <v>7300</v>
      </c>
      <c r="AF34">
        <v>186500</v>
      </c>
      <c r="AG34">
        <v>232300</v>
      </c>
      <c r="AH34">
        <v>93100</v>
      </c>
      <c r="AI34">
        <v>0</v>
      </c>
      <c r="AJ34">
        <v>0</v>
      </c>
      <c r="AK34">
        <v>17700</v>
      </c>
      <c r="AL34">
        <f t="shared" si="0"/>
        <v>326.21111570508549</v>
      </c>
      <c r="AM34">
        <f t="shared" si="1"/>
        <v>450.12599999999998</v>
      </c>
      <c r="AN34">
        <f t="shared" si="2"/>
        <v>95800</v>
      </c>
      <c r="EH34" s="45"/>
      <c r="EI34" s="45"/>
      <c r="EJ34" s="45"/>
      <c r="EK34" s="45"/>
      <c r="EL34" t="s">
        <v>59</v>
      </c>
      <c r="EN34">
        <v>6.8597406045997298</v>
      </c>
      <c r="EO34">
        <v>1.1402593954002702</v>
      </c>
      <c r="EQ34">
        <v>4.5923595343951948</v>
      </c>
      <c r="ER34">
        <v>5.2096812769029922E-2</v>
      </c>
      <c r="ES34">
        <v>0.26286777329708866</v>
      </c>
      <c r="ET34">
        <v>1.961111574618524E-3</v>
      </c>
      <c r="EU34">
        <v>0.24910107970707543</v>
      </c>
      <c r="EV34">
        <v>6.011331859766593E-3</v>
      </c>
      <c r="EW34">
        <v>2.5726263082931967E-3</v>
      </c>
      <c r="EX34">
        <v>9.4049657777220646E-4</v>
      </c>
      <c r="EY34">
        <v>8.4397604746195664E-4</v>
      </c>
      <c r="EZ34">
        <v>9.5370551892777803E-4</v>
      </c>
      <c r="FA34">
        <v>2.6112702873956747E-5</v>
      </c>
      <c r="FB34">
        <v>7.7567992645373376E-4</v>
      </c>
      <c r="FC34">
        <v>3.148605812068978E-4</v>
      </c>
      <c r="FD34">
        <v>4.8167706125100042E-7</v>
      </c>
      <c r="FE34">
        <v>1.198795293214308E-5</v>
      </c>
      <c r="FF34">
        <v>2.4165279259122358E-4</v>
      </c>
      <c r="FG34">
        <v>0</v>
      </c>
      <c r="FH34">
        <v>0</v>
      </c>
      <c r="FI34">
        <v>4.8167706125100042E-7</v>
      </c>
      <c r="FK34">
        <v>9.7403187235410485E-2</v>
      </c>
      <c r="FL34">
        <v>1.9748927430205703</v>
      </c>
      <c r="FM34">
        <v>2.7693994182743896E-3</v>
      </c>
      <c r="FN34">
        <v>1.576108980517445E-5</v>
      </c>
      <c r="FO34">
        <v>1.1528908875955682E-2</v>
      </c>
      <c r="FP34">
        <f t="shared" si="3"/>
        <v>4.7002547181269977E-2</v>
      </c>
    </row>
    <row r="35" spans="1:172">
      <c r="A35" t="s">
        <v>60</v>
      </c>
      <c r="C35">
        <v>45.171700000000001</v>
      </c>
      <c r="D35">
        <v>188323</v>
      </c>
      <c r="E35" t="s">
        <v>222</v>
      </c>
      <c r="F35" t="s">
        <v>352</v>
      </c>
      <c r="G35">
        <v>96.086399999999998</v>
      </c>
      <c r="H35">
        <v>5492.95</v>
      </c>
      <c r="I35">
        <v>519.88499999999999</v>
      </c>
      <c r="J35">
        <v>260.90600000000001</v>
      </c>
      <c r="K35">
        <v>144.774</v>
      </c>
      <c r="L35">
        <v>2.5145499999999998</v>
      </c>
      <c r="M35">
        <v>33.906100000000002</v>
      </c>
      <c r="N35">
        <v>103.65</v>
      </c>
      <c r="O35">
        <v>71.815899999999999</v>
      </c>
      <c r="P35">
        <v>262.24799999999999</v>
      </c>
      <c r="Q35">
        <v>17.141300000000001</v>
      </c>
      <c r="R35">
        <v>23.369499999999999</v>
      </c>
      <c r="S35" s="14" t="s">
        <v>222</v>
      </c>
      <c r="T35">
        <v>0.62378400000000001</v>
      </c>
      <c r="U35">
        <v>34.621000000000002</v>
      </c>
      <c r="V35">
        <v>2.1676600000000001</v>
      </c>
      <c r="W35">
        <v>2285.8200000000002</v>
      </c>
      <c r="X35">
        <v>1.16247E-2</v>
      </c>
      <c r="Y35" s="1">
        <v>4.3960800000000001E-5</v>
      </c>
      <c r="Z35" t="s">
        <v>352</v>
      </c>
      <c r="AA35" t="s">
        <v>352</v>
      </c>
      <c r="AB35">
        <v>5.0876799999999998</v>
      </c>
      <c r="AC35">
        <v>460100</v>
      </c>
      <c r="AD35">
        <v>2700</v>
      </c>
      <c r="AE35">
        <v>10600</v>
      </c>
      <c r="AF35">
        <v>177100</v>
      </c>
      <c r="AG35">
        <v>237399.99999999997</v>
      </c>
      <c r="AH35">
        <v>96800</v>
      </c>
      <c r="AI35">
        <v>0</v>
      </c>
      <c r="AJ35">
        <v>0</v>
      </c>
      <c r="AK35">
        <v>15200</v>
      </c>
      <c r="AL35">
        <f t="shared" si="0"/>
        <v>369.11625636801807</v>
      </c>
      <c r="AM35">
        <f t="shared" si="1"/>
        <v>780.79099999999994</v>
      </c>
      <c r="AN35">
        <f t="shared" si="2"/>
        <v>99500</v>
      </c>
      <c r="EH35" s="45"/>
      <c r="EI35" s="45"/>
      <c r="EJ35" s="45"/>
      <c r="EK35" s="45"/>
      <c r="EL35" t="s">
        <v>60</v>
      </c>
      <c r="EN35">
        <v>6.9879986818679347</v>
      </c>
      <c r="EO35">
        <v>1.0120013181320644</v>
      </c>
      <c r="EQ35">
        <v>4.4143313414035887</v>
      </c>
      <c r="ER35">
        <v>9.4864606510364741E-2</v>
      </c>
      <c r="ES35">
        <v>0.2250200847679576</v>
      </c>
      <c r="ET35">
        <v>2.1785318315811035E-3</v>
      </c>
      <c r="EU35">
        <v>0.36055558829942391</v>
      </c>
      <c r="EV35">
        <v>5.3810738953343693E-3</v>
      </c>
      <c r="EW35">
        <v>4.1480378849387657E-3</v>
      </c>
      <c r="EX35">
        <v>1.6874866022068638E-3</v>
      </c>
      <c r="EY35">
        <v>1.3106489426191322E-3</v>
      </c>
      <c r="EZ35">
        <v>1.7668415792990817E-3</v>
      </c>
      <c r="FA35">
        <v>3.5276527317411822E-5</v>
      </c>
      <c r="FB35">
        <v>8.5157954339265237E-4</v>
      </c>
      <c r="FC35">
        <v>2.204997812850238E-4</v>
      </c>
      <c r="FD35">
        <v>0</v>
      </c>
      <c r="FE35">
        <v>5.6533536550299681E-6</v>
      </c>
      <c r="FF35">
        <v>3.080627154115591E-4</v>
      </c>
      <c r="FG35">
        <v>2.5941163033081745E-10</v>
      </c>
      <c r="FH35">
        <v>0</v>
      </c>
      <c r="FI35">
        <v>0</v>
      </c>
      <c r="FK35">
        <v>9.7092746020694828E-2</v>
      </c>
      <c r="FL35">
        <v>2.046834866634534</v>
      </c>
      <c r="FM35">
        <v>2.5366495532737269E-3</v>
      </c>
      <c r="FN35">
        <v>1.348429278957627E-5</v>
      </c>
      <c r="FO35">
        <v>1.3763645628390036E-2</v>
      </c>
      <c r="FP35">
        <f t="shared" si="3"/>
        <v>4.5287324743416416E-2</v>
      </c>
    </row>
    <row r="36" spans="1:172">
      <c r="A36" t="s">
        <v>62</v>
      </c>
      <c r="C36">
        <v>50.4908</v>
      </c>
      <c r="D36">
        <v>197591</v>
      </c>
      <c r="E36" t="s">
        <v>222</v>
      </c>
      <c r="F36" t="s">
        <v>222</v>
      </c>
      <c r="G36">
        <v>55.3964</v>
      </c>
      <c r="H36">
        <v>3240.69</v>
      </c>
      <c r="I36">
        <v>301.471</v>
      </c>
      <c r="J36">
        <v>145.80500000000001</v>
      </c>
      <c r="K36">
        <v>132.797</v>
      </c>
      <c r="L36">
        <v>2.4257499999999999</v>
      </c>
      <c r="M36">
        <v>36.942100000000003</v>
      </c>
      <c r="N36">
        <v>85.400700000000001</v>
      </c>
      <c r="O36">
        <v>62.0884</v>
      </c>
      <c r="P36">
        <v>253.62299999999999</v>
      </c>
      <c r="Q36">
        <v>23.351099999999999</v>
      </c>
      <c r="R36">
        <v>28.562999999999999</v>
      </c>
      <c r="S36" s="14" t="s">
        <v>222</v>
      </c>
      <c r="T36">
        <v>1.9399900000000001</v>
      </c>
      <c r="U36">
        <v>28.8841</v>
      </c>
      <c r="V36">
        <v>2.32735</v>
      </c>
      <c r="W36">
        <v>2334.4</v>
      </c>
      <c r="X36" t="s">
        <v>352</v>
      </c>
      <c r="Y36" s="14" t="s">
        <v>222</v>
      </c>
      <c r="Z36">
        <v>2.1075E-3</v>
      </c>
      <c r="AA36">
        <v>1.67098E-2</v>
      </c>
      <c r="AB36">
        <v>8.3032199999999996</v>
      </c>
      <c r="AC36">
        <v>459300</v>
      </c>
      <c r="AD36">
        <v>3000</v>
      </c>
      <c r="AE36">
        <v>7700</v>
      </c>
      <c r="AF36">
        <v>186200</v>
      </c>
      <c r="AG36">
        <v>230799.99999999997</v>
      </c>
      <c r="AH36">
        <v>94100</v>
      </c>
      <c r="AI36">
        <v>0</v>
      </c>
      <c r="AJ36">
        <v>0</v>
      </c>
      <c r="AK36">
        <v>19000</v>
      </c>
      <c r="AL36">
        <f t="shared" si="0"/>
        <v>371.02313276004151</v>
      </c>
      <c r="AM36">
        <f t="shared" si="1"/>
        <v>447.27600000000001</v>
      </c>
      <c r="AN36">
        <f t="shared" si="2"/>
        <v>97100</v>
      </c>
      <c r="EH36" s="45"/>
      <c r="EI36" s="45"/>
      <c r="EJ36" s="45"/>
      <c r="EK36" s="45"/>
      <c r="EL36" t="s">
        <v>62</v>
      </c>
      <c r="EN36">
        <v>6.8276487121886174</v>
      </c>
      <c r="EO36">
        <v>1.1723512878113826</v>
      </c>
      <c r="EQ36">
        <v>4.5612936323826592</v>
      </c>
      <c r="ER36">
        <v>5.6246993910492572E-2</v>
      </c>
      <c r="ES36">
        <v>0.28267966042430659</v>
      </c>
      <c r="ET36">
        <v>2.0082827790856997E-3</v>
      </c>
      <c r="EU36">
        <v>0.26322089108856667</v>
      </c>
      <c r="EV36">
        <v>6.0447457240870124E-3</v>
      </c>
      <c r="EW36">
        <v>2.3296695799743263E-3</v>
      </c>
      <c r="EX36">
        <v>9.8342637535382455E-4</v>
      </c>
      <c r="EY36">
        <v>1.0852799244257146E-3</v>
      </c>
      <c r="EZ36">
        <v>1.0237183669367081E-3</v>
      </c>
      <c r="FA36">
        <v>3.4200688910559442E-5</v>
      </c>
      <c r="FB36">
        <v>7.3990905997733481E-4</v>
      </c>
      <c r="FC36">
        <v>2.7084812053986847E-4</v>
      </c>
      <c r="FD36">
        <v>8.0250990975065523E-8</v>
      </c>
      <c r="FE36">
        <v>1.7669923881045733E-5</v>
      </c>
      <c r="FF36">
        <v>2.5829835187771426E-4</v>
      </c>
      <c r="FG36">
        <v>0</v>
      </c>
      <c r="FH36">
        <v>1.2427444876434747E-8</v>
      </c>
      <c r="FI36">
        <v>8.0250990975065523E-8</v>
      </c>
      <c r="FK36">
        <v>0.10841953460128238</v>
      </c>
      <c r="FL36">
        <v>1.9996792329999555</v>
      </c>
      <c r="FM36">
        <v>2.4654726355443314E-3</v>
      </c>
      <c r="FN36">
        <v>1.4549965855556136E-5</v>
      </c>
      <c r="FO36">
        <v>1.4126350984628873E-2</v>
      </c>
      <c r="FP36">
        <f t="shared" si="3"/>
        <v>5.1430007107613245E-2</v>
      </c>
    </row>
    <row r="37" spans="1:172">
      <c r="A37" t="s">
        <v>63</v>
      </c>
      <c r="C37">
        <v>51.421100000000003</v>
      </c>
      <c r="D37">
        <v>208029</v>
      </c>
      <c r="E37" t="s">
        <v>222</v>
      </c>
      <c r="F37" t="s">
        <v>222</v>
      </c>
      <c r="G37">
        <v>58.417400000000001</v>
      </c>
      <c r="H37">
        <v>3436.59</v>
      </c>
      <c r="I37">
        <v>326.3</v>
      </c>
      <c r="J37">
        <v>190.77799999999999</v>
      </c>
      <c r="K37">
        <v>192.678</v>
      </c>
      <c r="L37">
        <v>4.0008299999999997</v>
      </c>
      <c r="M37">
        <v>57.969499999999996</v>
      </c>
      <c r="N37">
        <v>134.07900000000001</v>
      </c>
      <c r="O37">
        <v>64.012500000000003</v>
      </c>
      <c r="P37">
        <v>289.34399999999999</v>
      </c>
      <c r="Q37">
        <v>19.1601</v>
      </c>
      <c r="R37">
        <v>19.796900000000001</v>
      </c>
      <c r="S37" t="s">
        <v>352</v>
      </c>
      <c r="T37">
        <v>0.68100099999999997</v>
      </c>
      <c r="U37">
        <v>40.308599999999998</v>
      </c>
      <c r="V37">
        <v>3.4162699999999999</v>
      </c>
      <c r="W37">
        <v>3340.54</v>
      </c>
      <c r="X37">
        <v>2.0212399999999998E-2</v>
      </c>
      <c r="Y37" t="s">
        <v>352</v>
      </c>
      <c r="Z37" t="s">
        <v>352</v>
      </c>
      <c r="AA37" s="14" t="s">
        <v>222</v>
      </c>
      <c r="AB37">
        <v>5.1706300000000001</v>
      </c>
      <c r="AC37">
        <v>458700</v>
      </c>
      <c r="AD37">
        <v>3700</v>
      </c>
      <c r="AE37">
        <v>9800</v>
      </c>
      <c r="AF37">
        <v>178600</v>
      </c>
      <c r="AG37">
        <v>234400</v>
      </c>
      <c r="AH37">
        <v>95399.999999999985</v>
      </c>
      <c r="AI37">
        <v>0</v>
      </c>
      <c r="AJ37">
        <v>0</v>
      </c>
      <c r="AK37">
        <v>19500</v>
      </c>
      <c r="AL37">
        <f t="shared" si="0"/>
        <v>329.71134704711341</v>
      </c>
      <c r="AM37">
        <f t="shared" si="1"/>
        <v>517.07799999999997</v>
      </c>
      <c r="AN37">
        <f t="shared" si="2"/>
        <v>99099.999999999985</v>
      </c>
      <c r="EH37" s="45"/>
      <c r="EI37" s="45"/>
      <c r="EJ37" s="45"/>
      <c r="EK37" s="45"/>
      <c r="EL37" t="s">
        <v>63</v>
      </c>
      <c r="EN37">
        <v>6.9387503458830233</v>
      </c>
      <c r="EO37">
        <v>1.0612496541169776</v>
      </c>
      <c r="EQ37">
        <v>4.4420208803514214</v>
      </c>
      <c r="ER37">
        <v>5.9686737480565279E-2</v>
      </c>
      <c r="ES37">
        <v>0.29031124767130112</v>
      </c>
      <c r="ET37">
        <v>2.9157952273096959E-3</v>
      </c>
      <c r="EU37">
        <v>0.33523086404464097</v>
      </c>
      <c r="EV37">
        <v>6.1602088812102969E-3</v>
      </c>
      <c r="EW37">
        <v>3.0502714800630317E-3</v>
      </c>
      <c r="EX37">
        <v>1.0651276896157995E-3</v>
      </c>
      <c r="EY37">
        <v>1.7050196641408247E-3</v>
      </c>
      <c r="EZ37">
        <v>1.0802629155039214E-3</v>
      </c>
      <c r="FA37">
        <v>5.6445224297462798E-5</v>
      </c>
      <c r="FB37">
        <v>7.6334516047514263E-4</v>
      </c>
      <c r="FC37">
        <v>1.8784839409149913E-4</v>
      </c>
      <c r="FD37">
        <v>0</v>
      </c>
      <c r="FE37">
        <v>6.2068496842665348E-6</v>
      </c>
      <c r="FF37">
        <v>3.6070220778752061E-4</v>
      </c>
      <c r="FG37">
        <v>0</v>
      </c>
      <c r="FH37">
        <v>0</v>
      </c>
      <c r="FI37">
        <v>0</v>
      </c>
      <c r="FK37">
        <v>0.13380621901819978</v>
      </c>
      <c r="FL37">
        <v>2.0286511830755978</v>
      </c>
      <c r="FM37">
        <v>2.8145847044560913E-3</v>
      </c>
      <c r="FN37">
        <v>2.137178282944618E-5</v>
      </c>
      <c r="FO37">
        <v>2.0228313946476468E-2</v>
      </c>
      <c r="FP37">
        <f t="shared" si="3"/>
        <v>6.1876927096294249E-2</v>
      </c>
    </row>
    <row r="38" spans="1:172">
      <c r="A38" t="s">
        <v>64</v>
      </c>
      <c r="C38">
        <v>45.295999999999999</v>
      </c>
      <c r="D38">
        <v>209579</v>
      </c>
      <c r="E38" t="s">
        <v>222</v>
      </c>
      <c r="F38" t="s">
        <v>222</v>
      </c>
      <c r="G38">
        <v>59.204999999999998</v>
      </c>
      <c r="H38">
        <v>2931.06</v>
      </c>
      <c r="I38">
        <v>293.57499999999999</v>
      </c>
      <c r="J38">
        <v>179.91900000000001</v>
      </c>
      <c r="K38">
        <v>134.053</v>
      </c>
      <c r="L38">
        <v>2.26416</v>
      </c>
      <c r="M38">
        <v>22.3294</v>
      </c>
      <c r="N38">
        <v>135.49799999999999</v>
      </c>
      <c r="O38">
        <v>61.784399999999998</v>
      </c>
      <c r="P38">
        <v>238.78399999999999</v>
      </c>
      <c r="Q38">
        <v>23.450800000000001</v>
      </c>
      <c r="R38">
        <v>23.8887</v>
      </c>
      <c r="S38" s="14" t="s">
        <v>222</v>
      </c>
      <c r="T38">
        <v>0.85827699999999996</v>
      </c>
      <c r="U38">
        <v>36.228000000000002</v>
      </c>
      <c r="V38">
        <v>2.1769699999999998</v>
      </c>
      <c r="W38">
        <v>2854.99</v>
      </c>
      <c r="X38" s="14" t="s">
        <v>222</v>
      </c>
      <c r="Y38" t="s">
        <v>352</v>
      </c>
      <c r="Z38" t="s">
        <v>352</v>
      </c>
      <c r="AA38" t="s">
        <v>352</v>
      </c>
      <c r="AB38">
        <v>7.7695299999999996</v>
      </c>
      <c r="AC38">
        <v>459400</v>
      </c>
      <c r="AD38">
        <v>2500</v>
      </c>
      <c r="AE38">
        <v>9500</v>
      </c>
      <c r="AF38">
        <v>184800</v>
      </c>
      <c r="AG38">
        <v>231100</v>
      </c>
      <c r="AH38">
        <v>93200</v>
      </c>
      <c r="AI38">
        <v>0</v>
      </c>
      <c r="AJ38">
        <v>0</v>
      </c>
      <c r="AK38">
        <v>19600</v>
      </c>
      <c r="AL38">
        <f t="shared" si="0"/>
        <v>390.31090860359154</v>
      </c>
      <c r="AM38">
        <f t="shared" si="1"/>
        <v>473.49400000000003</v>
      </c>
      <c r="AN38">
        <f t="shared" si="2"/>
        <v>95700</v>
      </c>
      <c r="EH38" s="45"/>
      <c r="EI38" s="45"/>
      <c r="EJ38" s="45"/>
      <c r="EK38" s="45"/>
      <c r="EL38" t="s">
        <v>64</v>
      </c>
      <c r="EN38">
        <v>6.8369838576491953</v>
      </c>
      <c r="EO38">
        <v>1.1630161423508047</v>
      </c>
      <c r="EQ38">
        <v>4.5279018778831066</v>
      </c>
      <c r="ER38">
        <v>5.0876330720663443E-2</v>
      </c>
      <c r="ES38">
        <v>0.29162602391187054</v>
      </c>
      <c r="ET38">
        <v>2.0274137289373285E-3</v>
      </c>
      <c r="EU38">
        <v>0.32477491697959393</v>
      </c>
      <c r="EV38">
        <v>5.4231907745068151E-3</v>
      </c>
      <c r="EW38">
        <v>2.8749360289293396E-3</v>
      </c>
      <c r="EX38">
        <v>9.5773338206425339E-4</v>
      </c>
      <c r="EY38">
        <v>1.7220369630023622E-3</v>
      </c>
      <c r="EZ38">
        <v>1.094174485431204E-3</v>
      </c>
      <c r="FA38">
        <v>3.1924578580069266E-5</v>
      </c>
      <c r="FB38">
        <v>7.3633586717744874E-4</v>
      </c>
      <c r="FC38">
        <v>2.2653941162505749E-4</v>
      </c>
      <c r="FD38">
        <v>0</v>
      </c>
      <c r="FE38">
        <v>7.8179323333123548E-6</v>
      </c>
      <c r="FF38">
        <v>3.2399357618549375E-4</v>
      </c>
      <c r="FG38">
        <v>0</v>
      </c>
      <c r="FH38">
        <v>0</v>
      </c>
      <c r="FI38">
        <v>0</v>
      </c>
      <c r="FK38">
        <v>9.0355696494917911E-2</v>
      </c>
      <c r="FL38">
        <v>1.9806870888267805</v>
      </c>
      <c r="FM38">
        <v>2.3213788304015837E-3</v>
      </c>
      <c r="FN38">
        <v>1.3610747080091699E-5</v>
      </c>
      <c r="FO38">
        <v>1.7277804464469696E-2</v>
      </c>
      <c r="FP38">
        <f t="shared" si="3"/>
        <v>4.3628116780254168E-2</v>
      </c>
    </row>
    <row r="39" spans="1:172">
      <c r="A39" t="s">
        <v>65</v>
      </c>
      <c r="C39">
        <v>42.192599999999999</v>
      </c>
      <c r="D39">
        <v>209616</v>
      </c>
      <c r="E39" t="s">
        <v>222</v>
      </c>
      <c r="F39" t="s">
        <v>222</v>
      </c>
      <c r="G39">
        <v>51.197800000000001</v>
      </c>
      <c r="H39">
        <v>3756.93</v>
      </c>
      <c r="I39">
        <v>270.78899999999999</v>
      </c>
      <c r="J39">
        <v>167.608</v>
      </c>
      <c r="K39">
        <v>113.524</v>
      </c>
      <c r="L39">
        <v>2.0190199999999998</v>
      </c>
      <c r="M39">
        <v>20.227</v>
      </c>
      <c r="N39">
        <v>91.692300000000003</v>
      </c>
      <c r="O39">
        <v>60.747599999999998</v>
      </c>
      <c r="P39">
        <v>250.709</v>
      </c>
      <c r="Q39">
        <v>20.2517</v>
      </c>
      <c r="R39">
        <v>30.183499999999999</v>
      </c>
      <c r="S39">
        <v>0.10536</v>
      </c>
      <c r="T39">
        <v>1.5548599999999999</v>
      </c>
      <c r="U39">
        <v>49.919600000000003</v>
      </c>
      <c r="V39">
        <v>3.0425800000000001</v>
      </c>
      <c r="W39">
        <v>2681.85</v>
      </c>
      <c r="X39">
        <v>1.3811E-2</v>
      </c>
      <c r="Y39">
        <v>4.9047700000000001E-3</v>
      </c>
      <c r="Z39">
        <v>7.7597799999999998E-4</v>
      </c>
      <c r="AA39">
        <v>6.3856999999999997E-2</v>
      </c>
      <c r="AB39">
        <v>7.2824200000000001</v>
      </c>
      <c r="AC39">
        <v>458900</v>
      </c>
      <c r="AD39">
        <v>2700</v>
      </c>
      <c r="AE39">
        <v>7100</v>
      </c>
      <c r="AF39">
        <v>187300</v>
      </c>
      <c r="AG39">
        <v>229800</v>
      </c>
      <c r="AH39">
        <v>94700</v>
      </c>
      <c r="AI39">
        <v>0</v>
      </c>
      <c r="AJ39">
        <v>0</v>
      </c>
      <c r="AK39">
        <v>19600</v>
      </c>
      <c r="AL39">
        <f t="shared" si="0"/>
        <v>377.72876123314279</v>
      </c>
      <c r="AM39">
        <f t="shared" si="1"/>
        <v>438.39699999999999</v>
      </c>
      <c r="AN39">
        <f t="shared" si="2"/>
        <v>97400</v>
      </c>
      <c r="EH39" s="45"/>
      <c r="EI39" s="45"/>
      <c r="EJ39" s="45"/>
      <c r="EK39" s="45"/>
      <c r="EL39" t="s">
        <v>65</v>
      </c>
      <c r="EN39">
        <v>6.7978744064680381</v>
      </c>
      <c r="EO39">
        <v>1.2021255935319628</v>
      </c>
      <c r="EQ39">
        <v>4.5652288569716433</v>
      </c>
      <c r="ER39">
        <v>6.5205267286514351E-2</v>
      </c>
      <c r="ES39">
        <v>0.2915981603757633</v>
      </c>
      <c r="ET39">
        <v>1.716769676283523E-3</v>
      </c>
      <c r="EU39">
        <v>0.24270332548923346</v>
      </c>
      <c r="EV39">
        <v>5.0511448363407688E-3</v>
      </c>
      <c r="EW39">
        <v>2.6779619617412231E-3</v>
      </c>
      <c r="EX39">
        <v>8.833139255448267E-4</v>
      </c>
      <c r="EY39">
        <v>1.1652012829274129E-3</v>
      </c>
      <c r="EZ39">
        <v>9.4610208730919578E-4</v>
      </c>
      <c r="FA39">
        <v>2.8465392963990296E-5</v>
      </c>
      <c r="FB39">
        <v>7.2391028992242529E-4</v>
      </c>
      <c r="FC39">
        <v>2.8620640783070693E-4</v>
      </c>
      <c r="FD39">
        <v>3.0667290852918065E-7</v>
      </c>
      <c r="FE39">
        <v>1.4161662071186805E-5</v>
      </c>
      <c r="FF39">
        <v>4.4639738349391605E-4</v>
      </c>
      <c r="FG39">
        <v>2.9086637282336146E-8</v>
      </c>
      <c r="FH39">
        <v>4.5756354832546495E-9</v>
      </c>
      <c r="FI39">
        <v>3.0667290852918065E-7</v>
      </c>
      <c r="FK39">
        <v>9.7574828493972796E-2</v>
      </c>
      <c r="FL39">
        <v>2.0123728084996233</v>
      </c>
      <c r="FM39">
        <v>2.4370768504080953E-3</v>
      </c>
      <c r="FN39">
        <v>1.902085474014051E-5</v>
      </c>
      <c r="FO39">
        <v>1.6228446566812139E-2</v>
      </c>
      <c r="FP39">
        <f t="shared" si="3"/>
        <v>4.624514219367281E-2</v>
      </c>
    </row>
    <row r="40" spans="1:172">
      <c r="A40" t="s">
        <v>66</v>
      </c>
      <c r="C40">
        <v>45.502499999999998</v>
      </c>
      <c r="D40">
        <v>245154</v>
      </c>
      <c r="E40" t="s">
        <v>352</v>
      </c>
      <c r="F40" t="s">
        <v>222</v>
      </c>
      <c r="G40">
        <v>51.850700000000003</v>
      </c>
      <c r="H40">
        <v>4922.3</v>
      </c>
      <c r="I40">
        <v>315.74900000000002</v>
      </c>
      <c r="J40">
        <v>188.92099999999999</v>
      </c>
      <c r="K40">
        <v>134.828</v>
      </c>
      <c r="L40">
        <v>2.9890300000000001</v>
      </c>
      <c r="M40">
        <v>42.487000000000002</v>
      </c>
      <c r="N40">
        <v>78.072100000000006</v>
      </c>
      <c r="O40">
        <v>69.398499999999999</v>
      </c>
      <c r="P40">
        <v>288.30599999999998</v>
      </c>
      <c r="Q40">
        <v>31.963100000000001</v>
      </c>
      <c r="R40">
        <v>27.672699999999999</v>
      </c>
      <c r="S40">
        <v>0.26895400000000003</v>
      </c>
      <c r="T40">
        <v>2.1284200000000002</v>
      </c>
      <c r="U40">
        <v>61.331400000000002</v>
      </c>
      <c r="V40">
        <v>3.4960800000000001</v>
      </c>
      <c r="W40">
        <v>2859.62</v>
      </c>
      <c r="X40">
        <v>2.67219E-2</v>
      </c>
      <c r="Y40" t="s">
        <v>352</v>
      </c>
      <c r="Z40" t="s">
        <v>352</v>
      </c>
      <c r="AA40">
        <v>6.50038E-2</v>
      </c>
      <c r="AB40">
        <v>7.0906399999999996</v>
      </c>
      <c r="AC40">
        <v>458500</v>
      </c>
      <c r="AD40">
        <v>0</v>
      </c>
      <c r="AE40">
        <v>8900</v>
      </c>
      <c r="AF40">
        <v>184899.99999999997</v>
      </c>
      <c r="AG40">
        <v>230500</v>
      </c>
      <c r="AH40">
        <v>97800</v>
      </c>
      <c r="AI40">
        <v>0</v>
      </c>
      <c r="AJ40">
        <v>0</v>
      </c>
      <c r="AK40">
        <v>19400</v>
      </c>
      <c r="AL40">
        <f t="shared" si="0"/>
        <v>339.2229089925288</v>
      </c>
      <c r="AM40">
        <f t="shared" si="1"/>
        <v>504.67</v>
      </c>
      <c r="AN40">
        <f t="shared" si="2"/>
        <v>97800</v>
      </c>
      <c r="EH40" s="45"/>
      <c r="EI40" s="45"/>
      <c r="EJ40" s="45"/>
      <c r="EK40" s="45"/>
      <c r="EL40" t="s">
        <v>66</v>
      </c>
      <c r="EN40">
        <v>6.8137471185956233</v>
      </c>
      <c r="EO40">
        <v>1.1862528814043776</v>
      </c>
      <c r="EQ40">
        <v>4.5031638601213899</v>
      </c>
      <c r="ER40">
        <v>8.537085380027995E-2</v>
      </c>
      <c r="ES40">
        <v>0.28841803112184</v>
      </c>
      <c r="ET40">
        <v>2.0374943375236231E-3</v>
      </c>
      <c r="EU40">
        <v>0.30401803972538122</v>
      </c>
      <c r="EV40">
        <v>5.4435317589376685E-3</v>
      </c>
      <c r="EW40">
        <v>3.0163509174077631E-3</v>
      </c>
      <c r="EX40">
        <v>1.0292432132862578E-3</v>
      </c>
      <c r="EY40">
        <v>9.9141598787318174E-4</v>
      </c>
      <c r="EZ40">
        <v>9.5748790018070941E-4</v>
      </c>
      <c r="FA40">
        <v>4.2111315268961298E-5</v>
      </c>
      <c r="FB40">
        <v>8.2641402379305393E-4</v>
      </c>
      <c r="FC40">
        <v>2.6221242032399545E-4</v>
      </c>
      <c r="FD40">
        <v>3.119590689168552E-7</v>
      </c>
      <c r="FE40">
        <v>1.9371900800274689E-5</v>
      </c>
      <c r="FF40">
        <v>5.4805657389743055E-4</v>
      </c>
      <c r="FG40">
        <v>0</v>
      </c>
      <c r="FH40">
        <v>0</v>
      </c>
      <c r="FI40">
        <v>3.119590689168552E-7</v>
      </c>
      <c r="FK40">
        <v>0</v>
      </c>
      <c r="FL40">
        <v>2.0767742277986154</v>
      </c>
      <c r="FM40">
        <v>2.8005604406549107E-3</v>
      </c>
      <c r="FN40">
        <v>2.1840438526215677E-5</v>
      </c>
      <c r="FO40">
        <v>1.72919018491366E-2</v>
      </c>
      <c r="FP40">
        <f t="shared" si="3"/>
        <v>0</v>
      </c>
    </row>
    <row r="41" spans="1:172">
      <c r="A41" t="s">
        <v>67</v>
      </c>
      <c r="C41">
        <v>57.115099999999998</v>
      </c>
      <c r="D41">
        <v>211689</v>
      </c>
      <c r="E41" t="s">
        <v>222</v>
      </c>
      <c r="F41" t="s">
        <v>222</v>
      </c>
      <c r="G41">
        <v>54.166499999999999</v>
      </c>
      <c r="H41">
        <v>2908.59</v>
      </c>
      <c r="I41">
        <v>299.83</v>
      </c>
      <c r="J41">
        <v>158.80000000000001</v>
      </c>
      <c r="K41">
        <v>147.351</v>
      </c>
      <c r="L41">
        <v>2.9101599999999999</v>
      </c>
      <c r="M41">
        <v>50.588200000000001</v>
      </c>
      <c r="N41">
        <v>68.113600000000005</v>
      </c>
      <c r="O41">
        <v>66.997900000000001</v>
      </c>
      <c r="P41">
        <v>249.791</v>
      </c>
      <c r="Q41">
        <v>22.069400000000002</v>
      </c>
      <c r="R41">
        <v>27.7758</v>
      </c>
      <c r="S41" s="14" t="s">
        <v>222</v>
      </c>
      <c r="T41">
        <v>0.85289499999999996</v>
      </c>
      <c r="U41">
        <v>37.681899999999999</v>
      </c>
      <c r="V41">
        <v>3.0587200000000001</v>
      </c>
      <c r="W41">
        <v>3083.33</v>
      </c>
      <c r="X41">
        <v>1.9958500000000001E-2</v>
      </c>
      <c r="Y41" t="s">
        <v>352</v>
      </c>
      <c r="Z41" t="s">
        <v>352</v>
      </c>
      <c r="AA41">
        <v>4.1006899999999999E-2</v>
      </c>
      <c r="AB41">
        <v>8.0094700000000003</v>
      </c>
      <c r="AC41">
        <v>459799.99999999994</v>
      </c>
      <c r="AD41">
        <v>2600</v>
      </c>
      <c r="AE41">
        <v>9000</v>
      </c>
      <c r="AF41">
        <v>184899.99999999997</v>
      </c>
      <c r="AG41">
        <v>231900</v>
      </c>
      <c r="AH41">
        <v>94100</v>
      </c>
      <c r="AI41">
        <v>0</v>
      </c>
      <c r="AJ41">
        <v>0</v>
      </c>
      <c r="AK41">
        <v>17700</v>
      </c>
      <c r="AL41">
        <f t="shared" si="0"/>
        <v>376.71493368456032</v>
      </c>
      <c r="AM41">
        <f t="shared" si="1"/>
        <v>458.63</v>
      </c>
      <c r="AN41">
        <f t="shared" si="2"/>
        <v>96700</v>
      </c>
      <c r="EH41" s="45"/>
      <c r="EI41" s="45"/>
      <c r="EJ41" s="45"/>
      <c r="EK41" s="45"/>
      <c r="EL41" t="s">
        <v>67</v>
      </c>
      <c r="EN41">
        <v>6.8553396556243573</v>
      </c>
      <c r="EO41">
        <v>1.1446603443756418</v>
      </c>
      <c r="EQ41">
        <v>4.5449286300219143</v>
      </c>
      <c r="ER41">
        <v>5.0447215444732962E-2</v>
      </c>
      <c r="ES41">
        <v>0.26315225216219001</v>
      </c>
      <c r="ET41">
        <v>2.2268068705705167E-3</v>
      </c>
      <c r="EU41">
        <v>0.30744327955113188</v>
      </c>
      <c r="EV41">
        <v>6.832971215280613E-3</v>
      </c>
      <c r="EW41">
        <v>2.535509689801397E-3</v>
      </c>
      <c r="EX41">
        <v>9.7738182756727538E-4</v>
      </c>
      <c r="EY41">
        <v>8.6498193721738694E-4</v>
      </c>
      <c r="EZ41">
        <v>1.0002823180998012E-3</v>
      </c>
      <c r="FA41">
        <v>4.1001386790433337E-5</v>
      </c>
      <c r="FB41">
        <v>7.9785125402744136E-4</v>
      </c>
      <c r="FC41">
        <v>2.6319731084762429E-4</v>
      </c>
      <c r="FD41">
        <v>1.9680175010313194E-7</v>
      </c>
      <c r="FE41">
        <v>7.7628933675116536E-6</v>
      </c>
      <c r="FF41">
        <v>3.3673515024877345E-4</v>
      </c>
      <c r="FG41">
        <v>0</v>
      </c>
      <c r="FH41">
        <v>0</v>
      </c>
      <c r="FI41">
        <v>1.9680175010313194E-7</v>
      </c>
      <c r="FK41">
        <v>9.3897168646632084E-2</v>
      </c>
      <c r="FL41">
        <v>1.9982655503351567</v>
      </c>
      <c r="FM41">
        <v>2.4265050685886905E-3</v>
      </c>
      <c r="FN41">
        <v>1.9108775670626207E-5</v>
      </c>
      <c r="FO41">
        <v>1.8645223406084429E-2</v>
      </c>
      <c r="FP41">
        <f t="shared" si="3"/>
        <v>4.488043295806831E-2</v>
      </c>
    </row>
    <row r="42" spans="1:172">
      <c r="A42" t="s">
        <v>68</v>
      </c>
      <c r="C42">
        <v>52.729500000000002</v>
      </c>
      <c r="D42">
        <v>222597</v>
      </c>
      <c r="E42" t="s">
        <v>222</v>
      </c>
      <c r="F42" t="s">
        <v>222</v>
      </c>
      <c r="G42">
        <v>56.565399999999997</v>
      </c>
      <c r="H42">
        <v>3629.28</v>
      </c>
      <c r="I42">
        <v>285.23099999999999</v>
      </c>
      <c r="J42">
        <v>135.62</v>
      </c>
      <c r="K42">
        <v>130.04300000000001</v>
      </c>
      <c r="L42">
        <v>2.7851300000000001</v>
      </c>
      <c r="M42">
        <v>39.645000000000003</v>
      </c>
      <c r="N42">
        <v>63.829000000000001</v>
      </c>
      <c r="O42">
        <v>65.606300000000005</v>
      </c>
      <c r="P42">
        <v>251.333</v>
      </c>
      <c r="Q42">
        <v>19.220199999999998</v>
      </c>
      <c r="R42">
        <v>30.838799999999999</v>
      </c>
      <c r="S42" s="14" t="s">
        <v>222</v>
      </c>
      <c r="T42">
        <v>2.82822</v>
      </c>
      <c r="U42">
        <v>50.9574</v>
      </c>
      <c r="V42">
        <v>2.7154500000000001</v>
      </c>
      <c r="W42">
        <v>2748.19</v>
      </c>
      <c r="X42">
        <v>2.2327900000000001E-2</v>
      </c>
      <c r="Y42">
        <v>4.3198599999999998E-4</v>
      </c>
      <c r="Z42" t="s">
        <v>352</v>
      </c>
      <c r="AA42">
        <v>4.1017999999999999E-2</v>
      </c>
      <c r="AB42">
        <v>7.75488</v>
      </c>
      <c r="AC42">
        <v>459000</v>
      </c>
      <c r="AD42">
        <v>0</v>
      </c>
      <c r="AE42">
        <v>8000</v>
      </c>
      <c r="AF42">
        <v>188800</v>
      </c>
      <c r="AG42">
        <v>228800</v>
      </c>
      <c r="AH42">
        <v>95500</v>
      </c>
      <c r="AI42">
        <v>0</v>
      </c>
      <c r="AJ42">
        <v>0</v>
      </c>
      <c r="AK42">
        <v>20000</v>
      </c>
      <c r="AL42">
        <f t="shared" si="0"/>
        <v>379.97397874532993</v>
      </c>
      <c r="AM42">
        <f t="shared" si="1"/>
        <v>420.851</v>
      </c>
      <c r="AN42">
        <f t="shared" si="2"/>
        <v>95500</v>
      </c>
      <c r="EH42" s="45"/>
      <c r="EI42" s="45"/>
      <c r="EJ42" s="45"/>
      <c r="EK42" s="45"/>
      <c r="EL42" t="s">
        <v>68</v>
      </c>
      <c r="EN42">
        <v>6.7674654218338732</v>
      </c>
      <c r="EO42">
        <v>1.2325345781661268</v>
      </c>
      <c r="EQ42">
        <v>4.5802973882471125</v>
      </c>
      <c r="ER42">
        <v>6.2982075004110502E-2</v>
      </c>
      <c r="ES42">
        <v>0.29751277392662451</v>
      </c>
      <c r="ET42">
        <v>1.9663383141865498E-3</v>
      </c>
      <c r="EU42">
        <v>0.27343510981168251</v>
      </c>
      <c r="EV42">
        <v>6.3118126516124168E-3</v>
      </c>
      <c r="EW42">
        <v>2.1666078544461801E-3</v>
      </c>
      <c r="EX42">
        <v>9.303100152884509E-4</v>
      </c>
      <c r="EY42">
        <v>8.1102275794480013E-4</v>
      </c>
      <c r="EZ42">
        <v>1.0451640830542888E-3</v>
      </c>
      <c r="FA42">
        <v>3.92616861471435E-5</v>
      </c>
      <c r="FB42">
        <v>7.8171434910856549E-4</v>
      </c>
      <c r="FC42">
        <v>2.923843603054565E-4</v>
      </c>
      <c r="FD42">
        <v>1.9696465262216949E-7</v>
      </c>
      <c r="FE42">
        <v>2.5756274086865853E-5</v>
      </c>
      <c r="FF42">
        <v>4.5562203307497563E-4</v>
      </c>
      <c r="FG42">
        <v>2.5614828576298124E-9</v>
      </c>
      <c r="FH42">
        <v>0</v>
      </c>
      <c r="FI42">
        <v>1.9696465262216949E-7</v>
      </c>
      <c r="FK42">
        <v>0</v>
      </c>
      <c r="FL42">
        <v>2.0291247405539226</v>
      </c>
      <c r="FM42">
        <v>2.4428439674326501E-3</v>
      </c>
      <c r="FN42">
        <v>1.6973708767909423E-5</v>
      </c>
      <c r="FO42">
        <v>1.6627851397398898E-2</v>
      </c>
      <c r="FP42">
        <f t="shared" si="3"/>
        <v>0</v>
      </c>
    </row>
    <row r="43" spans="1:172">
      <c r="A43" t="s">
        <v>69</v>
      </c>
      <c r="C43">
        <v>45.497399999999999</v>
      </c>
      <c r="D43">
        <v>219180</v>
      </c>
      <c r="E43" t="s">
        <v>222</v>
      </c>
      <c r="F43" t="s">
        <v>222</v>
      </c>
      <c r="G43">
        <v>52.920499999999997</v>
      </c>
      <c r="H43">
        <v>2844.5</v>
      </c>
      <c r="I43">
        <v>281.59300000000002</v>
      </c>
      <c r="J43">
        <v>170.85400000000001</v>
      </c>
      <c r="K43">
        <v>123.79600000000001</v>
      </c>
      <c r="L43">
        <v>2.3093300000000001</v>
      </c>
      <c r="M43">
        <v>21.4268</v>
      </c>
      <c r="N43">
        <v>76.189400000000006</v>
      </c>
      <c r="O43">
        <v>63.862499999999997</v>
      </c>
      <c r="P43">
        <v>276.738</v>
      </c>
      <c r="Q43">
        <v>29.6508</v>
      </c>
      <c r="R43">
        <v>30.444700000000001</v>
      </c>
      <c r="S43">
        <v>5.7056999999999997E-2</v>
      </c>
      <c r="T43">
        <v>2.1233300000000002</v>
      </c>
      <c r="U43">
        <v>29.569600000000001</v>
      </c>
      <c r="V43">
        <v>3.3026800000000001</v>
      </c>
      <c r="W43">
        <v>2074.04</v>
      </c>
      <c r="X43">
        <v>2.1695699999999998E-2</v>
      </c>
      <c r="Y43" t="s">
        <v>352</v>
      </c>
      <c r="Z43">
        <v>8.5201500000000002E-4</v>
      </c>
      <c r="AA43">
        <v>0.102899</v>
      </c>
      <c r="AB43">
        <v>6.0835100000000004</v>
      </c>
      <c r="AC43">
        <v>458800</v>
      </c>
      <c r="AD43">
        <v>3500</v>
      </c>
      <c r="AE43">
        <v>7600</v>
      </c>
      <c r="AF43">
        <v>186500</v>
      </c>
      <c r="AG43">
        <v>229700</v>
      </c>
      <c r="AH43">
        <v>96000</v>
      </c>
      <c r="AI43">
        <v>2700</v>
      </c>
      <c r="AJ43">
        <v>0</v>
      </c>
      <c r="AK43">
        <v>15200</v>
      </c>
      <c r="AL43">
        <f t="shared" si="0"/>
        <v>346.89851050452052</v>
      </c>
      <c r="AM43">
        <f t="shared" si="1"/>
        <v>452.447</v>
      </c>
      <c r="AN43">
        <f t="shared" si="2"/>
        <v>99500</v>
      </c>
      <c r="EH43" s="45"/>
      <c r="EI43" s="45"/>
      <c r="EJ43" s="45"/>
      <c r="EK43" s="45"/>
      <c r="EL43" t="s">
        <v>69</v>
      </c>
      <c r="EN43">
        <v>6.8228056248565183</v>
      </c>
      <c r="EO43">
        <v>1.1771943751434826</v>
      </c>
      <c r="EQ43">
        <v>4.5890971260511151</v>
      </c>
      <c r="ER43">
        <v>4.9571767688275849E-2</v>
      </c>
      <c r="ES43">
        <v>0.22706551811570813</v>
      </c>
      <c r="ET43">
        <v>1.8797922397041048E-3</v>
      </c>
      <c r="EU43">
        <v>0.26086142479267083</v>
      </c>
      <c r="EV43">
        <v>5.4691395358740314E-3</v>
      </c>
      <c r="EW43">
        <v>2.7410294543711126E-3</v>
      </c>
      <c r="EX43">
        <v>9.2232675062140878E-4</v>
      </c>
      <c r="EY43">
        <v>9.7216847161329804E-4</v>
      </c>
      <c r="EZ43">
        <v>9.8195035479533926E-4</v>
      </c>
      <c r="FA43">
        <v>3.2691997080837426E-5</v>
      </c>
      <c r="FB43">
        <v>7.6415319344233783E-4</v>
      </c>
      <c r="FC43">
        <v>2.8986804750501987E-4</v>
      </c>
      <c r="FD43">
        <v>4.9620021282130881E-7</v>
      </c>
      <c r="FE43">
        <v>1.941866291974521E-5</v>
      </c>
      <c r="FF43">
        <v>2.655063331139399E-4</v>
      </c>
      <c r="FG43">
        <v>0</v>
      </c>
      <c r="FH43">
        <v>5.0446163456362492E-9</v>
      </c>
      <c r="FI43">
        <v>4.9620021282130881E-7</v>
      </c>
      <c r="FK43">
        <v>0.12700504368919258</v>
      </c>
      <c r="FL43">
        <v>2.0483708455952949</v>
      </c>
      <c r="FM43">
        <v>2.7011393462460357E-3</v>
      </c>
      <c r="FN43">
        <v>2.0731628155919179E-5</v>
      </c>
      <c r="FO43">
        <v>1.2601971289759486E-2</v>
      </c>
      <c r="FP43">
        <f t="shared" si="3"/>
        <v>5.8383033624118341E-2</v>
      </c>
    </row>
    <row r="44" spans="1:172">
      <c r="A44" s="18" t="s">
        <v>61</v>
      </c>
      <c r="C44">
        <v>50.363599999999998</v>
      </c>
      <c r="D44">
        <v>238781</v>
      </c>
      <c r="E44" t="s">
        <v>222</v>
      </c>
      <c r="F44" t="s">
        <v>222</v>
      </c>
      <c r="G44">
        <v>87.808300000000003</v>
      </c>
      <c r="H44">
        <v>2905.37</v>
      </c>
      <c r="I44">
        <v>394.62400000000002</v>
      </c>
      <c r="J44">
        <v>137.773</v>
      </c>
      <c r="K44">
        <v>135.91800000000001</v>
      </c>
      <c r="L44">
        <v>2.5918299999999999</v>
      </c>
      <c r="M44">
        <v>46.739600000000003</v>
      </c>
      <c r="N44">
        <v>87.066000000000003</v>
      </c>
      <c r="O44">
        <v>66.085499999999996</v>
      </c>
      <c r="P44">
        <v>255.517</v>
      </c>
      <c r="Q44">
        <v>43.722900000000003</v>
      </c>
      <c r="R44">
        <v>48.262</v>
      </c>
      <c r="S44" s="14" t="s">
        <v>222</v>
      </c>
      <c r="T44">
        <v>1.60483</v>
      </c>
      <c r="U44">
        <v>23.259799999999998</v>
      </c>
      <c r="V44">
        <v>3.16995</v>
      </c>
      <c r="W44">
        <v>2857.37</v>
      </c>
      <c r="X44">
        <v>1.26366E-2</v>
      </c>
      <c r="Y44" t="s">
        <v>352</v>
      </c>
      <c r="Z44" t="s">
        <v>352</v>
      </c>
      <c r="AA44">
        <v>3.8648000000000002E-2</v>
      </c>
      <c r="AB44">
        <v>7.1120400000000004</v>
      </c>
      <c r="AC44">
        <v>458400.00000000006</v>
      </c>
      <c r="AD44">
        <v>0</v>
      </c>
      <c r="AE44">
        <v>10000</v>
      </c>
      <c r="AF44">
        <v>182600.00000000003</v>
      </c>
      <c r="AG44">
        <v>231600</v>
      </c>
      <c r="AH44">
        <v>98200</v>
      </c>
      <c r="AI44">
        <v>0</v>
      </c>
      <c r="AJ44">
        <v>0</v>
      </c>
      <c r="AK44">
        <v>19100</v>
      </c>
      <c r="AL44">
        <f t="shared" si="0"/>
        <v>384.3188515832606</v>
      </c>
      <c r="AM44">
        <f t="shared" si="1"/>
        <v>532.39700000000005</v>
      </c>
      <c r="AN44">
        <f t="shared" si="2"/>
        <v>98200</v>
      </c>
      <c r="EH44" s="45"/>
      <c r="EI44" s="45"/>
      <c r="EJ44" s="45"/>
      <c r="EK44" s="45"/>
      <c r="EL44" t="s">
        <v>61</v>
      </c>
      <c r="EN44">
        <v>6.8673324566623304</v>
      </c>
      <c r="EO44">
        <v>1.1326675433376687</v>
      </c>
      <c r="EQ44">
        <v>4.5032683480353377</v>
      </c>
      <c r="ER44">
        <v>5.0544910219868323E-2</v>
      </c>
      <c r="ES44">
        <v>0.28483180439106487</v>
      </c>
      <c r="ET44">
        <v>2.0602870340916948E-3</v>
      </c>
      <c r="EU44">
        <v>0.34264451470716351</v>
      </c>
      <c r="EV44">
        <v>6.0436138066630131E-3</v>
      </c>
      <c r="EW44">
        <v>2.2064809423558655E-3</v>
      </c>
      <c r="EX44">
        <v>1.2903096893441669E-3</v>
      </c>
      <c r="EY44">
        <v>1.1090294665825754E-3</v>
      </c>
      <c r="EZ44">
        <v>1.6264798065885133E-3</v>
      </c>
      <c r="FA44">
        <v>3.6627685835248572E-5</v>
      </c>
      <c r="FB44">
        <v>7.8938380268748587E-4</v>
      </c>
      <c r="FC44">
        <v>4.5871345134628416E-4</v>
      </c>
      <c r="FD44">
        <v>1.8604599716358494E-7</v>
      </c>
      <c r="FE44">
        <v>1.4651374706033673E-5</v>
      </c>
      <c r="FF44">
        <v>2.0848889384977786E-4</v>
      </c>
      <c r="FG44">
        <v>0</v>
      </c>
      <c r="FH44">
        <v>0</v>
      </c>
      <c r="FI44">
        <v>1.8604599716358494E-7</v>
      </c>
      <c r="FK44">
        <v>0</v>
      </c>
      <c r="FL44">
        <v>2.091685349945879</v>
      </c>
      <c r="FM44">
        <v>2.4896913187995489E-3</v>
      </c>
      <c r="FN44">
        <v>1.9864006116793888E-5</v>
      </c>
      <c r="FO44">
        <v>1.7331468117707867E-2</v>
      </c>
      <c r="FP44">
        <f t="shared" si="3"/>
        <v>0</v>
      </c>
    </row>
    <row r="45" spans="1:172">
      <c r="A45" s="18" t="s">
        <v>70</v>
      </c>
      <c r="C45">
        <v>45.9803</v>
      </c>
      <c r="D45">
        <v>220470</v>
      </c>
      <c r="E45" t="s">
        <v>352</v>
      </c>
      <c r="F45" t="s">
        <v>352</v>
      </c>
      <c r="G45">
        <v>48.767699999999998</v>
      </c>
      <c r="H45">
        <v>2917.12</v>
      </c>
      <c r="I45">
        <v>293.935</v>
      </c>
      <c r="J45">
        <v>123.21899999999999</v>
      </c>
      <c r="K45">
        <v>89.810100000000006</v>
      </c>
      <c r="L45">
        <v>1.7456700000000001</v>
      </c>
      <c r="M45">
        <v>40.193899999999999</v>
      </c>
      <c r="N45">
        <v>99.465599999999995</v>
      </c>
      <c r="O45">
        <v>66.929500000000004</v>
      </c>
      <c r="P45">
        <v>240.34299999999999</v>
      </c>
      <c r="Q45">
        <v>26.3811</v>
      </c>
      <c r="R45">
        <v>35.700699999999998</v>
      </c>
      <c r="S45" s="14" t="s">
        <v>222</v>
      </c>
      <c r="T45">
        <v>1.8429500000000001</v>
      </c>
      <c r="U45">
        <v>26.779699999999998</v>
      </c>
      <c r="V45">
        <v>2.6040899999999998</v>
      </c>
      <c r="W45">
        <v>2327.46</v>
      </c>
      <c r="X45">
        <v>1.3894500000000001E-2</v>
      </c>
      <c r="Y45">
        <v>4.04736E-4</v>
      </c>
      <c r="Z45">
        <v>1.26099E-3</v>
      </c>
      <c r="AA45">
        <v>6.6857200000000006E-2</v>
      </c>
      <c r="AB45">
        <v>7.2088599999999996</v>
      </c>
      <c r="AC45">
        <v>462600</v>
      </c>
      <c r="AD45">
        <v>3600</v>
      </c>
      <c r="AE45">
        <v>7300</v>
      </c>
      <c r="AF45">
        <v>189100</v>
      </c>
      <c r="AG45">
        <v>231400</v>
      </c>
      <c r="AH45">
        <v>99600.000000000015</v>
      </c>
      <c r="AI45">
        <v>0</v>
      </c>
      <c r="AJ45">
        <v>6400</v>
      </c>
      <c r="AK45" s="16">
        <v>0</v>
      </c>
      <c r="AL45">
        <f>AH45/P45</f>
        <v>414.40774226834156</v>
      </c>
      <c r="AM45">
        <f t="shared" si="1"/>
        <v>417.154</v>
      </c>
      <c r="AN45">
        <f t="shared" si="2"/>
        <v>103200.00000000001</v>
      </c>
      <c r="EH45" s="45"/>
      <c r="EI45" s="45"/>
      <c r="EJ45" s="45"/>
      <c r="EK45" s="45"/>
      <c r="EL45" t="s">
        <v>70</v>
      </c>
      <c r="EN45">
        <v>6.8655164202640186</v>
      </c>
      <c r="EO45">
        <v>1.1344835797359805</v>
      </c>
      <c r="EQ45">
        <v>4.7055741202035222</v>
      </c>
      <c r="ER45">
        <v>5.0779756549402692E-2</v>
      </c>
      <c r="ES45">
        <v>0</v>
      </c>
      <c r="ET45">
        <v>1.3621855592880184E-3</v>
      </c>
      <c r="EU45">
        <v>0.25028048148388771</v>
      </c>
      <c r="EV45">
        <v>5.5209279201672333E-3</v>
      </c>
      <c r="EW45">
        <v>1.9745770424097597E-3</v>
      </c>
      <c r="EX45">
        <v>9.6166122312218614E-4</v>
      </c>
      <c r="EY45">
        <v>1.267732831009085E-3</v>
      </c>
      <c r="EZ45">
        <v>9.0386947159400556E-4</v>
      </c>
      <c r="FA45">
        <v>2.468456364240278E-5</v>
      </c>
      <c r="FB45">
        <v>7.9994467033396197E-4</v>
      </c>
      <c r="FC45">
        <v>3.3952615075841822E-4</v>
      </c>
      <c r="FD45">
        <v>3.2203407544776548E-7</v>
      </c>
      <c r="FE45">
        <v>1.6835391956957217E-5</v>
      </c>
      <c r="FF45">
        <v>2.4018340341722114E-4</v>
      </c>
      <c r="FG45">
        <v>2.4073179106740123E-9</v>
      </c>
      <c r="FH45">
        <v>7.457622510415908E-9</v>
      </c>
      <c r="FI45">
        <v>3.2203407544776548E-7</v>
      </c>
      <c r="FK45">
        <v>0.13048580722337388</v>
      </c>
      <c r="FL45">
        <v>2.1227778298073772</v>
      </c>
      <c r="FM45">
        <v>2.3432440391773397E-3</v>
      </c>
      <c r="FN45">
        <v>1.6327915943453589E-5</v>
      </c>
      <c r="FO45">
        <v>1.4125747396766624E-2</v>
      </c>
      <c r="FP45">
        <f t="shared" si="3"/>
        <v>5.7909693778807954E-2</v>
      </c>
    </row>
    <row r="46" spans="1:172">
      <c r="A46" s="2"/>
      <c r="B46" s="2"/>
      <c r="C46" s="2" t="s">
        <v>25</v>
      </c>
      <c r="D46" s="2" t="s">
        <v>26</v>
      </c>
      <c r="E46" s="2" t="s">
        <v>27</v>
      </c>
      <c r="F46" s="2" t="s">
        <v>28</v>
      </c>
      <c r="G46" s="2" t="s">
        <v>29</v>
      </c>
      <c r="H46" s="2" t="s">
        <v>30</v>
      </c>
      <c r="I46" s="2" t="s">
        <v>31</v>
      </c>
      <c r="J46" s="2" t="s">
        <v>32</v>
      </c>
      <c r="K46" s="2" t="s">
        <v>33</v>
      </c>
      <c r="L46" s="2" t="s">
        <v>34</v>
      </c>
      <c r="M46" s="2" t="s">
        <v>35</v>
      </c>
      <c r="N46" s="2" t="s">
        <v>36</v>
      </c>
      <c r="O46" s="2" t="s">
        <v>37</v>
      </c>
      <c r="P46" s="2" t="s">
        <v>38</v>
      </c>
      <c r="Q46" s="2" t="s">
        <v>39</v>
      </c>
      <c r="R46" s="2" t="s">
        <v>40</v>
      </c>
      <c r="S46" s="2" t="s">
        <v>41</v>
      </c>
      <c r="T46" s="2" t="s">
        <v>42</v>
      </c>
      <c r="U46" s="2" t="s">
        <v>43</v>
      </c>
      <c r="V46" s="2" t="s">
        <v>44</v>
      </c>
      <c r="W46" s="2" t="s">
        <v>45</v>
      </c>
      <c r="X46" s="2" t="s">
        <v>46</v>
      </c>
      <c r="Y46" s="2" t="s">
        <v>47</v>
      </c>
      <c r="Z46" s="2" t="s">
        <v>48</v>
      </c>
      <c r="AA46" s="2" t="s">
        <v>49</v>
      </c>
      <c r="AB46" s="2" t="s">
        <v>50</v>
      </c>
      <c r="AC46" s="20" t="s">
        <v>229</v>
      </c>
      <c r="AD46" s="20" t="s">
        <v>231</v>
      </c>
      <c r="AE46" s="20" t="s">
        <v>232</v>
      </c>
      <c r="AF46" s="20" t="s">
        <v>233</v>
      </c>
      <c r="AG46" s="20" t="s">
        <v>234</v>
      </c>
      <c r="AH46" s="20" t="s">
        <v>238</v>
      </c>
      <c r="AI46" s="20" t="s">
        <v>239</v>
      </c>
      <c r="AJ46" s="20" t="s">
        <v>241</v>
      </c>
      <c r="AK46" s="20" t="s">
        <v>244</v>
      </c>
      <c r="AL46" s="20"/>
      <c r="AM46" s="20" t="s">
        <v>369</v>
      </c>
      <c r="AN46" t="e">
        <f t="shared" si="2"/>
        <v>#VALUE!</v>
      </c>
      <c r="EH46" s="45"/>
      <c r="EI46" s="45"/>
      <c r="EJ46" s="45"/>
      <c r="EK46" s="45"/>
      <c r="EL46" s="2"/>
      <c r="EM46" s="2"/>
      <c r="EN46" s="2" t="s">
        <v>234</v>
      </c>
      <c r="EO46" s="2" t="s">
        <v>233</v>
      </c>
      <c r="EP46" s="2"/>
      <c r="EQ46" s="2" t="s">
        <v>368</v>
      </c>
      <c r="ER46" s="2" t="s">
        <v>241</v>
      </c>
      <c r="ES46" s="2" t="s">
        <v>244</v>
      </c>
      <c r="ET46" s="2" t="s">
        <v>243</v>
      </c>
      <c r="EU46" s="2" t="s">
        <v>232</v>
      </c>
      <c r="EV46" s="2" t="s">
        <v>355</v>
      </c>
      <c r="EW46" s="2" t="s">
        <v>245</v>
      </c>
      <c r="EX46" s="2" t="s">
        <v>242</v>
      </c>
      <c r="EY46" s="2" t="s">
        <v>356</v>
      </c>
      <c r="EZ46" s="2" t="s">
        <v>240</v>
      </c>
      <c r="FA46" s="2" t="s">
        <v>357</v>
      </c>
      <c r="FB46" s="2" t="s">
        <v>358</v>
      </c>
      <c r="FC46" s="2" t="s">
        <v>359</v>
      </c>
      <c r="FD46" s="2" t="s">
        <v>360</v>
      </c>
      <c r="FE46" s="2" t="s">
        <v>361</v>
      </c>
      <c r="FF46" s="2" t="s">
        <v>362</v>
      </c>
      <c r="FG46" s="2" t="s">
        <v>363</v>
      </c>
      <c r="FH46" s="2" t="s">
        <v>364</v>
      </c>
      <c r="FI46" s="2" t="s">
        <v>365</v>
      </c>
      <c r="FJ46" s="2"/>
      <c r="FK46" s="2" t="s">
        <v>231</v>
      </c>
      <c r="FL46" s="2" t="s">
        <v>238</v>
      </c>
      <c r="FM46" s="2" t="s">
        <v>366</v>
      </c>
      <c r="FN46" s="2" t="s">
        <v>367</v>
      </c>
      <c r="FO46" s="2" t="s">
        <v>246</v>
      </c>
    </row>
    <row r="47" spans="1:172">
      <c r="A47" t="s">
        <v>71</v>
      </c>
      <c r="C47">
        <v>34.088999999999999</v>
      </c>
      <c r="D47">
        <v>213542</v>
      </c>
      <c r="E47" t="s">
        <v>222</v>
      </c>
      <c r="F47" t="s">
        <v>222</v>
      </c>
      <c r="G47">
        <v>49.944600000000001</v>
      </c>
      <c r="H47">
        <v>1211.92</v>
      </c>
      <c r="I47">
        <v>0.64314099999999996</v>
      </c>
      <c r="J47" t="s">
        <v>222</v>
      </c>
      <c r="K47">
        <v>105.732</v>
      </c>
      <c r="L47">
        <v>0.83107799999999998</v>
      </c>
      <c r="M47">
        <v>38.328099999999999</v>
      </c>
      <c r="N47">
        <v>82.421300000000002</v>
      </c>
      <c r="O47">
        <v>74.239500000000007</v>
      </c>
      <c r="P47">
        <v>246.88900000000001</v>
      </c>
      <c r="Q47">
        <v>23.223099999999999</v>
      </c>
      <c r="R47">
        <v>26.452000000000002</v>
      </c>
      <c r="S47">
        <v>0.11290799999999999</v>
      </c>
      <c r="T47">
        <v>1.8968100000000001</v>
      </c>
      <c r="U47">
        <v>28.7409</v>
      </c>
      <c r="V47">
        <v>0.84642499999999998</v>
      </c>
      <c r="W47">
        <v>2691.7</v>
      </c>
      <c r="X47">
        <v>3.66132E-3</v>
      </c>
      <c r="Y47" t="s">
        <v>352</v>
      </c>
      <c r="Z47" t="s">
        <v>352</v>
      </c>
      <c r="AA47">
        <v>4.0512199999999998E-2</v>
      </c>
      <c r="AB47">
        <v>3.44415</v>
      </c>
      <c r="AC47">
        <v>464700</v>
      </c>
      <c r="AD47">
        <v>4300</v>
      </c>
      <c r="AE47">
        <v>6899.9999999999991</v>
      </c>
      <c r="AF47">
        <v>194800</v>
      </c>
      <c r="AG47">
        <v>232200</v>
      </c>
      <c r="AH47">
        <v>84800</v>
      </c>
      <c r="AI47">
        <v>0</v>
      </c>
      <c r="AJ47">
        <v>0</v>
      </c>
      <c r="AK47">
        <v>12300</v>
      </c>
      <c r="AL47">
        <f>AH47/P47</f>
        <v>343.47419285589876</v>
      </c>
      <c r="AM47" t="e">
        <f t="shared" si="1"/>
        <v>#VALUE!</v>
      </c>
      <c r="AN47">
        <f t="shared" si="2"/>
        <v>89100</v>
      </c>
      <c r="BN47" t="s">
        <v>250</v>
      </c>
      <c r="EH47" s="45"/>
      <c r="EI47" s="45"/>
      <c r="EJ47" s="45"/>
      <c r="EK47" s="45"/>
      <c r="EL47" t="s">
        <v>71</v>
      </c>
      <c r="EN47">
        <v>6.861242334075655</v>
      </c>
      <c r="EO47">
        <v>1.1387576659243441</v>
      </c>
      <c r="EQ47">
        <v>4.8528759576200997</v>
      </c>
      <c r="ER47">
        <v>2.1010721190590047E-2</v>
      </c>
      <c r="ES47">
        <v>0.18278950250563872</v>
      </c>
      <c r="ET47">
        <v>1.5971592714145416E-3</v>
      </c>
      <c r="EU47">
        <v>0.2356046729829053</v>
      </c>
      <c r="EV47">
        <v>4.0764791522203379E-3</v>
      </c>
      <c r="EW47">
        <v>0</v>
      </c>
      <c r="EX47">
        <v>2.09559660544464E-6</v>
      </c>
      <c r="EY47">
        <v>1.0462247233497522E-3</v>
      </c>
      <c r="EZ47">
        <v>9.2191880014801629E-4</v>
      </c>
      <c r="FA47">
        <v>1.1704039519609214E-5</v>
      </c>
      <c r="FB47">
        <v>8.8370659174902418E-4</v>
      </c>
      <c r="FC47">
        <v>2.5054497674547097E-4</v>
      </c>
      <c r="FD47">
        <v>1.9434356253300071E-7</v>
      </c>
      <c r="FE47">
        <v>1.7256956220959566E-5</v>
      </c>
      <c r="FF47">
        <v>2.5672510385315103E-4</v>
      </c>
      <c r="FG47">
        <v>0</v>
      </c>
      <c r="FH47">
        <v>0</v>
      </c>
      <c r="FI47">
        <v>1.9434356253300071E-7</v>
      </c>
      <c r="FK47">
        <v>0.15522437468371827</v>
      </c>
      <c r="FL47">
        <v>1.7999968481906072</v>
      </c>
      <c r="FM47">
        <v>2.3972783945494895E-3</v>
      </c>
      <c r="FN47">
        <v>5.2855956444693627E-6</v>
      </c>
      <c r="FO47">
        <v>1.6269962499768656E-2</v>
      </c>
      <c r="FP47">
        <f t="shared" si="3"/>
        <v>7.9389673591782367E-2</v>
      </c>
    </row>
    <row r="48" spans="1:172">
      <c r="A48" t="s">
        <v>72</v>
      </c>
      <c r="C48">
        <v>35.832000000000001</v>
      </c>
      <c r="D48">
        <v>225199</v>
      </c>
      <c r="E48" t="s">
        <v>222</v>
      </c>
      <c r="F48" t="s">
        <v>352</v>
      </c>
      <c r="G48">
        <v>48.827199999999998</v>
      </c>
      <c r="H48">
        <v>1000.61</v>
      </c>
      <c r="I48">
        <v>0.58243500000000004</v>
      </c>
      <c r="J48" t="s">
        <v>222</v>
      </c>
      <c r="K48">
        <v>100.43</v>
      </c>
      <c r="L48">
        <v>1.4075500000000001</v>
      </c>
      <c r="M48">
        <v>38.134999999999998</v>
      </c>
      <c r="N48">
        <v>77.236999999999995</v>
      </c>
      <c r="O48">
        <v>69.947900000000004</v>
      </c>
      <c r="P48">
        <v>234.81200000000001</v>
      </c>
      <c r="Q48">
        <v>28.107399999999998</v>
      </c>
      <c r="R48">
        <v>29.242599999999999</v>
      </c>
      <c r="S48" t="s">
        <v>222</v>
      </c>
      <c r="T48">
        <v>1.10005</v>
      </c>
      <c r="U48">
        <v>24.696300000000001</v>
      </c>
      <c r="V48">
        <v>0.89473800000000003</v>
      </c>
      <c r="W48">
        <v>2612.58</v>
      </c>
      <c r="X48">
        <v>1.6872999999999999E-2</v>
      </c>
      <c r="Y48" t="s">
        <v>352</v>
      </c>
      <c r="Z48" s="1">
        <v>6.6654400000000003E-5</v>
      </c>
      <c r="AA48">
        <v>3.4691300000000001E-2</v>
      </c>
      <c r="AB48">
        <v>3.7402600000000001</v>
      </c>
      <c r="AC48">
        <v>463900</v>
      </c>
      <c r="AD48">
        <v>4200</v>
      </c>
      <c r="AE48">
        <v>6100</v>
      </c>
      <c r="AF48">
        <v>198500</v>
      </c>
      <c r="AG48">
        <v>228800</v>
      </c>
      <c r="AH48">
        <v>84900</v>
      </c>
      <c r="AI48">
        <v>0</v>
      </c>
      <c r="AJ48">
        <v>0</v>
      </c>
      <c r="AK48">
        <v>13700.000000000002</v>
      </c>
      <c r="AL48">
        <f t="shared" ref="AL48:AL91" si="4">AH48/P48</f>
        <v>361.5658484234196</v>
      </c>
      <c r="AM48" t="e">
        <f t="shared" si="1"/>
        <v>#VALUE!</v>
      </c>
      <c r="AN48">
        <f t="shared" si="2"/>
        <v>89100</v>
      </c>
      <c r="EH48" s="45"/>
      <c r="EI48" s="45"/>
      <c r="EJ48" s="45"/>
      <c r="EK48" s="45"/>
      <c r="EL48" t="s">
        <v>72</v>
      </c>
      <c r="EN48">
        <v>6.7739807593031411</v>
      </c>
      <c r="EO48">
        <v>1.2260192406968589</v>
      </c>
      <c r="EQ48">
        <v>4.8913430732604599</v>
      </c>
      <c r="ER48">
        <v>1.738117937422554E-2</v>
      </c>
      <c r="ES48">
        <v>0.20399245377904257</v>
      </c>
      <c r="ET48">
        <v>1.520031673994747E-3</v>
      </c>
      <c r="EU48">
        <v>0.20869499786284354</v>
      </c>
      <c r="EV48">
        <v>4.2932819357244141E-3</v>
      </c>
      <c r="EW48">
        <v>0</v>
      </c>
      <c r="EX48">
        <v>1.9015000892115843E-6</v>
      </c>
      <c r="EY48">
        <v>9.8233204303995337E-4</v>
      </c>
      <c r="EZ48">
        <v>9.030532249921972E-4</v>
      </c>
      <c r="FA48">
        <v>1.9861187900893956E-5</v>
      </c>
      <c r="FB48">
        <v>8.3424791936071623E-4</v>
      </c>
      <c r="FC48">
        <v>2.7751762172190911E-4</v>
      </c>
      <c r="FD48">
        <v>1.6674480094980281E-7</v>
      </c>
      <c r="FE48">
        <v>1.0027673561589898E-5</v>
      </c>
      <c r="FF48">
        <v>2.2102798384365986E-4</v>
      </c>
      <c r="FG48">
        <v>0</v>
      </c>
      <c r="FH48">
        <v>3.9336495006593591E-10</v>
      </c>
      <c r="FI48">
        <v>1.6674480094980281E-7</v>
      </c>
      <c r="FK48">
        <v>0.15191062455406082</v>
      </c>
      <c r="FL48">
        <v>1.8056392145650377</v>
      </c>
      <c r="FM48">
        <v>2.2844645010457552E-3</v>
      </c>
      <c r="FN48">
        <v>5.5982041472963124E-6</v>
      </c>
      <c r="FO48">
        <v>1.5822565084879014E-2</v>
      </c>
      <c r="FP48">
        <f t="shared" si="3"/>
        <v>7.7602430098239999E-2</v>
      </c>
    </row>
    <row r="49" spans="1:172">
      <c r="A49" t="s">
        <v>73</v>
      </c>
      <c r="C49">
        <v>41.066800000000001</v>
      </c>
      <c r="D49">
        <v>205874</v>
      </c>
      <c r="E49" t="s">
        <v>222</v>
      </c>
      <c r="F49" t="s">
        <v>222</v>
      </c>
      <c r="G49">
        <v>36.429400000000001</v>
      </c>
      <c r="H49">
        <v>567.529</v>
      </c>
      <c r="I49" t="s">
        <v>222</v>
      </c>
      <c r="J49" t="s">
        <v>222</v>
      </c>
      <c r="K49">
        <v>88.142200000000003</v>
      </c>
      <c r="L49">
        <v>0.90302099999999996</v>
      </c>
      <c r="M49">
        <v>27.485800000000001</v>
      </c>
      <c r="N49">
        <v>64.239000000000004</v>
      </c>
      <c r="O49">
        <v>71.660799999999995</v>
      </c>
      <c r="P49">
        <v>249.61799999999999</v>
      </c>
      <c r="Q49">
        <v>27.683800000000002</v>
      </c>
      <c r="R49">
        <v>25.605799999999999</v>
      </c>
      <c r="S49" t="s">
        <v>352</v>
      </c>
      <c r="T49">
        <v>3.01152</v>
      </c>
      <c r="U49">
        <v>37.781700000000001</v>
      </c>
      <c r="V49">
        <v>0.63961000000000001</v>
      </c>
      <c r="W49">
        <v>1803.16</v>
      </c>
      <c r="X49" s="1">
        <v>9.9954500000000007E-5</v>
      </c>
      <c r="Y49">
        <v>4.9282500000000001E-4</v>
      </c>
      <c r="Z49" t="s">
        <v>352</v>
      </c>
      <c r="AA49" t="s">
        <v>352</v>
      </c>
      <c r="AB49">
        <v>4.4102199999999998</v>
      </c>
      <c r="AC49">
        <v>464200</v>
      </c>
      <c r="AD49">
        <v>0</v>
      </c>
      <c r="AE49">
        <v>7100</v>
      </c>
      <c r="AF49">
        <v>192399.99999999997</v>
      </c>
      <c r="AG49">
        <v>235000</v>
      </c>
      <c r="AH49">
        <v>83699.999999999985</v>
      </c>
      <c r="AI49">
        <v>0</v>
      </c>
      <c r="AJ49">
        <v>0</v>
      </c>
      <c r="AK49" s="27">
        <v>9300</v>
      </c>
      <c r="AL49">
        <f t="shared" si="4"/>
        <v>335.31235728192672</v>
      </c>
      <c r="AM49" t="e">
        <f t="shared" si="1"/>
        <v>#VALUE!</v>
      </c>
      <c r="AN49">
        <f t="shared" si="2"/>
        <v>83699.999999999985</v>
      </c>
      <c r="EH49" s="45"/>
      <c r="EI49" s="45"/>
      <c r="EJ49" s="45"/>
      <c r="EK49" s="45"/>
      <c r="EL49" t="s">
        <v>73</v>
      </c>
      <c r="EN49">
        <v>6.9609724783077169</v>
      </c>
      <c r="EO49">
        <v>1.0390275216922822</v>
      </c>
      <c r="EQ49">
        <v>4.8932693397542621</v>
      </c>
      <c r="ER49">
        <v>9.863171320591781E-3</v>
      </c>
      <c r="ES49">
        <v>0.13854491776360328</v>
      </c>
      <c r="ET49">
        <v>1.3347108072566834E-3</v>
      </c>
      <c r="EU49">
        <v>0.24302708023177591</v>
      </c>
      <c r="EV49">
        <v>4.9229263513237429E-3</v>
      </c>
      <c r="EW49">
        <v>0</v>
      </c>
      <c r="EX49">
        <v>0</v>
      </c>
      <c r="EY49">
        <v>8.1742101998146302E-4</v>
      </c>
      <c r="EZ49">
        <v>6.7408965423679463E-4</v>
      </c>
      <c r="FA49">
        <v>1.2748331700112016E-5</v>
      </c>
      <c r="FB49">
        <v>8.5509864782679068E-4</v>
      </c>
      <c r="FC49">
        <v>2.4312355983637093E-4</v>
      </c>
      <c r="FD49">
        <v>0</v>
      </c>
      <c r="FE49">
        <v>2.7465507598394729E-5</v>
      </c>
      <c r="FF49">
        <v>3.3830699775335083E-4</v>
      </c>
      <c r="FG49">
        <v>2.9264866090760557E-9</v>
      </c>
      <c r="FH49">
        <v>0</v>
      </c>
      <c r="FI49">
        <v>0</v>
      </c>
      <c r="FK49">
        <v>0</v>
      </c>
      <c r="FL49">
        <v>1.7809956619923228</v>
      </c>
      <c r="FM49">
        <v>2.4297083218420197E-3</v>
      </c>
      <c r="FN49">
        <v>4.0038906695483825E-6</v>
      </c>
      <c r="FO49">
        <v>1.0925861059184342E-2</v>
      </c>
      <c r="FP49">
        <f t="shared" si="3"/>
        <v>0</v>
      </c>
    </row>
    <row r="50" spans="1:172">
      <c r="A50" t="s">
        <v>74</v>
      </c>
      <c r="C50">
        <v>42.691299999999998</v>
      </c>
      <c r="D50">
        <v>217392</v>
      </c>
      <c r="E50" t="s">
        <v>222</v>
      </c>
      <c r="F50" t="s">
        <v>352</v>
      </c>
      <c r="G50">
        <v>56.448599999999999</v>
      </c>
      <c r="H50">
        <v>1179.33</v>
      </c>
      <c r="I50">
        <v>1.55227</v>
      </c>
      <c r="J50" t="s">
        <v>222</v>
      </c>
      <c r="K50">
        <v>140.107</v>
      </c>
      <c r="L50">
        <v>1.1291500000000001</v>
      </c>
      <c r="M50">
        <v>51.460900000000002</v>
      </c>
      <c r="N50">
        <v>94.321299999999994</v>
      </c>
      <c r="O50">
        <v>72.257199999999997</v>
      </c>
      <c r="P50">
        <v>243.93700000000001</v>
      </c>
      <c r="Q50">
        <v>34.822400000000002</v>
      </c>
      <c r="R50">
        <v>27.142299999999999</v>
      </c>
      <c r="S50" t="s">
        <v>222</v>
      </c>
      <c r="T50">
        <v>0.60138599999999998</v>
      </c>
      <c r="U50">
        <v>29.600100000000001</v>
      </c>
      <c r="V50">
        <v>1.9680500000000001</v>
      </c>
      <c r="W50">
        <v>2901.26</v>
      </c>
      <c r="X50">
        <v>1.3413100000000001E-2</v>
      </c>
      <c r="Y50" t="s">
        <v>352</v>
      </c>
      <c r="Z50">
        <v>9.1570300000000002E-4</v>
      </c>
      <c r="AA50" t="s">
        <v>222</v>
      </c>
      <c r="AB50">
        <v>3.73061</v>
      </c>
      <c r="AC50">
        <v>465900.00000000006</v>
      </c>
      <c r="AD50">
        <v>0</v>
      </c>
      <c r="AE50">
        <v>6100</v>
      </c>
      <c r="AF50">
        <v>197700</v>
      </c>
      <c r="AG50">
        <v>232600.00000000003</v>
      </c>
      <c r="AH50">
        <v>84400</v>
      </c>
      <c r="AI50">
        <v>0</v>
      </c>
      <c r="AJ50">
        <v>0</v>
      </c>
      <c r="AK50">
        <v>13200</v>
      </c>
      <c r="AL50">
        <f t="shared" si="4"/>
        <v>345.99097307911467</v>
      </c>
      <c r="AM50" t="e">
        <f t="shared" si="1"/>
        <v>#VALUE!</v>
      </c>
      <c r="AN50">
        <f t="shared" si="2"/>
        <v>84400</v>
      </c>
      <c r="EH50" s="45"/>
      <c r="EI50" s="45"/>
      <c r="EJ50" s="45"/>
      <c r="EK50" s="45"/>
      <c r="EL50" t="s">
        <v>74</v>
      </c>
      <c r="EN50">
        <v>6.8925331367398233</v>
      </c>
      <c r="EO50">
        <v>1.1074668632601767</v>
      </c>
      <c r="EQ50">
        <v>4.9905914803128706</v>
      </c>
      <c r="ER50">
        <v>2.0503639750822335E-2</v>
      </c>
      <c r="ES50">
        <v>0.19672007429942429</v>
      </c>
      <c r="ET50">
        <v>2.1224145913695961E-3</v>
      </c>
      <c r="EU50">
        <v>0.20887826594613051</v>
      </c>
      <c r="EV50">
        <v>5.1196344545220412E-3</v>
      </c>
      <c r="EW50">
        <v>0</v>
      </c>
      <c r="EX50">
        <v>5.0722116010596035E-6</v>
      </c>
      <c r="EY50">
        <v>1.2006706800658429E-3</v>
      </c>
      <c r="EZ50">
        <v>1.0449269169222324E-3</v>
      </c>
      <c r="FA50">
        <v>1.5946825487593377E-5</v>
      </c>
      <c r="FB50">
        <v>8.6254704932040526E-4</v>
      </c>
      <c r="FC50">
        <v>2.5781159241485745E-4</v>
      </c>
      <c r="FD50">
        <v>0</v>
      </c>
      <c r="FE50">
        <v>5.4868399186981236E-6</v>
      </c>
      <c r="FF50">
        <v>2.6514885865524439E-4</v>
      </c>
      <c r="FG50">
        <v>0</v>
      </c>
      <c r="FH50">
        <v>5.4088219792928198E-9</v>
      </c>
      <c r="FI50">
        <v>0</v>
      </c>
      <c r="FK50">
        <v>0</v>
      </c>
      <c r="FL50">
        <v>1.7965816029433754</v>
      </c>
      <c r="FM50">
        <v>2.3753248832363047E-3</v>
      </c>
      <c r="FN50">
        <v>1.2324525017986958E-5</v>
      </c>
      <c r="FO50">
        <v>1.7586327518727532E-2</v>
      </c>
      <c r="FP50">
        <f t="shared" si="3"/>
        <v>0</v>
      </c>
    </row>
    <row r="51" spans="1:172">
      <c r="A51" t="s">
        <v>75</v>
      </c>
      <c r="C51">
        <v>35.543399999999998</v>
      </c>
      <c r="D51">
        <v>212363</v>
      </c>
      <c r="E51" t="s">
        <v>222</v>
      </c>
      <c r="F51" t="s">
        <v>222</v>
      </c>
      <c r="G51">
        <v>49.1511</v>
      </c>
      <c r="H51">
        <v>1031.99</v>
      </c>
      <c r="I51">
        <v>0.45790900000000001</v>
      </c>
      <c r="J51" t="s">
        <v>222</v>
      </c>
      <c r="K51">
        <v>113.381</v>
      </c>
      <c r="L51">
        <v>0.85931400000000002</v>
      </c>
      <c r="M51">
        <v>45.645600000000002</v>
      </c>
      <c r="N51">
        <v>51.2712</v>
      </c>
      <c r="O51">
        <v>71.980699999999999</v>
      </c>
      <c r="P51">
        <v>272.29899999999998</v>
      </c>
      <c r="Q51">
        <v>24.594999999999999</v>
      </c>
      <c r="R51">
        <v>26.6374</v>
      </c>
      <c r="S51" t="s">
        <v>222</v>
      </c>
      <c r="T51">
        <v>1.3000499999999999</v>
      </c>
      <c r="U51">
        <v>32.3919</v>
      </c>
      <c r="V51">
        <v>1.1655199999999999</v>
      </c>
      <c r="W51">
        <v>2363.3200000000002</v>
      </c>
      <c r="X51">
        <v>6.3435499999999999E-3</v>
      </c>
      <c r="Y51" t="s">
        <v>352</v>
      </c>
      <c r="Z51" t="s">
        <v>352</v>
      </c>
      <c r="AA51">
        <v>1.22749E-2</v>
      </c>
      <c r="AB51">
        <v>3.2177500000000001</v>
      </c>
      <c r="AC51">
        <v>464799.99999999994</v>
      </c>
      <c r="AD51">
        <v>4300</v>
      </c>
      <c r="AE51">
        <v>5900</v>
      </c>
      <c r="AF51">
        <v>195300</v>
      </c>
      <c r="AG51">
        <v>232500</v>
      </c>
      <c r="AH51">
        <v>85000</v>
      </c>
      <c r="AI51">
        <v>0</v>
      </c>
      <c r="AJ51">
        <v>0</v>
      </c>
      <c r="AK51">
        <v>12100</v>
      </c>
      <c r="AL51">
        <f t="shared" si="4"/>
        <v>312.15685698441791</v>
      </c>
      <c r="AM51" t="e">
        <f t="shared" si="1"/>
        <v>#VALUE!</v>
      </c>
      <c r="AN51">
        <f t="shared" si="2"/>
        <v>89300</v>
      </c>
      <c r="EH51" s="45"/>
      <c r="EI51" s="45"/>
      <c r="EJ51" s="45"/>
      <c r="EK51" s="45"/>
      <c r="EL51" t="s">
        <v>75</v>
      </c>
      <c r="EN51">
        <v>6.8804922745201917</v>
      </c>
      <c r="EO51">
        <v>1.1195077254798074</v>
      </c>
      <c r="EQ51">
        <v>4.8965854128578563</v>
      </c>
      <c r="ER51">
        <v>1.7918370295879633E-2</v>
      </c>
      <c r="ES51">
        <v>0.18008913864841378</v>
      </c>
      <c r="ET51">
        <v>1.7152920463222906E-3</v>
      </c>
      <c r="EU51">
        <v>0.20176360641415475</v>
      </c>
      <c r="EV51">
        <v>4.2568264502175603E-3</v>
      </c>
      <c r="EW51">
        <v>0</v>
      </c>
      <c r="EX51">
        <v>1.4942961598018797E-6</v>
      </c>
      <c r="EY51">
        <v>6.5180098404787055E-4</v>
      </c>
      <c r="EZ51">
        <v>9.0864320887828326E-4</v>
      </c>
      <c r="FA51">
        <v>1.2119979692468244E-5</v>
      </c>
      <c r="FB51">
        <v>8.5811428789383962E-4</v>
      </c>
      <c r="FC51">
        <v>2.5268242101720092E-4</v>
      </c>
      <c r="FD51">
        <v>5.8973690393973225E-8</v>
      </c>
      <c r="FE51">
        <v>1.1845582821354887E-5</v>
      </c>
      <c r="FF51">
        <v>2.8977466256602496E-4</v>
      </c>
      <c r="FG51">
        <v>0</v>
      </c>
      <c r="FH51">
        <v>0</v>
      </c>
      <c r="FI51">
        <v>5.8973690393973225E-8</v>
      </c>
      <c r="FK51">
        <v>0.15545902162143377</v>
      </c>
      <c r="FL51">
        <v>1.8069695297655517</v>
      </c>
      <c r="FM51">
        <v>2.6480049237842061E-3</v>
      </c>
      <c r="FN51">
        <v>7.2892223008313794E-6</v>
      </c>
      <c r="FO51">
        <v>1.430666601797565E-2</v>
      </c>
      <c r="FP51">
        <f t="shared" si="3"/>
        <v>7.9217672160120184E-2</v>
      </c>
    </row>
    <row r="52" spans="1:172">
      <c r="A52" t="s">
        <v>76</v>
      </c>
      <c r="C52">
        <v>31.5305</v>
      </c>
      <c r="D52">
        <v>208177</v>
      </c>
      <c r="E52" t="s">
        <v>222</v>
      </c>
      <c r="F52" t="s">
        <v>352</v>
      </c>
      <c r="G52">
        <v>43.918100000000003</v>
      </c>
      <c r="H52">
        <v>1008.51</v>
      </c>
      <c r="I52">
        <v>0.29829800000000001</v>
      </c>
      <c r="J52" t="s">
        <v>352</v>
      </c>
      <c r="K52">
        <v>101.75</v>
      </c>
      <c r="L52">
        <v>0.79207799999999995</v>
      </c>
      <c r="M52">
        <v>33.1051</v>
      </c>
      <c r="N52">
        <v>82.062600000000003</v>
      </c>
      <c r="O52">
        <v>66.310500000000005</v>
      </c>
      <c r="P52">
        <v>214.44</v>
      </c>
      <c r="Q52">
        <v>22.102</v>
      </c>
      <c r="R52">
        <v>28.348800000000001</v>
      </c>
      <c r="S52" t="s">
        <v>352</v>
      </c>
      <c r="T52">
        <v>0.492425</v>
      </c>
      <c r="U52">
        <v>27.855499999999999</v>
      </c>
      <c r="V52">
        <v>0.67861199999999999</v>
      </c>
      <c r="W52">
        <v>3056.94</v>
      </c>
      <c r="X52" t="s">
        <v>222</v>
      </c>
      <c r="Y52" t="s">
        <v>352</v>
      </c>
      <c r="Z52" t="s">
        <v>352</v>
      </c>
      <c r="AA52" t="s">
        <v>352</v>
      </c>
      <c r="AB52">
        <v>3.5422500000000001</v>
      </c>
      <c r="AC52">
        <v>465500</v>
      </c>
      <c r="AD52">
        <v>0</v>
      </c>
      <c r="AE52">
        <v>6300</v>
      </c>
      <c r="AF52">
        <v>191700.00000000003</v>
      </c>
      <c r="AG52">
        <v>236300</v>
      </c>
      <c r="AH52">
        <v>87100.000000000015</v>
      </c>
      <c r="AI52">
        <v>0</v>
      </c>
      <c r="AJ52">
        <v>0</v>
      </c>
      <c r="AK52">
        <v>13000</v>
      </c>
      <c r="AL52">
        <f t="shared" si="4"/>
        <v>406.17422122738304</v>
      </c>
      <c r="AM52" t="e">
        <f t="shared" si="1"/>
        <v>#VALUE!</v>
      </c>
      <c r="AN52">
        <f t="shared" si="2"/>
        <v>87100.000000000015</v>
      </c>
      <c r="EH52" s="45"/>
      <c r="EI52" s="45"/>
      <c r="EJ52" s="45"/>
      <c r="EK52" s="45"/>
      <c r="EL52" t="s">
        <v>76</v>
      </c>
      <c r="EN52">
        <v>6.9900007311702241</v>
      </c>
      <c r="EO52">
        <v>1.0099992688297768</v>
      </c>
      <c r="EQ52">
        <v>4.8927096317707566</v>
      </c>
      <c r="ER52">
        <v>1.7503309509153017E-2</v>
      </c>
      <c r="ES52">
        <v>0.19340266229171726</v>
      </c>
      <c r="ET52">
        <v>1.5386829940362016E-3</v>
      </c>
      <c r="EU52">
        <v>0.2153517052736538</v>
      </c>
      <c r="EV52">
        <v>3.7746333985818935E-3</v>
      </c>
      <c r="EW52">
        <v>0</v>
      </c>
      <c r="EX52">
        <v>9.7302676745259262E-7</v>
      </c>
      <c r="EY52">
        <v>1.0428065430415493E-3</v>
      </c>
      <c r="EZ52">
        <v>8.1155999676588294E-4</v>
      </c>
      <c r="FA52">
        <v>1.116695846666841E-5</v>
      </c>
      <c r="FB52">
        <v>7.9018415210318658E-4</v>
      </c>
      <c r="FC52">
        <v>2.6880343995886461E-4</v>
      </c>
      <c r="FD52">
        <v>0</v>
      </c>
      <c r="FE52">
        <v>4.4849067405909752E-6</v>
      </c>
      <c r="FF52">
        <v>2.4908747448890302E-4</v>
      </c>
      <c r="FG52">
        <v>0</v>
      </c>
      <c r="FH52">
        <v>0</v>
      </c>
      <c r="FI52">
        <v>0</v>
      </c>
      <c r="FK52">
        <v>0</v>
      </c>
      <c r="FL52">
        <v>1.8508320176751403</v>
      </c>
      <c r="FM52">
        <v>2.0844692155889341E-3</v>
      </c>
      <c r="FN52">
        <v>4.242286013762339E-6</v>
      </c>
      <c r="FO52">
        <v>1.8497786754583478E-2</v>
      </c>
      <c r="FP52">
        <f t="shared" si="3"/>
        <v>0</v>
      </c>
    </row>
    <row r="53" spans="1:172">
      <c r="A53" t="s">
        <v>77</v>
      </c>
      <c r="C53">
        <v>30.461500000000001</v>
      </c>
      <c r="D53">
        <v>221200</v>
      </c>
      <c r="E53" t="s">
        <v>222</v>
      </c>
      <c r="F53" t="s">
        <v>222</v>
      </c>
      <c r="G53">
        <v>50.218899999999998</v>
      </c>
      <c r="H53">
        <v>1391.89</v>
      </c>
      <c r="I53">
        <v>0.40922399999999998</v>
      </c>
      <c r="J53" t="s">
        <v>222</v>
      </c>
      <c r="K53">
        <v>114.767</v>
      </c>
      <c r="L53" t="s">
        <v>222</v>
      </c>
      <c r="M53">
        <v>32.5946</v>
      </c>
      <c r="N53">
        <v>60.857500000000002</v>
      </c>
      <c r="O53">
        <v>73.714600000000004</v>
      </c>
      <c r="P53">
        <v>242.322</v>
      </c>
      <c r="Q53">
        <v>32.438200000000002</v>
      </c>
      <c r="R53">
        <v>29.374400000000001</v>
      </c>
      <c r="S53">
        <v>0.13331000000000001</v>
      </c>
      <c r="T53">
        <v>0.67019499999999999</v>
      </c>
      <c r="U53">
        <v>32.328499999999998</v>
      </c>
      <c r="V53">
        <v>1.4597500000000001</v>
      </c>
      <c r="W53">
        <v>2713.72</v>
      </c>
      <c r="X53">
        <v>1.1402000000000001E-2</v>
      </c>
      <c r="Y53" t="s">
        <v>352</v>
      </c>
      <c r="Z53">
        <v>8.0444299999999995E-4</v>
      </c>
      <c r="AA53" t="s">
        <v>352</v>
      </c>
      <c r="AB53">
        <v>4.5894700000000004</v>
      </c>
      <c r="AC53">
        <v>464200</v>
      </c>
      <c r="AD53">
        <v>4400</v>
      </c>
      <c r="AE53">
        <v>6200</v>
      </c>
      <c r="AF53">
        <v>195000</v>
      </c>
      <c r="AG53">
        <v>231600</v>
      </c>
      <c r="AH53">
        <v>85300</v>
      </c>
      <c r="AI53">
        <v>0</v>
      </c>
      <c r="AJ53">
        <v>0</v>
      </c>
      <c r="AK53">
        <v>13300</v>
      </c>
      <c r="AL53">
        <f t="shared" si="4"/>
        <v>352.01096062264259</v>
      </c>
      <c r="AM53" t="e">
        <f t="shared" si="1"/>
        <v>#VALUE!</v>
      </c>
      <c r="AN53">
        <f t="shared" si="2"/>
        <v>89700</v>
      </c>
      <c r="EH53" s="45"/>
      <c r="EI53" s="45"/>
      <c r="EJ53" s="45"/>
      <c r="EK53" s="45"/>
      <c r="EL53" t="s">
        <v>77</v>
      </c>
      <c r="EN53">
        <v>6.8603124701995339</v>
      </c>
      <c r="EO53">
        <v>1.1396875298004661</v>
      </c>
      <c r="EQ53">
        <v>4.8728210215114292</v>
      </c>
      <c r="ER53">
        <v>2.4190047482510177E-2</v>
      </c>
      <c r="ES53">
        <v>0.19813562963687573</v>
      </c>
      <c r="ET53">
        <v>1.7378952969007392E-3</v>
      </c>
      <c r="EU53">
        <v>0.21222243719721726</v>
      </c>
      <c r="EV53">
        <v>3.6516323718613721E-3</v>
      </c>
      <c r="EW53">
        <v>0</v>
      </c>
      <c r="EX53">
        <v>1.3366797993308597E-6</v>
      </c>
      <c r="EY53">
        <v>7.7439836106506016E-4</v>
      </c>
      <c r="EZ53">
        <v>9.2925761079700039E-4</v>
      </c>
      <c r="FA53">
        <v>0</v>
      </c>
      <c r="FB53">
        <v>8.7961245150529159E-4</v>
      </c>
      <c r="FC53">
        <v>2.7890801146906422E-4</v>
      </c>
      <c r="FD53">
        <v>0</v>
      </c>
      <c r="FE53">
        <v>6.1123237478128947E-6</v>
      </c>
      <c r="FF53">
        <v>2.8947984269534161E-4</v>
      </c>
      <c r="FG53">
        <v>0</v>
      </c>
      <c r="FH53">
        <v>4.7498458728380961E-9</v>
      </c>
      <c r="FI53">
        <v>0</v>
      </c>
      <c r="FK53">
        <v>0.15922414990209469</v>
      </c>
      <c r="FL53">
        <v>1.8150547196848854</v>
      </c>
      <c r="FM53">
        <v>2.3587090559811204E-3</v>
      </c>
      <c r="FN53">
        <v>9.1379491420791552E-6</v>
      </c>
      <c r="FO53">
        <v>1.6443328451404435E-2</v>
      </c>
      <c r="FP53">
        <f t="shared" si="3"/>
        <v>8.0649270148651503E-2</v>
      </c>
    </row>
    <row r="54" spans="1:172">
      <c r="A54" t="s">
        <v>78</v>
      </c>
      <c r="C54">
        <v>39.433700000000002</v>
      </c>
      <c r="D54">
        <v>226831</v>
      </c>
      <c r="E54" t="s">
        <v>222</v>
      </c>
      <c r="F54" t="s">
        <v>352</v>
      </c>
      <c r="G54">
        <v>51.987000000000002</v>
      </c>
      <c r="H54">
        <v>1246.95</v>
      </c>
      <c r="I54">
        <v>0.63022500000000004</v>
      </c>
      <c r="J54" t="s">
        <v>222</v>
      </c>
      <c r="K54">
        <v>111.032</v>
      </c>
      <c r="L54">
        <v>0.963669</v>
      </c>
      <c r="M54">
        <v>43.855499999999999</v>
      </c>
      <c r="N54">
        <v>64.716700000000003</v>
      </c>
      <c r="O54">
        <v>77.750100000000003</v>
      </c>
      <c r="P54">
        <v>261.60000000000002</v>
      </c>
      <c r="Q54">
        <v>18.715199999999999</v>
      </c>
      <c r="R54">
        <v>30.348700000000001</v>
      </c>
      <c r="S54" t="s">
        <v>352</v>
      </c>
      <c r="T54">
        <v>1.11622</v>
      </c>
      <c r="U54">
        <v>29.031300000000002</v>
      </c>
      <c r="V54">
        <v>1.1554899999999999</v>
      </c>
      <c r="W54">
        <v>2177.8000000000002</v>
      </c>
      <c r="X54">
        <v>1.1660200000000001E-2</v>
      </c>
      <c r="Y54">
        <v>4.00777E-4</v>
      </c>
      <c r="Z54" t="s">
        <v>352</v>
      </c>
      <c r="AA54" t="s">
        <v>352</v>
      </c>
      <c r="AB54">
        <v>4.2357699999999996</v>
      </c>
      <c r="AC54">
        <v>466300</v>
      </c>
      <c r="AD54">
        <v>0</v>
      </c>
      <c r="AE54">
        <v>6700</v>
      </c>
      <c r="AF54">
        <v>195600</v>
      </c>
      <c r="AG54">
        <v>234500</v>
      </c>
      <c r="AH54">
        <v>85200</v>
      </c>
      <c r="AI54">
        <v>0</v>
      </c>
      <c r="AJ54">
        <v>0</v>
      </c>
      <c r="AK54">
        <v>11600</v>
      </c>
      <c r="AL54">
        <f t="shared" si="4"/>
        <v>325.6880733944954</v>
      </c>
      <c r="AM54" t="e">
        <f t="shared" si="1"/>
        <v>#VALUE!</v>
      </c>
      <c r="AN54">
        <f t="shared" si="2"/>
        <v>85200</v>
      </c>
      <c r="EH54" s="45"/>
      <c r="EI54" s="45"/>
      <c r="EJ54" s="45"/>
      <c r="EK54" s="45"/>
      <c r="EL54" t="s">
        <v>78</v>
      </c>
      <c r="EN54">
        <v>6.9589746315180605</v>
      </c>
      <c r="EO54">
        <v>1.0410253684819386</v>
      </c>
      <c r="EQ54">
        <v>5.0010621306720893</v>
      </c>
      <c r="ER54">
        <v>2.1710904141453033E-2</v>
      </c>
      <c r="ES54">
        <v>0.17312747367185155</v>
      </c>
      <c r="ET54">
        <v>1.6844254921987857E-3</v>
      </c>
      <c r="EU54">
        <v>0.22975844065103157</v>
      </c>
      <c r="EV54">
        <v>4.7358763572594442E-3</v>
      </c>
      <c r="EW54">
        <v>0</v>
      </c>
      <c r="EX54">
        <v>2.0623338957551459E-6</v>
      </c>
      <c r="EY54">
        <v>8.2501861057774446E-4</v>
      </c>
      <c r="EZ54">
        <v>9.6374192375150069E-4</v>
      </c>
      <c r="FA54">
        <v>1.3629619921704639E-5</v>
      </c>
      <c r="FB54">
        <v>9.294710674354231E-4</v>
      </c>
      <c r="FC54">
        <v>2.8868827237892562E-4</v>
      </c>
      <c r="FD54">
        <v>0</v>
      </c>
      <c r="FE54">
        <v>1.0198869378906913E-5</v>
      </c>
      <c r="FF54">
        <v>2.6043318446554372E-4</v>
      </c>
      <c r="FG54">
        <v>2.3842783350002077E-9</v>
      </c>
      <c r="FH54">
        <v>0</v>
      </c>
      <c r="FI54">
        <v>0</v>
      </c>
      <c r="FK54">
        <v>0</v>
      </c>
      <c r="FL54">
        <v>1.8162572055141515</v>
      </c>
      <c r="FM54">
        <v>2.5510345084791882E-3</v>
      </c>
      <c r="FN54">
        <v>7.2465869593207062E-6</v>
      </c>
      <c r="FO54">
        <v>1.3220252620876777E-2</v>
      </c>
      <c r="FP54">
        <f t="shared" si="3"/>
        <v>0</v>
      </c>
    </row>
    <row r="55" spans="1:172">
      <c r="A55" t="s">
        <v>79</v>
      </c>
      <c r="C55">
        <v>42.585599999999999</v>
      </c>
      <c r="D55">
        <v>227519</v>
      </c>
      <c r="E55" t="s">
        <v>222</v>
      </c>
      <c r="F55" t="s">
        <v>222</v>
      </c>
      <c r="G55">
        <v>55.405099999999997</v>
      </c>
      <c r="H55">
        <v>1750.77</v>
      </c>
      <c r="I55">
        <v>1.0928100000000001</v>
      </c>
      <c r="J55" t="s">
        <v>352</v>
      </c>
      <c r="K55">
        <v>156.726</v>
      </c>
      <c r="L55">
        <v>1.70434</v>
      </c>
      <c r="M55">
        <v>58.879300000000001</v>
      </c>
      <c r="N55">
        <v>86.524600000000007</v>
      </c>
      <c r="O55">
        <v>75.034499999999994</v>
      </c>
      <c r="P55">
        <v>246.88300000000001</v>
      </c>
      <c r="Q55" t="s">
        <v>222</v>
      </c>
      <c r="R55">
        <v>21.877099999999999</v>
      </c>
      <c r="S55" t="s">
        <v>222</v>
      </c>
      <c r="T55">
        <v>1.0757399999999999</v>
      </c>
      <c r="U55">
        <v>42.453099999999999</v>
      </c>
      <c r="V55">
        <v>1.09799</v>
      </c>
      <c r="W55">
        <v>2698.44</v>
      </c>
      <c r="X55">
        <v>1.5725699999999999E-2</v>
      </c>
      <c r="Y55" t="s">
        <v>352</v>
      </c>
      <c r="Z55" s="1">
        <v>5.3644099999999997E-5</v>
      </c>
      <c r="AA55" s="1">
        <v>2.1466400000000002E-5</v>
      </c>
      <c r="AB55">
        <v>2.24329</v>
      </c>
      <c r="AC55">
        <v>466599.99999999994</v>
      </c>
      <c r="AD55">
        <v>0</v>
      </c>
      <c r="AE55">
        <v>9200</v>
      </c>
      <c r="AF55">
        <v>191100</v>
      </c>
      <c r="AG55">
        <v>236800</v>
      </c>
      <c r="AH55">
        <v>83200</v>
      </c>
      <c r="AI55">
        <v>0</v>
      </c>
      <c r="AJ55">
        <v>0</v>
      </c>
      <c r="AK55">
        <v>13200</v>
      </c>
      <c r="AL55">
        <f t="shared" si="4"/>
        <v>337.00173766520982</v>
      </c>
      <c r="AM55" t="e">
        <f t="shared" si="1"/>
        <v>#VALUE!</v>
      </c>
      <c r="AN55">
        <f t="shared" si="2"/>
        <v>83200</v>
      </c>
      <c r="EH55" s="45"/>
      <c r="EI55" s="45"/>
      <c r="EJ55" s="45"/>
      <c r="EK55" s="45"/>
      <c r="EL55" t="s">
        <v>79</v>
      </c>
      <c r="EN55">
        <v>7.0011311294047029</v>
      </c>
      <c r="EO55">
        <v>0.99886887059529705</v>
      </c>
      <c r="EQ55">
        <v>4.8822905843187971</v>
      </c>
      <c r="ER55">
        <v>3.0369809949266073E-2</v>
      </c>
      <c r="ES55">
        <v>0.19627547693892097</v>
      </c>
      <c r="ET55">
        <v>2.3688022118027352E-3</v>
      </c>
      <c r="EU55">
        <v>0.31431753314512301</v>
      </c>
      <c r="EV55">
        <v>5.0954166923579099E-3</v>
      </c>
      <c r="EW55">
        <v>0</v>
      </c>
      <c r="EX55">
        <v>3.5628055560879837E-6</v>
      </c>
      <c r="EY55">
        <v>1.0989326820519097E-3</v>
      </c>
      <c r="EZ55">
        <v>1.0232926292315099E-3</v>
      </c>
      <c r="FA55">
        <v>2.4015752605574337E-5</v>
      </c>
      <c r="FB55">
        <v>8.936758455492848E-4</v>
      </c>
      <c r="FC55">
        <v>2.0733036322446324E-4</v>
      </c>
      <c r="FD55">
        <v>1.0303612562306793E-10</v>
      </c>
      <c r="FE55">
        <v>9.7925016886791239E-6</v>
      </c>
      <c r="FF55">
        <v>3.7942273829858614E-4</v>
      </c>
      <c r="FG55">
        <v>0</v>
      </c>
      <c r="FH55">
        <v>3.1614577026167545E-10</v>
      </c>
      <c r="FI55">
        <v>1.0303612562306793E-10</v>
      </c>
      <c r="FK55">
        <v>0</v>
      </c>
      <c r="FL55">
        <v>1.7670351533195134</v>
      </c>
      <c r="FM55">
        <v>2.3985782295714389E-3</v>
      </c>
      <c r="FN55">
        <v>6.8604058602731758E-6</v>
      </c>
      <c r="FO55">
        <v>1.6319942869965562E-2</v>
      </c>
      <c r="FP55">
        <f t="shared" si="3"/>
        <v>0</v>
      </c>
    </row>
    <row r="56" spans="1:172">
      <c r="A56" t="s">
        <v>80</v>
      </c>
      <c r="C56">
        <v>42.493200000000002</v>
      </c>
      <c r="D56">
        <v>212237</v>
      </c>
      <c r="E56" t="s">
        <v>222</v>
      </c>
      <c r="F56" t="s">
        <v>222</v>
      </c>
      <c r="G56">
        <v>33.861800000000002</v>
      </c>
      <c r="H56">
        <v>762.57500000000005</v>
      </c>
      <c r="I56">
        <v>0.37246299999999999</v>
      </c>
      <c r="J56" t="s">
        <v>352</v>
      </c>
      <c r="K56">
        <v>126.075</v>
      </c>
      <c r="L56">
        <v>1.72624</v>
      </c>
      <c r="M56">
        <v>51.662300000000002</v>
      </c>
      <c r="N56">
        <v>85.102900000000005</v>
      </c>
      <c r="O56">
        <v>71.298299999999998</v>
      </c>
      <c r="P56">
        <v>212.42</v>
      </c>
      <c r="Q56">
        <v>18.566800000000001</v>
      </c>
      <c r="R56">
        <v>30.616</v>
      </c>
      <c r="S56" t="s">
        <v>222</v>
      </c>
      <c r="T56" t="s">
        <v>352</v>
      </c>
      <c r="U56">
        <v>20.594899999999999</v>
      </c>
      <c r="V56">
        <v>1.5187299999999999</v>
      </c>
      <c r="W56">
        <v>4389.04</v>
      </c>
      <c r="X56" t="s">
        <v>222</v>
      </c>
      <c r="Y56">
        <v>3.1320099999999999E-4</v>
      </c>
      <c r="Z56" t="s">
        <v>352</v>
      </c>
      <c r="AA56">
        <v>1.87576E-3</v>
      </c>
      <c r="AB56">
        <v>5.8992199999999997</v>
      </c>
      <c r="AC56">
        <v>465700</v>
      </c>
      <c r="AD56">
        <v>0</v>
      </c>
      <c r="AE56">
        <v>8600</v>
      </c>
      <c r="AF56">
        <v>190100.00000000003</v>
      </c>
      <c r="AG56">
        <v>235200</v>
      </c>
      <c r="AH56">
        <v>84000</v>
      </c>
      <c r="AI56">
        <v>0</v>
      </c>
      <c r="AJ56">
        <v>3000</v>
      </c>
      <c r="AK56">
        <v>13500</v>
      </c>
      <c r="AL56">
        <f t="shared" si="4"/>
        <v>395.44299030223146</v>
      </c>
      <c r="AM56" t="e">
        <f t="shared" si="1"/>
        <v>#VALUE!</v>
      </c>
      <c r="AN56">
        <f t="shared" si="2"/>
        <v>84000</v>
      </c>
      <c r="EH56" s="45"/>
      <c r="EI56" s="45"/>
      <c r="EJ56" s="45"/>
      <c r="EK56" s="45"/>
      <c r="EL56" t="s">
        <v>80</v>
      </c>
      <c r="EN56">
        <v>6.9877040978549347</v>
      </c>
      <c r="EO56">
        <v>1.0122959021450653</v>
      </c>
      <c r="EQ56">
        <v>4.8665903733986351</v>
      </c>
      <c r="ER56">
        <v>1.3292486136872683E-2</v>
      </c>
      <c r="ES56">
        <v>0.20171423770777513</v>
      </c>
      <c r="ET56">
        <v>1.9148175613450187E-3</v>
      </c>
      <c r="EU56">
        <v>0.29524999977508087</v>
      </c>
      <c r="EV56">
        <v>5.1091311028785636E-3</v>
      </c>
      <c r="EW56">
        <v>0</v>
      </c>
      <c r="EX56">
        <v>1.2202288030115787E-6</v>
      </c>
      <c r="EY56">
        <v>1.086141789072818E-3</v>
      </c>
      <c r="EZ56">
        <v>6.2845012629349792E-4</v>
      </c>
      <c r="FA56">
        <v>2.4442848433425564E-5</v>
      </c>
      <c r="FB56">
        <v>8.5331401094096134E-4</v>
      </c>
      <c r="FC56">
        <v>2.9156291292557285E-4</v>
      </c>
      <c r="FD56">
        <v>9.0472845022488737E-9</v>
      </c>
      <c r="FE56">
        <v>0</v>
      </c>
      <c r="FF56">
        <v>1.8496276438568978E-4</v>
      </c>
      <c r="FG56">
        <v>1.865400482910118E-9</v>
      </c>
      <c r="FH56">
        <v>0</v>
      </c>
      <c r="FI56">
        <v>9.0472845022488737E-9</v>
      </c>
      <c r="FK56">
        <v>0</v>
      </c>
      <c r="FL56">
        <v>1.7927173594224246</v>
      </c>
      <c r="FM56">
        <v>2.0738091229668097E-3</v>
      </c>
      <c r="FN56">
        <v>9.5354824458065195E-6</v>
      </c>
      <c r="FO56">
        <v>2.6673873163761685E-2</v>
      </c>
      <c r="FP56">
        <f t="shared" si="3"/>
        <v>0</v>
      </c>
    </row>
    <row r="57" spans="1:172">
      <c r="A57" t="s">
        <v>81</v>
      </c>
      <c r="C57">
        <v>37.845700000000001</v>
      </c>
      <c r="D57">
        <v>208585</v>
      </c>
      <c r="E57" t="s">
        <v>352</v>
      </c>
      <c r="F57" t="s">
        <v>222</v>
      </c>
      <c r="G57">
        <v>41.0182</v>
      </c>
      <c r="H57">
        <v>900.524</v>
      </c>
      <c r="I57" t="s">
        <v>222</v>
      </c>
      <c r="J57" t="s">
        <v>352</v>
      </c>
      <c r="K57">
        <v>96.868099999999998</v>
      </c>
      <c r="L57">
        <v>0.96605799999999997</v>
      </c>
      <c r="M57">
        <v>25.134899999999998</v>
      </c>
      <c r="N57">
        <v>71.134399999999999</v>
      </c>
      <c r="O57">
        <v>71.843199999999996</v>
      </c>
      <c r="P57">
        <v>218.23099999999999</v>
      </c>
      <c r="Q57">
        <v>30.614699999999999</v>
      </c>
      <c r="R57">
        <v>29.1724</v>
      </c>
      <c r="S57" t="s">
        <v>352</v>
      </c>
      <c r="T57">
        <v>0.95673900000000001</v>
      </c>
      <c r="U57">
        <v>32.602899999999998</v>
      </c>
      <c r="V57" t="s">
        <v>222</v>
      </c>
      <c r="W57">
        <v>2041.37</v>
      </c>
      <c r="X57" t="s">
        <v>222</v>
      </c>
      <c r="Y57" t="s">
        <v>352</v>
      </c>
      <c r="Z57" t="s">
        <v>352</v>
      </c>
      <c r="AA57" t="s">
        <v>352</v>
      </c>
      <c r="AB57">
        <v>3.5108799999999998</v>
      </c>
      <c r="AC57">
        <v>465800</v>
      </c>
      <c r="AD57">
        <v>0</v>
      </c>
      <c r="AE57">
        <v>7100</v>
      </c>
      <c r="AF57">
        <v>194200.00000000003</v>
      </c>
      <c r="AG57">
        <v>234600</v>
      </c>
      <c r="AH57">
        <v>86000</v>
      </c>
      <c r="AI57">
        <v>0</v>
      </c>
      <c r="AJ57">
        <v>0</v>
      </c>
      <c r="AK57">
        <v>12300</v>
      </c>
      <c r="AL57">
        <f t="shared" si="4"/>
        <v>394.07783495470397</v>
      </c>
      <c r="AM57" t="e">
        <f t="shared" si="1"/>
        <v>#VALUE!</v>
      </c>
      <c r="AN57">
        <f t="shared" si="2"/>
        <v>86000</v>
      </c>
      <c r="EH57" s="45"/>
      <c r="EI57" s="45"/>
      <c r="EJ57" s="45"/>
      <c r="EK57" s="45"/>
      <c r="EL57" t="s">
        <v>81</v>
      </c>
      <c r="EN57">
        <v>6.9666861377329683</v>
      </c>
      <c r="EO57">
        <v>1.0333138622670326</v>
      </c>
      <c r="EQ57">
        <v>4.96961527325346</v>
      </c>
      <c r="ER57">
        <v>1.5689893410140574E-2</v>
      </c>
      <c r="ES57">
        <v>0.18369991065971297</v>
      </c>
      <c r="ET57">
        <v>1.4705515568787801E-3</v>
      </c>
      <c r="EU57">
        <v>0.24364126865602256</v>
      </c>
      <c r="EV57">
        <v>4.5482591396753666E-3</v>
      </c>
      <c r="EW57">
        <v>0</v>
      </c>
      <c r="EX57">
        <v>0</v>
      </c>
      <c r="EY57">
        <v>9.0745037695481108E-4</v>
      </c>
      <c r="EZ57">
        <v>7.6091899334901987E-4</v>
      </c>
      <c r="FA57">
        <v>1.3672719024876374E-5</v>
      </c>
      <c r="FB57">
        <v>8.5944169388834171E-4</v>
      </c>
      <c r="FC57">
        <v>2.7768795352568201E-4</v>
      </c>
      <c r="FD57">
        <v>0</v>
      </c>
      <c r="FE57">
        <v>8.7476528285172759E-6</v>
      </c>
      <c r="FF57">
        <v>2.9267248884460358E-4</v>
      </c>
      <c r="FG57">
        <v>0</v>
      </c>
      <c r="FH57">
        <v>0</v>
      </c>
      <c r="FI57">
        <v>0</v>
      </c>
      <c r="FK57">
        <v>0</v>
      </c>
      <c r="FL57">
        <v>1.8345604976115615</v>
      </c>
      <c r="FM57">
        <v>2.1295648394878009E-3</v>
      </c>
      <c r="FN57">
        <v>0</v>
      </c>
      <c r="FO57">
        <v>1.2400503514637548E-2</v>
      </c>
      <c r="FP57">
        <f t="shared" si="3"/>
        <v>0</v>
      </c>
    </row>
    <row r="58" spans="1:172">
      <c r="A58" t="s">
        <v>82</v>
      </c>
      <c r="C58">
        <v>28.618099999999998</v>
      </c>
      <c r="D58">
        <v>204392</v>
      </c>
      <c r="E58" t="s">
        <v>352</v>
      </c>
      <c r="F58" t="s">
        <v>222</v>
      </c>
      <c r="G58">
        <v>49.407899999999998</v>
      </c>
      <c r="H58">
        <v>998.40300000000002</v>
      </c>
      <c r="I58">
        <v>0.35314000000000001</v>
      </c>
      <c r="J58" t="s">
        <v>222</v>
      </c>
      <c r="K58">
        <v>116.744</v>
      </c>
      <c r="L58">
        <v>0.89360799999999996</v>
      </c>
      <c r="M58">
        <v>42.330500000000001</v>
      </c>
      <c r="N58">
        <v>67.492599999999996</v>
      </c>
      <c r="O58">
        <v>72.632199999999997</v>
      </c>
      <c r="P58">
        <v>230.49600000000001</v>
      </c>
      <c r="Q58">
        <v>34.273000000000003</v>
      </c>
      <c r="R58">
        <v>25.503699999999998</v>
      </c>
      <c r="S58" t="s">
        <v>222</v>
      </c>
      <c r="T58">
        <v>1.34724</v>
      </c>
      <c r="U58">
        <v>31.9937</v>
      </c>
      <c r="V58">
        <v>1.25119</v>
      </c>
      <c r="W58">
        <v>2579.4899999999998</v>
      </c>
      <c r="X58">
        <v>1.9828399999999999E-2</v>
      </c>
      <c r="Y58">
        <v>1.7710600000000001E-4</v>
      </c>
      <c r="Z58" s="1">
        <v>8.1421299999999999E-5</v>
      </c>
      <c r="AA58">
        <v>5.8206700000000002E-4</v>
      </c>
      <c r="AB58">
        <v>2.8392900000000001</v>
      </c>
      <c r="AC58">
        <v>464200</v>
      </c>
      <c r="AD58">
        <v>4000</v>
      </c>
      <c r="AE58">
        <v>7900</v>
      </c>
      <c r="AF58">
        <v>191300</v>
      </c>
      <c r="AG58">
        <v>233500</v>
      </c>
      <c r="AH58">
        <v>84900</v>
      </c>
      <c r="AI58">
        <v>0</v>
      </c>
      <c r="AJ58">
        <v>0</v>
      </c>
      <c r="AK58">
        <v>14200</v>
      </c>
      <c r="AL58">
        <f t="shared" si="4"/>
        <v>368.33610995418576</v>
      </c>
      <c r="AM58" t="e">
        <f t="shared" si="1"/>
        <v>#VALUE!</v>
      </c>
      <c r="AN58">
        <f t="shared" si="2"/>
        <v>88900</v>
      </c>
      <c r="EH58" s="45"/>
      <c r="EI58" s="45"/>
      <c r="EJ58" s="45"/>
      <c r="EK58" s="45"/>
      <c r="EL58" t="s">
        <v>82</v>
      </c>
      <c r="EN58">
        <v>6.9467345626971762</v>
      </c>
      <c r="EO58">
        <v>1.0532654373028238</v>
      </c>
      <c r="EQ58">
        <v>4.8708640599748207</v>
      </c>
      <c r="ER58">
        <v>1.7427141644486766E-2</v>
      </c>
      <c r="ES58">
        <v>0.2124651774480843</v>
      </c>
      <c r="ET58">
        <v>1.7755365859826238E-3</v>
      </c>
      <c r="EU58">
        <v>0.27159087677794053</v>
      </c>
      <c r="EV58">
        <v>3.4456014196333844E-3</v>
      </c>
      <c r="EW58">
        <v>0</v>
      </c>
      <c r="EX58">
        <v>1.1585150472819462E-6</v>
      </c>
      <c r="EY58">
        <v>8.6257120018045231E-4</v>
      </c>
      <c r="EZ58">
        <v>9.1823491845576856E-4</v>
      </c>
      <c r="FA58">
        <v>1.2670516485219678E-5</v>
      </c>
      <c r="FB58">
        <v>8.7047345477017245E-4</v>
      </c>
      <c r="FC58">
        <v>2.4321124648207933E-4</v>
      </c>
      <c r="FD58">
        <v>2.8113219663865922E-9</v>
      </c>
      <c r="FE58">
        <v>1.2340666390394037E-5</v>
      </c>
      <c r="FF58">
        <v>2.8773038004707583E-4</v>
      </c>
      <c r="FG58">
        <v>1.0562794981515165E-9</v>
      </c>
      <c r="FH58">
        <v>4.8284834851676149E-10</v>
      </c>
      <c r="FI58">
        <v>2.8113219663865922E-9</v>
      </c>
      <c r="FK58">
        <v>0.14538002235617761</v>
      </c>
      <c r="FL58">
        <v>1.8144159676705263</v>
      </c>
      <c r="FM58">
        <v>2.2533746297615791E-3</v>
      </c>
      <c r="FN58">
        <v>7.8665081144662844E-6</v>
      </c>
      <c r="FO58">
        <v>1.5698097516049989E-2</v>
      </c>
      <c r="FP58">
        <f t="shared" si="3"/>
        <v>7.4181202072056834E-2</v>
      </c>
    </row>
    <row r="59" spans="1:172">
      <c r="A59" t="s">
        <v>83</v>
      </c>
      <c r="C59">
        <v>43.297199999999997</v>
      </c>
      <c r="D59">
        <v>203888</v>
      </c>
      <c r="E59" t="s">
        <v>222</v>
      </c>
      <c r="F59" t="s">
        <v>222</v>
      </c>
      <c r="G59">
        <v>49.833799999999997</v>
      </c>
      <c r="H59">
        <v>1028.67</v>
      </c>
      <c r="I59">
        <v>0.67112099999999997</v>
      </c>
      <c r="J59" t="s">
        <v>222</v>
      </c>
      <c r="K59">
        <v>111.283</v>
      </c>
      <c r="L59">
        <v>1.08118</v>
      </c>
      <c r="M59">
        <v>26.624199999999998</v>
      </c>
      <c r="N59">
        <v>57.222700000000003</v>
      </c>
      <c r="O59">
        <v>76.397599999999997</v>
      </c>
      <c r="P59">
        <v>221.941</v>
      </c>
      <c r="Q59">
        <v>40.508299999999998</v>
      </c>
      <c r="R59">
        <v>37.959699999999998</v>
      </c>
      <c r="S59" t="s">
        <v>222</v>
      </c>
      <c r="T59">
        <v>0.70696400000000004</v>
      </c>
      <c r="U59">
        <v>34.036000000000001</v>
      </c>
      <c r="V59">
        <v>0.97689899999999996</v>
      </c>
      <c r="W59">
        <v>2380.48</v>
      </c>
      <c r="X59">
        <v>1.2712599999999999E-2</v>
      </c>
      <c r="Y59" t="s">
        <v>352</v>
      </c>
      <c r="Z59" t="s">
        <v>352</v>
      </c>
      <c r="AA59">
        <v>2.14979E-2</v>
      </c>
      <c r="AB59">
        <v>4.6890099999999997</v>
      </c>
      <c r="AC59">
        <v>464799.99999999994</v>
      </c>
      <c r="AD59">
        <v>4300</v>
      </c>
      <c r="AE59">
        <v>6000</v>
      </c>
      <c r="AF59">
        <v>192500</v>
      </c>
      <c r="AG59">
        <v>234300</v>
      </c>
      <c r="AH59">
        <v>84600.000000000015</v>
      </c>
      <c r="AI59">
        <v>0</v>
      </c>
      <c r="AJ59">
        <v>0</v>
      </c>
      <c r="AK59">
        <v>13600.000000000002</v>
      </c>
      <c r="AL59">
        <f t="shared" si="4"/>
        <v>381.1823863098752</v>
      </c>
      <c r="AM59" t="e">
        <f t="shared" si="1"/>
        <v>#VALUE!</v>
      </c>
      <c r="AN59">
        <f t="shared" si="2"/>
        <v>88900.000000000015</v>
      </c>
      <c r="EH59" s="45"/>
      <c r="EI59" s="45"/>
      <c r="EJ59" s="45"/>
      <c r="EK59" s="45"/>
      <c r="EL59" t="s">
        <v>83</v>
      </c>
      <c r="EN59">
        <v>6.9800575174533881</v>
      </c>
      <c r="EO59">
        <v>1.0199424825466119</v>
      </c>
      <c r="EQ59">
        <v>4.9494921398671821</v>
      </c>
      <c r="ER59">
        <v>1.7979981936185579E-2</v>
      </c>
      <c r="ES59">
        <v>0.203765764076103</v>
      </c>
      <c r="ET59">
        <v>1.6947934393268097E-3</v>
      </c>
      <c r="EU59">
        <v>0.20655334344476406</v>
      </c>
      <c r="EV59">
        <v>5.2200774365217893E-3</v>
      </c>
      <c r="EW59">
        <v>0</v>
      </c>
      <c r="EX59">
        <v>2.2046948508687822E-6</v>
      </c>
      <c r="EY59">
        <v>7.3231854757900225E-4</v>
      </c>
      <c r="EZ59">
        <v>9.2741540721153674E-4</v>
      </c>
      <c r="FA59">
        <v>1.5351052838547542E-5</v>
      </c>
      <c r="FB59">
        <v>9.1685137664859577E-4</v>
      </c>
      <c r="FC59">
        <v>3.624900807044604E-4</v>
      </c>
      <c r="FD59">
        <v>1.0397442792024209E-7</v>
      </c>
      <c r="FE59">
        <v>6.4846096099905611E-6</v>
      </c>
      <c r="FF59">
        <v>3.0651565397857696E-4</v>
      </c>
      <c r="FG59">
        <v>0</v>
      </c>
      <c r="FH59">
        <v>0</v>
      </c>
      <c r="FI59">
        <v>1.0397442792024209E-7</v>
      </c>
      <c r="FK59">
        <v>0.15649702590566494</v>
      </c>
      <c r="FL59">
        <v>1.8104745530511173</v>
      </c>
      <c r="FM59">
        <v>2.1727033740817697E-3</v>
      </c>
      <c r="FN59">
        <v>6.1503706382730784E-6</v>
      </c>
      <c r="FO59">
        <v>1.4506765942580003E-2</v>
      </c>
      <c r="FP59">
        <f t="shared" si="3"/>
        <v>7.9562423565197563E-2</v>
      </c>
    </row>
    <row r="60" spans="1:172">
      <c r="A60" t="s">
        <v>84</v>
      </c>
      <c r="C60">
        <v>40.203699999999998</v>
      </c>
      <c r="D60">
        <v>196912</v>
      </c>
      <c r="E60" t="s">
        <v>222</v>
      </c>
      <c r="F60" t="s">
        <v>222</v>
      </c>
      <c r="G60">
        <v>24.514299999999999</v>
      </c>
      <c r="H60">
        <v>926.62699999999995</v>
      </c>
      <c r="I60" t="s">
        <v>222</v>
      </c>
      <c r="J60" t="s">
        <v>352</v>
      </c>
      <c r="K60">
        <v>92.569599999999994</v>
      </c>
      <c r="L60">
        <v>1.0046299999999999</v>
      </c>
      <c r="M60">
        <v>36.746299999999998</v>
      </c>
      <c r="N60">
        <v>62.323099999999997</v>
      </c>
      <c r="O60">
        <v>61.1511</v>
      </c>
      <c r="P60">
        <v>195.26900000000001</v>
      </c>
      <c r="Q60">
        <v>38.988799999999998</v>
      </c>
      <c r="R60">
        <v>30.6266</v>
      </c>
      <c r="S60" t="s">
        <v>352</v>
      </c>
      <c r="T60">
        <v>1.1833800000000001</v>
      </c>
      <c r="U60">
        <v>24.564399999999999</v>
      </c>
      <c r="V60" t="s">
        <v>222</v>
      </c>
      <c r="W60">
        <v>3039.46</v>
      </c>
      <c r="X60" t="s">
        <v>222</v>
      </c>
      <c r="Y60" t="s">
        <v>352</v>
      </c>
      <c r="Z60">
        <v>9.4862600000000005E-4</v>
      </c>
      <c r="AA60">
        <v>4.0461499999999997E-2</v>
      </c>
      <c r="AB60">
        <v>2.7631399999999999</v>
      </c>
      <c r="AC60">
        <v>465700</v>
      </c>
      <c r="AD60">
        <v>0</v>
      </c>
      <c r="AE60">
        <v>6899.9999999999991</v>
      </c>
      <c r="AF60">
        <v>194400</v>
      </c>
      <c r="AG60">
        <v>233100</v>
      </c>
      <c r="AH60">
        <v>85399.999999999985</v>
      </c>
      <c r="AI60">
        <v>0</v>
      </c>
      <c r="AJ60">
        <v>2800.0000000000005</v>
      </c>
      <c r="AK60">
        <v>11600</v>
      </c>
      <c r="AL60">
        <f t="shared" si="4"/>
        <v>437.34540556872815</v>
      </c>
      <c r="AM60" t="e">
        <f t="shared" si="1"/>
        <v>#VALUE!</v>
      </c>
      <c r="AN60">
        <f t="shared" si="2"/>
        <v>85399.999999999985</v>
      </c>
      <c r="EH60" s="45"/>
      <c r="EI60" s="45"/>
      <c r="EJ60" s="45"/>
      <c r="EK60" s="45"/>
      <c r="EL60" t="s">
        <v>84</v>
      </c>
      <c r="EN60">
        <v>6.9430158257814973</v>
      </c>
      <c r="EO60">
        <v>1.0569841742185035</v>
      </c>
      <c r="EQ60">
        <v>4.970247647754956</v>
      </c>
      <c r="ER60">
        <v>1.6193372127653181E-2</v>
      </c>
      <c r="ES60">
        <v>0.17376786577465214</v>
      </c>
      <c r="ET60">
        <v>1.4095338346582808E-3</v>
      </c>
      <c r="EU60">
        <v>0.23749213870737415</v>
      </c>
      <c r="EV60">
        <v>4.8462110815136244E-3</v>
      </c>
      <c r="EW60">
        <v>0</v>
      </c>
      <c r="EX60">
        <v>0</v>
      </c>
      <c r="EY60">
        <v>7.9744346664865798E-4</v>
      </c>
      <c r="EZ60">
        <v>4.561303467507155E-4</v>
      </c>
      <c r="FA60">
        <v>1.4261508820977861E-5</v>
      </c>
      <c r="FB60">
        <v>7.3374079910535359E-4</v>
      </c>
      <c r="FC60">
        <v>2.9240938729547486E-4</v>
      </c>
      <c r="FD60">
        <v>1.9565531455084722E-7</v>
      </c>
      <c r="FE60">
        <v>1.0852503394963889E-5</v>
      </c>
      <c r="FF60">
        <v>2.2117675081636097E-4</v>
      </c>
      <c r="FG60">
        <v>0</v>
      </c>
      <c r="FH60">
        <v>5.6322225065798853E-9</v>
      </c>
      <c r="FI60">
        <v>1.9565531455084722E-7</v>
      </c>
      <c r="FK60">
        <v>0</v>
      </c>
      <c r="FL60">
        <v>1.8272547586908943</v>
      </c>
      <c r="FM60">
        <v>1.9112406393804505E-3</v>
      </c>
      <c r="FN60">
        <v>0</v>
      </c>
      <c r="FO60">
        <v>1.8519176391511814E-2</v>
      </c>
      <c r="FP60">
        <f t="shared" si="3"/>
        <v>0</v>
      </c>
    </row>
    <row r="61" spans="1:172">
      <c r="A61" t="s">
        <v>85</v>
      </c>
      <c r="C61">
        <v>43.762300000000003</v>
      </c>
      <c r="D61">
        <v>237782</v>
      </c>
      <c r="E61" t="s">
        <v>222</v>
      </c>
      <c r="F61" t="s">
        <v>222</v>
      </c>
      <c r="G61">
        <v>23.0642</v>
      </c>
      <c r="H61">
        <v>628.97500000000002</v>
      </c>
      <c r="I61" t="s">
        <v>222</v>
      </c>
      <c r="J61" t="s">
        <v>222</v>
      </c>
      <c r="K61">
        <v>152.80199999999999</v>
      </c>
      <c r="L61">
        <v>1.0849500000000001</v>
      </c>
      <c r="M61">
        <v>40.506999999999998</v>
      </c>
      <c r="N61">
        <v>89.549000000000007</v>
      </c>
      <c r="O61">
        <v>64.017200000000003</v>
      </c>
      <c r="P61">
        <v>213.63499999999999</v>
      </c>
      <c r="Q61">
        <v>39.634300000000003</v>
      </c>
      <c r="R61">
        <v>33.823599999999999</v>
      </c>
      <c r="S61" t="s">
        <v>222</v>
      </c>
      <c r="T61">
        <v>0.23689099999999999</v>
      </c>
      <c r="U61">
        <v>14.1861</v>
      </c>
      <c r="V61">
        <v>1.7627200000000001</v>
      </c>
      <c r="W61">
        <v>4657.41</v>
      </c>
      <c r="X61">
        <v>2.2280899999999999E-2</v>
      </c>
      <c r="Y61" t="s">
        <v>352</v>
      </c>
      <c r="Z61" t="s">
        <v>352</v>
      </c>
      <c r="AA61" t="s">
        <v>222</v>
      </c>
      <c r="AB61">
        <v>6.86571</v>
      </c>
      <c r="AC61">
        <v>464500</v>
      </c>
      <c r="AD61">
        <v>3900</v>
      </c>
      <c r="AE61">
        <v>8000</v>
      </c>
      <c r="AF61">
        <v>192000</v>
      </c>
      <c r="AG61">
        <v>233299.99999999997</v>
      </c>
      <c r="AH61">
        <v>84100</v>
      </c>
      <c r="AI61">
        <v>0</v>
      </c>
      <c r="AJ61">
        <v>0</v>
      </c>
      <c r="AK61">
        <v>14200</v>
      </c>
      <c r="AL61">
        <f t="shared" si="4"/>
        <v>393.66208720481194</v>
      </c>
      <c r="AM61" t="e">
        <f t="shared" si="1"/>
        <v>#VALUE!</v>
      </c>
      <c r="AN61">
        <f t="shared" si="2"/>
        <v>88000</v>
      </c>
      <c r="EH61" s="45"/>
      <c r="EI61" s="45"/>
      <c r="EJ61" s="45"/>
      <c r="EK61" s="45"/>
      <c r="EL61" t="s">
        <v>85</v>
      </c>
      <c r="EN61">
        <v>6.9115040571166837</v>
      </c>
      <c r="EO61">
        <v>1.0884959428833163</v>
      </c>
      <c r="EQ61">
        <v>4.8322279786430258</v>
      </c>
      <c r="ER61">
        <v>1.0932454444624427E-2</v>
      </c>
      <c r="ES61">
        <v>0.21156887128798163</v>
      </c>
      <c r="ET61">
        <v>2.3141318708971245E-3</v>
      </c>
      <c r="EU61">
        <v>0.27386849902390326</v>
      </c>
      <c r="EV61">
        <v>5.2467260475060262E-3</v>
      </c>
      <c r="EW61">
        <v>0</v>
      </c>
      <c r="EX61">
        <v>0</v>
      </c>
      <c r="EY61">
        <v>1.1396291365383491E-3</v>
      </c>
      <c r="EZ61">
        <v>4.2683479254955085E-4</v>
      </c>
      <c r="FA61">
        <v>1.5318667972442883E-5</v>
      </c>
      <c r="FB61">
        <v>7.639888432878052E-4</v>
      </c>
      <c r="FC61">
        <v>3.211916902361488E-4</v>
      </c>
      <c r="FD61">
        <v>0</v>
      </c>
      <c r="FE61">
        <v>2.1607584166687864E-6</v>
      </c>
      <c r="FF61">
        <v>1.2704227927543192E-4</v>
      </c>
      <c r="FG61">
        <v>0</v>
      </c>
      <c r="FH61">
        <v>0</v>
      </c>
      <c r="FI61">
        <v>0</v>
      </c>
      <c r="FK61">
        <v>0.1411475537637355</v>
      </c>
      <c r="FL61">
        <v>1.7897368227404873</v>
      </c>
      <c r="FM61">
        <v>2.0797274357317649E-3</v>
      </c>
      <c r="FN61">
        <v>1.1035857172656842E-5</v>
      </c>
      <c r="FO61">
        <v>2.8224200855950277E-2</v>
      </c>
      <c r="FP61">
        <f t="shared" si="3"/>
        <v>7.3099951235441996E-2</v>
      </c>
    </row>
    <row r="62" spans="1:172">
      <c r="A62" t="s">
        <v>86</v>
      </c>
      <c r="C62">
        <v>39.972700000000003</v>
      </c>
      <c r="D62">
        <v>205893</v>
      </c>
      <c r="E62" t="s">
        <v>222</v>
      </c>
      <c r="F62" t="s">
        <v>222</v>
      </c>
      <c r="G62">
        <v>34.758499999999998</v>
      </c>
      <c r="H62">
        <v>1152.53</v>
      </c>
      <c r="I62" t="s">
        <v>222</v>
      </c>
      <c r="J62" t="s">
        <v>222</v>
      </c>
      <c r="K62">
        <v>108.907</v>
      </c>
      <c r="L62">
        <v>1.40673</v>
      </c>
      <c r="M62">
        <v>33.851700000000001</v>
      </c>
      <c r="N62">
        <v>108.15</v>
      </c>
      <c r="O62">
        <v>66.471900000000005</v>
      </c>
      <c r="P62">
        <v>204.542</v>
      </c>
      <c r="Q62">
        <v>33.721200000000003</v>
      </c>
      <c r="R62">
        <v>33.261800000000001</v>
      </c>
      <c r="S62">
        <v>0.105791</v>
      </c>
      <c r="T62">
        <v>1.0056700000000001</v>
      </c>
      <c r="U62">
        <v>27.911899999999999</v>
      </c>
      <c r="V62" t="s">
        <v>222</v>
      </c>
      <c r="W62">
        <v>3158.96</v>
      </c>
      <c r="X62">
        <v>1.49932E-2</v>
      </c>
      <c r="Y62" s="1">
        <v>9.2319099999999995E-6</v>
      </c>
      <c r="Z62" t="s">
        <v>352</v>
      </c>
      <c r="AA62" t="s">
        <v>352</v>
      </c>
      <c r="AB62">
        <v>3.8082600000000002</v>
      </c>
      <c r="AC62">
        <v>464700</v>
      </c>
      <c r="AD62">
        <v>4800</v>
      </c>
      <c r="AE62">
        <v>6500</v>
      </c>
      <c r="AF62">
        <v>195700</v>
      </c>
      <c r="AG62">
        <v>231500</v>
      </c>
      <c r="AH62">
        <v>82899.999999999985</v>
      </c>
      <c r="AI62">
        <v>0</v>
      </c>
      <c r="AJ62">
        <v>0</v>
      </c>
      <c r="AK62">
        <v>13899.999999999998</v>
      </c>
      <c r="AL62">
        <f t="shared" si="4"/>
        <v>405.29573388350553</v>
      </c>
      <c r="AM62" t="e">
        <f t="shared" si="1"/>
        <v>#VALUE!</v>
      </c>
      <c r="AN62">
        <f t="shared" si="2"/>
        <v>87699.999999999985</v>
      </c>
      <c r="EH62" s="45"/>
      <c r="EI62" s="45"/>
      <c r="EJ62" s="45"/>
      <c r="EK62" s="45"/>
      <c r="EL62" t="s">
        <v>86</v>
      </c>
      <c r="EN62">
        <v>6.8495617248267706</v>
      </c>
      <c r="EO62">
        <v>1.1504382751732285</v>
      </c>
      <c r="EQ62">
        <v>4.8768000934987725</v>
      </c>
      <c r="ER62">
        <v>2.0007392454116372E-2</v>
      </c>
      <c r="ES62">
        <v>0.20683888349471102</v>
      </c>
      <c r="ET62">
        <v>1.6472852877990347E-3</v>
      </c>
      <c r="EU62">
        <v>0.2222385583004769</v>
      </c>
      <c r="EV62">
        <v>4.78636367118088E-3</v>
      </c>
      <c r="EW62">
        <v>0</v>
      </c>
      <c r="EX62">
        <v>0</v>
      </c>
      <c r="EY62">
        <v>1.3746219908444752E-3</v>
      </c>
      <c r="EZ62">
        <v>6.4244566576012981E-4</v>
      </c>
      <c r="FA62">
        <v>1.9836999760351137E-5</v>
      </c>
      <c r="FB62">
        <v>7.9228675190213572E-4</v>
      </c>
      <c r="FC62">
        <v>3.1545991273405666E-4</v>
      </c>
      <c r="FD62">
        <v>0</v>
      </c>
      <c r="FE62">
        <v>9.1615109890837633E-6</v>
      </c>
      <c r="FF62">
        <v>2.496483041437217E-4</v>
      </c>
      <c r="FG62">
        <v>5.4758949313903056E-11</v>
      </c>
      <c r="FH62">
        <v>0</v>
      </c>
      <c r="FI62">
        <v>0</v>
      </c>
      <c r="FK62">
        <v>0.17350178449203194</v>
      </c>
      <c r="FL62">
        <v>1.7619828140805098</v>
      </c>
      <c r="FM62">
        <v>1.988705496231757E-3</v>
      </c>
      <c r="FN62">
        <v>0</v>
      </c>
      <c r="FO62">
        <v>1.9119444468051146E-2</v>
      </c>
      <c r="FP62">
        <f t="shared" si="3"/>
        <v>8.9642554954967327E-2</v>
      </c>
    </row>
    <row r="63" spans="1:172">
      <c r="A63" t="s">
        <v>87</v>
      </c>
      <c r="C63">
        <v>42.315199999999997</v>
      </c>
      <c r="D63">
        <v>243591</v>
      </c>
      <c r="E63" t="s">
        <v>222</v>
      </c>
      <c r="F63" t="s">
        <v>222</v>
      </c>
      <c r="G63">
        <v>38.182099999999998</v>
      </c>
      <c r="H63">
        <v>1527.92</v>
      </c>
      <c r="I63">
        <v>0.36630800000000002</v>
      </c>
      <c r="J63" t="s">
        <v>222</v>
      </c>
      <c r="K63">
        <v>118.48699999999999</v>
      </c>
      <c r="L63">
        <v>0.65921600000000002</v>
      </c>
      <c r="M63">
        <v>45.828499999999998</v>
      </c>
      <c r="N63">
        <v>87.873199999999997</v>
      </c>
      <c r="O63">
        <v>78.828299999999999</v>
      </c>
      <c r="P63">
        <v>277.32900000000001</v>
      </c>
      <c r="Q63">
        <v>29.234200000000001</v>
      </c>
      <c r="R63">
        <v>29.2652</v>
      </c>
      <c r="S63" t="s">
        <v>222</v>
      </c>
      <c r="T63">
        <v>0.95854499999999998</v>
      </c>
      <c r="U63">
        <v>34.025199999999998</v>
      </c>
      <c r="V63">
        <v>1.46041</v>
      </c>
      <c r="W63">
        <v>2954.72</v>
      </c>
      <c r="X63">
        <v>2.0654700000000002E-2</v>
      </c>
      <c r="Y63">
        <v>4.1591300000000001E-4</v>
      </c>
      <c r="Z63" t="s">
        <v>352</v>
      </c>
      <c r="AA63" t="s">
        <v>352</v>
      </c>
      <c r="AB63">
        <v>3.00102</v>
      </c>
      <c r="AC63">
        <v>466599.99999999994</v>
      </c>
      <c r="AD63">
        <v>0</v>
      </c>
      <c r="AE63">
        <v>5900</v>
      </c>
      <c r="AF63">
        <v>194300</v>
      </c>
      <c r="AG63">
        <v>236200</v>
      </c>
      <c r="AH63">
        <v>85500</v>
      </c>
      <c r="AI63">
        <v>0</v>
      </c>
      <c r="AJ63">
        <v>0</v>
      </c>
      <c r="AK63">
        <v>11600</v>
      </c>
      <c r="AL63">
        <f t="shared" si="4"/>
        <v>308.29808638836903</v>
      </c>
      <c r="AM63" t="e">
        <f t="shared" si="1"/>
        <v>#VALUE!</v>
      </c>
      <c r="AN63">
        <f t="shared" si="2"/>
        <v>85500</v>
      </c>
      <c r="EH63" s="45"/>
      <c r="EI63" s="45"/>
      <c r="EJ63" s="45"/>
      <c r="EK63" s="45"/>
      <c r="EL63" t="s">
        <v>87</v>
      </c>
      <c r="EN63">
        <v>6.9864983128895455</v>
      </c>
      <c r="EO63">
        <v>1.0135016871104554</v>
      </c>
      <c r="EQ63">
        <v>4.9687987424469569</v>
      </c>
      <c r="ER63">
        <v>2.6515922742853842E-2</v>
      </c>
      <c r="ES63">
        <v>0.17256123913370822</v>
      </c>
      <c r="ET63">
        <v>1.7916435287716789E-3</v>
      </c>
      <c r="EU63">
        <v>0.2016628696968463</v>
      </c>
      <c r="EV63">
        <v>5.0653153019479692E-3</v>
      </c>
      <c r="EW63">
        <v>0</v>
      </c>
      <c r="EX63">
        <v>1.1947774448531249E-6</v>
      </c>
      <c r="EY63">
        <v>1.1165574727862609E-3</v>
      </c>
      <c r="EZ63">
        <v>7.0550982299010607E-4</v>
      </c>
      <c r="FA63">
        <v>9.2931052397311267E-6</v>
      </c>
      <c r="FB63">
        <v>9.3927840819726558E-4</v>
      </c>
      <c r="FC63">
        <v>2.774711309765947E-4</v>
      </c>
      <c r="FD63">
        <v>0</v>
      </c>
      <c r="FE63">
        <v>8.7295527774402347E-6</v>
      </c>
      <c r="FF63">
        <v>3.0423402511961192E-4</v>
      </c>
      <c r="FG63">
        <v>2.466231932111777E-9</v>
      </c>
      <c r="FH63">
        <v>0</v>
      </c>
      <c r="FI63">
        <v>0</v>
      </c>
      <c r="FK63">
        <v>0</v>
      </c>
      <c r="FL63">
        <v>1.8166912699268918</v>
      </c>
      <c r="FM63">
        <v>2.6955732533186509E-3</v>
      </c>
      <c r="FN63">
        <v>9.1289194253780219E-6</v>
      </c>
      <c r="FO63">
        <v>1.7877852562485818E-2</v>
      </c>
      <c r="FP63">
        <f t="shared" si="3"/>
        <v>0</v>
      </c>
    </row>
    <row r="64" spans="1:172">
      <c r="A64" t="s">
        <v>88</v>
      </c>
      <c r="C64">
        <v>47.645000000000003</v>
      </c>
      <c r="D64">
        <v>217135</v>
      </c>
      <c r="E64" t="s">
        <v>352</v>
      </c>
      <c r="F64" t="s">
        <v>222</v>
      </c>
      <c r="G64">
        <v>23.6081</v>
      </c>
      <c r="H64">
        <v>1051.3499999999999</v>
      </c>
      <c r="I64">
        <v>0.306029</v>
      </c>
      <c r="J64" t="s">
        <v>222</v>
      </c>
      <c r="K64">
        <v>94.724699999999999</v>
      </c>
      <c r="L64">
        <v>1.1645000000000001</v>
      </c>
      <c r="M64">
        <v>53.6952</v>
      </c>
      <c r="N64">
        <v>66.383099999999999</v>
      </c>
      <c r="O64">
        <v>72.191999999999993</v>
      </c>
      <c r="P64">
        <v>237.804</v>
      </c>
      <c r="Q64">
        <v>44.899000000000001</v>
      </c>
      <c r="R64">
        <v>29.728899999999999</v>
      </c>
      <c r="S64" t="s">
        <v>222</v>
      </c>
      <c r="T64">
        <v>1.8076300000000001</v>
      </c>
      <c r="U64">
        <v>34.706400000000002</v>
      </c>
      <c r="V64" t="s">
        <v>222</v>
      </c>
      <c r="W64">
        <v>3656.91</v>
      </c>
      <c r="X64" t="s">
        <v>222</v>
      </c>
      <c r="Y64" t="s">
        <v>352</v>
      </c>
      <c r="Z64" t="s">
        <v>352</v>
      </c>
      <c r="AA64">
        <v>1.1863500000000001E-2</v>
      </c>
      <c r="AB64">
        <v>3.3274499999999998</v>
      </c>
      <c r="AC64">
        <v>467100</v>
      </c>
      <c r="AD64">
        <v>0</v>
      </c>
      <c r="AE64">
        <v>7000</v>
      </c>
      <c r="AF64">
        <v>197000</v>
      </c>
      <c r="AG64">
        <v>234500</v>
      </c>
      <c r="AH64">
        <v>84700</v>
      </c>
      <c r="AI64">
        <v>0</v>
      </c>
      <c r="AJ64">
        <v>0</v>
      </c>
      <c r="AK64">
        <v>9700</v>
      </c>
      <c r="AL64">
        <f t="shared" si="4"/>
        <v>356.17567408454022</v>
      </c>
      <c r="AM64" t="e">
        <f t="shared" si="1"/>
        <v>#VALUE!</v>
      </c>
      <c r="AN64">
        <f t="shared" si="2"/>
        <v>84700</v>
      </c>
      <c r="EH64" s="45"/>
      <c r="EI64" s="45"/>
      <c r="EJ64" s="45"/>
      <c r="EK64" s="45"/>
      <c r="EL64" t="s">
        <v>88</v>
      </c>
      <c r="EN64">
        <v>7.0227284073862917</v>
      </c>
      <c r="EO64">
        <v>0.97727159261370833</v>
      </c>
      <c r="EQ64">
        <v>5.163811953697568</v>
      </c>
      <c r="ER64">
        <v>1.8472973580714251E-2</v>
      </c>
      <c r="ES64">
        <v>0.14609668326824932</v>
      </c>
      <c r="ET64">
        <v>1.4501986649802993E-3</v>
      </c>
      <c r="EU64">
        <v>0.24224528464427672</v>
      </c>
      <c r="EV64">
        <v>5.7744520367236504E-3</v>
      </c>
      <c r="EW64">
        <v>0</v>
      </c>
      <c r="EX64">
        <v>1.0106168984357364E-6</v>
      </c>
      <c r="EY64">
        <v>8.5401506308823815E-4</v>
      </c>
      <c r="EZ64">
        <v>4.4165957591414022E-4</v>
      </c>
      <c r="FA64">
        <v>1.6620954834061119E-5</v>
      </c>
      <c r="FB64">
        <v>8.7093273189002812E-4</v>
      </c>
      <c r="FC64">
        <v>2.853832693218792E-4</v>
      </c>
      <c r="FD64">
        <v>5.7679255895988634E-8</v>
      </c>
      <c r="FE64">
        <v>1.6667573927304043E-5</v>
      </c>
      <c r="FF64">
        <v>3.141955467815305E-4</v>
      </c>
      <c r="FG64">
        <v>0</v>
      </c>
      <c r="FH64">
        <v>0</v>
      </c>
      <c r="FI64">
        <v>5.7679255895988634E-8</v>
      </c>
      <c r="FK64">
        <v>0</v>
      </c>
      <c r="FL64">
        <v>1.8221401832236404</v>
      </c>
      <c r="FM64">
        <v>2.340229065935168E-3</v>
      </c>
      <c r="FN64">
        <v>0</v>
      </c>
      <c r="FO64">
        <v>2.2402508583939107E-2</v>
      </c>
      <c r="FP64">
        <f t="shared" si="3"/>
        <v>0</v>
      </c>
    </row>
    <row r="65" spans="1:172">
      <c r="A65" t="s">
        <v>89</v>
      </c>
      <c r="C65">
        <v>42.195399999999999</v>
      </c>
      <c r="D65">
        <v>219470</v>
      </c>
      <c r="E65" t="s">
        <v>222</v>
      </c>
      <c r="F65" t="s">
        <v>222</v>
      </c>
      <c r="G65">
        <v>18.654199999999999</v>
      </c>
      <c r="H65">
        <v>1015.22</v>
      </c>
      <c r="I65" t="s">
        <v>222</v>
      </c>
      <c r="J65" t="s">
        <v>352</v>
      </c>
      <c r="K65">
        <v>103.874</v>
      </c>
      <c r="L65">
        <v>1.49851</v>
      </c>
      <c r="M65">
        <v>50.630099999999999</v>
      </c>
      <c r="N65">
        <v>100.98</v>
      </c>
      <c r="O65">
        <v>63.913499999999999</v>
      </c>
      <c r="P65">
        <v>190.381</v>
      </c>
      <c r="Q65">
        <v>37.661700000000003</v>
      </c>
      <c r="R65">
        <v>30.976099999999999</v>
      </c>
      <c r="S65">
        <v>3.2809400000000002E-2</v>
      </c>
      <c r="T65">
        <v>1.6526000000000001</v>
      </c>
      <c r="U65">
        <v>27.593699999999998</v>
      </c>
      <c r="V65" t="s">
        <v>222</v>
      </c>
      <c r="W65">
        <v>3127.34</v>
      </c>
      <c r="X65">
        <v>1.7158699999999999E-2</v>
      </c>
      <c r="Y65" t="s">
        <v>352</v>
      </c>
      <c r="Z65">
        <v>5.22E-4</v>
      </c>
      <c r="AA65">
        <v>1.03816E-3</v>
      </c>
      <c r="AB65">
        <v>3.6956099999999998</v>
      </c>
      <c r="AC65">
        <v>464700</v>
      </c>
      <c r="AD65">
        <v>3900</v>
      </c>
      <c r="AE65">
        <v>6200</v>
      </c>
      <c r="AF65">
        <v>197300</v>
      </c>
      <c r="AG65">
        <v>230700</v>
      </c>
      <c r="AH65">
        <v>84600.000000000015</v>
      </c>
      <c r="AI65">
        <v>0</v>
      </c>
      <c r="AJ65">
        <v>0</v>
      </c>
      <c r="AK65">
        <v>12600</v>
      </c>
      <c r="AL65">
        <f t="shared" si="4"/>
        <v>444.37207494445357</v>
      </c>
      <c r="AM65" t="e">
        <f t="shared" si="1"/>
        <v>#VALUE!</v>
      </c>
      <c r="AN65">
        <f t="shared" si="2"/>
        <v>88500.000000000015</v>
      </c>
      <c r="EH65" s="45"/>
      <c r="EI65" s="45"/>
      <c r="EJ65" s="45"/>
      <c r="EK65" s="45"/>
      <c r="EL65" t="s">
        <v>89</v>
      </c>
      <c r="EN65">
        <v>6.8149067996108519</v>
      </c>
      <c r="EO65">
        <v>1.1850932003891481</v>
      </c>
      <c r="EQ65">
        <v>4.8816437565779349</v>
      </c>
      <c r="ER65">
        <v>1.7595392341706498E-2</v>
      </c>
      <c r="ES65">
        <v>0.18719251000679943</v>
      </c>
      <c r="ET65">
        <v>1.5686296458147734E-3</v>
      </c>
      <c r="EU65">
        <v>0.21164025780913939</v>
      </c>
      <c r="EV65">
        <v>5.0443807021384674E-3</v>
      </c>
      <c r="EW65">
        <v>0</v>
      </c>
      <c r="EX65">
        <v>0</v>
      </c>
      <c r="EY65">
        <v>1.2814234518345416E-3</v>
      </c>
      <c r="EZ65">
        <v>3.442330334527139E-4</v>
      </c>
      <c r="FA65">
        <v>2.1097229253795555E-5</v>
      </c>
      <c r="FB65">
        <v>7.6056693375566779E-4</v>
      </c>
      <c r="FC65">
        <v>2.933092143568019E-4</v>
      </c>
      <c r="FD65">
        <v>4.9787509960802263E-9</v>
      </c>
      <c r="FE65">
        <v>1.5030723935392161E-5</v>
      </c>
      <c r="FF65">
        <v>2.4640510203991297E-4</v>
      </c>
      <c r="FG65">
        <v>0</v>
      </c>
      <c r="FH65">
        <v>3.0737017734823382E-9</v>
      </c>
      <c r="FI65">
        <v>4.9787509960802263E-9</v>
      </c>
      <c r="FK65">
        <v>0.1407433401450798</v>
      </c>
      <c r="FL65">
        <v>1.7952214906955359</v>
      </c>
      <c r="FM65">
        <v>1.8480431932790585E-3</v>
      </c>
      <c r="FN65">
        <v>0</v>
      </c>
      <c r="FO65">
        <v>1.8897605574020045E-2</v>
      </c>
      <c r="FP65">
        <f t="shared" si="3"/>
        <v>7.2699326921123672E-2</v>
      </c>
    </row>
    <row r="66" spans="1:172">
      <c r="A66" t="s">
        <v>90</v>
      </c>
      <c r="C66">
        <v>38.314399999999999</v>
      </c>
      <c r="D66">
        <v>207350</v>
      </c>
      <c r="E66" t="s">
        <v>222</v>
      </c>
      <c r="F66" t="s">
        <v>222</v>
      </c>
      <c r="G66">
        <v>21.651499999999999</v>
      </c>
      <c r="H66">
        <v>1118.99</v>
      </c>
      <c r="I66" t="s">
        <v>222</v>
      </c>
      <c r="J66" t="s">
        <v>222</v>
      </c>
      <c r="K66">
        <v>106.682</v>
      </c>
      <c r="L66">
        <v>1.32484</v>
      </c>
      <c r="M66">
        <v>37.2699</v>
      </c>
      <c r="N66">
        <v>82.126900000000006</v>
      </c>
      <c r="O66">
        <v>64.673000000000002</v>
      </c>
      <c r="P66">
        <v>211.977</v>
      </c>
      <c r="Q66">
        <v>29.353300000000001</v>
      </c>
      <c r="R66">
        <v>30.682200000000002</v>
      </c>
      <c r="S66" t="s">
        <v>222</v>
      </c>
      <c r="T66">
        <v>1.4547000000000001</v>
      </c>
      <c r="U66">
        <v>26.926400000000001</v>
      </c>
      <c r="V66" t="s">
        <v>222</v>
      </c>
      <c r="W66">
        <v>2840.77</v>
      </c>
      <c r="X66">
        <v>3.26913E-2</v>
      </c>
      <c r="Y66">
        <v>5.0631799999999996E-4</v>
      </c>
      <c r="Z66">
        <v>7.2343199999999998E-4</v>
      </c>
      <c r="AA66">
        <v>2.7823899999999999E-2</v>
      </c>
      <c r="AB66">
        <v>3.39811</v>
      </c>
      <c r="AC66">
        <v>465600</v>
      </c>
      <c r="AD66">
        <v>4400</v>
      </c>
      <c r="AE66">
        <v>6300</v>
      </c>
      <c r="AF66">
        <v>197600.00000000003</v>
      </c>
      <c r="AG66">
        <v>231500</v>
      </c>
      <c r="AH66">
        <v>82500</v>
      </c>
      <c r="AI66">
        <v>0</v>
      </c>
      <c r="AJ66">
        <v>0</v>
      </c>
      <c r="AK66">
        <v>12100</v>
      </c>
      <c r="AL66">
        <f t="shared" si="4"/>
        <v>389.19316718323216</v>
      </c>
      <c r="AM66" t="e">
        <f t="shared" si="1"/>
        <v>#VALUE!</v>
      </c>
      <c r="AN66">
        <f t="shared" si="2"/>
        <v>86900</v>
      </c>
      <c r="EH66" s="45"/>
      <c r="EI66" s="45"/>
      <c r="EJ66" s="45"/>
      <c r="EK66" s="45"/>
      <c r="EL66" t="s">
        <v>90</v>
      </c>
      <c r="EN66">
        <v>6.8194264203953336</v>
      </c>
      <c r="EO66">
        <v>1.1805735796046655</v>
      </c>
      <c r="EQ66">
        <v>4.8784068019377642</v>
      </c>
      <c r="ER66">
        <v>1.93396906020998E-2</v>
      </c>
      <c r="ES66">
        <v>0.17926182728173695</v>
      </c>
      <c r="ET66">
        <v>1.6065314721423118E-3</v>
      </c>
      <c r="EU66">
        <v>0.21445277385925834</v>
      </c>
      <c r="EV66">
        <v>4.5676130223799398E-3</v>
      </c>
      <c r="EW66">
        <v>0</v>
      </c>
      <c r="EX66">
        <v>0</v>
      </c>
      <c r="EY66">
        <v>1.0392672883914097E-3</v>
      </c>
      <c r="EZ66">
        <v>3.9842669670486498E-4</v>
      </c>
      <c r="FA66">
        <v>1.8600033863187941E-5</v>
      </c>
      <c r="FB66">
        <v>7.6745403301540756E-4</v>
      </c>
      <c r="FC66">
        <v>2.8971433976882635E-4</v>
      </c>
      <c r="FD66">
        <v>1.3306340871000157E-7</v>
      </c>
      <c r="FE66">
        <v>1.319380663611803E-5</v>
      </c>
      <c r="FF66">
        <v>2.3977426975400033E-4</v>
      </c>
      <c r="FG66">
        <v>2.9900054220694528E-9</v>
      </c>
      <c r="FH66">
        <v>4.2478919960010993E-9</v>
      </c>
      <c r="FI66">
        <v>1.3306340871000157E-7</v>
      </c>
      <c r="FK66">
        <v>0.1583435761722265</v>
      </c>
      <c r="FL66">
        <v>1.7457664791994656</v>
      </c>
      <c r="FM66">
        <v>2.0519264114509041E-3</v>
      </c>
      <c r="FN66">
        <v>0</v>
      </c>
      <c r="FO66">
        <v>1.7117970740076482E-2</v>
      </c>
      <c r="FP66">
        <f t="shared" si="3"/>
        <v>8.3158836184664242E-2</v>
      </c>
    </row>
    <row r="67" spans="1:172">
      <c r="A67" t="s">
        <v>91</v>
      </c>
      <c r="C67">
        <v>56.845199999999998</v>
      </c>
      <c r="D67">
        <v>249504</v>
      </c>
      <c r="E67" t="s">
        <v>222</v>
      </c>
      <c r="F67" t="s">
        <v>222</v>
      </c>
      <c r="G67">
        <v>39.834200000000003</v>
      </c>
      <c r="H67">
        <v>1782.81</v>
      </c>
      <c r="I67">
        <v>0.50617900000000005</v>
      </c>
      <c r="J67" t="s">
        <v>222</v>
      </c>
      <c r="K67">
        <v>147.15199999999999</v>
      </c>
      <c r="L67">
        <v>1.7366699999999999</v>
      </c>
      <c r="M67">
        <v>54.3279</v>
      </c>
      <c r="N67">
        <v>119.056</v>
      </c>
      <c r="O67">
        <v>78.608699999999999</v>
      </c>
      <c r="P67">
        <v>299.53399999999999</v>
      </c>
      <c r="Q67">
        <v>42.006399999999999</v>
      </c>
      <c r="R67">
        <v>31.002199999999998</v>
      </c>
      <c r="S67" t="s">
        <v>222</v>
      </c>
      <c r="T67">
        <v>1.8052999999999999</v>
      </c>
      <c r="U67">
        <v>33.620899999999999</v>
      </c>
      <c r="V67">
        <v>1.4982</v>
      </c>
      <c r="W67">
        <v>2704.31</v>
      </c>
      <c r="X67" t="s">
        <v>352</v>
      </c>
      <c r="Y67" t="s">
        <v>352</v>
      </c>
      <c r="Z67" t="s">
        <v>352</v>
      </c>
      <c r="AA67">
        <v>9.1824699999999997E-4</v>
      </c>
      <c r="AB67">
        <v>4.1200999999999999</v>
      </c>
      <c r="AC67">
        <v>464900</v>
      </c>
      <c r="AD67">
        <v>4300</v>
      </c>
      <c r="AE67">
        <v>6800.0000000000009</v>
      </c>
      <c r="AF67">
        <v>194000</v>
      </c>
      <c r="AG67">
        <v>233100</v>
      </c>
      <c r="AH67">
        <v>85300</v>
      </c>
      <c r="AI67">
        <v>0</v>
      </c>
      <c r="AJ67">
        <v>0</v>
      </c>
      <c r="AK67">
        <v>11500</v>
      </c>
      <c r="AL67">
        <f t="shared" si="4"/>
        <v>284.77568489720699</v>
      </c>
      <c r="AM67" t="e">
        <f t="shared" ref="AM67:AM91" si="5">I67+J67</f>
        <v>#VALUE!</v>
      </c>
      <c r="AN67">
        <f t="shared" ref="AN67:AN91" si="6">AD67+AH67</f>
        <v>89600</v>
      </c>
      <c r="EH67" s="45"/>
      <c r="EI67" s="45"/>
      <c r="EJ67" s="45"/>
      <c r="EK67" s="45"/>
      <c r="EL67" t="s">
        <v>91</v>
      </c>
      <c r="EN67">
        <v>6.9708137639416243</v>
      </c>
      <c r="EO67">
        <v>1.0291862360583748</v>
      </c>
      <c r="EQ67">
        <v>5.0097256105333869</v>
      </c>
      <c r="ER67">
        <v>3.1280431258765076E-2</v>
      </c>
      <c r="ES67">
        <v>0.17295958840554532</v>
      </c>
      <c r="ET67">
        <v>2.2496171390469174E-3</v>
      </c>
      <c r="EU67">
        <v>0.23498729679401184</v>
      </c>
      <c r="EV67">
        <v>6.8796354609614368E-3</v>
      </c>
      <c r="EW67">
        <v>0</v>
      </c>
      <c r="EX67">
        <v>1.6691919307254189E-6</v>
      </c>
      <c r="EY67">
        <v>1.5294576954878168E-3</v>
      </c>
      <c r="EZ67">
        <v>7.4415070068532699E-4</v>
      </c>
      <c r="FA67">
        <v>2.4752094765770778E-5</v>
      </c>
      <c r="FB67">
        <v>9.4698769030877872E-4</v>
      </c>
      <c r="FC67">
        <v>2.9718053679605625E-4</v>
      </c>
      <c r="FD67">
        <v>4.4580456678497352E-9</v>
      </c>
      <c r="FE67">
        <v>1.6622273057634942E-5</v>
      </c>
      <c r="FF67">
        <v>3.0393308120260599E-4</v>
      </c>
      <c r="FG67">
        <v>0</v>
      </c>
      <c r="FH67">
        <v>0</v>
      </c>
      <c r="FI67">
        <v>4.4580456678497352E-9</v>
      </c>
      <c r="FK67">
        <v>0.15709435604282759</v>
      </c>
      <c r="FL67">
        <v>1.8324223783213818</v>
      </c>
      <c r="FM67">
        <v>2.9434964760626306E-3</v>
      </c>
      <c r="FN67">
        <v>9.4683850237022854E-6</v>
      </c>
      <c r="FO67">
        <v>1.6543105329348745E-2</v>
      </c>
      <c r="FP67">
        <f t="shared" ref="FP67:FP91" si="7">FK67/(FK67+FL67)</f>
        <v>7.8961062920151967E-2</v>
      </c>
    </row>
    <row r="68" spans="1:172">
      <c r="A68" t="s">
        <v>92</v>
      </c>
      <c r="C68">
        <v>46.1935</v>
      </c>
      <c r="D68">
        <v>206445</v>
      </c>
      <c r="E68" t="s">
        <v>352</v>
      </c>
      <c r="F68" t="s">
        <v>222</v>
      </c>
      <c r="G68">
        <v>20.6191</v>
      </c>
      <c r="H68">
        <v>1064.8699999999999</v>
      </c>
      <c r="I68">
        <v>0.39814100000000002</v>
      </c>
      <c r="J68" t="s">
        <v>352</v>
      </c>
      <c r="K68">
        <v>124.97799999999999</v>
      </c>
      <c r="L68">
        <v>1.0946</v>
      </c>
      <c r="M68">
        <v>46.099600000000002</v>
      </c>
      <c r="N68">
        <v>87.066800000000001</v>
      </c>
      <c r="O68">
        <v>65.181799999999996</v>
      </c>
      <c r="P68">
        <v>216.922</v>
      </c>
      <c r="Q68">
        <v>47.019799999999996</v>
      </c>
      <c r="R68">
        <v>36.0627</v>
      </c>
      <c r="S68" t="s">
        <v>222</v>
      </c>
      <c r="T68">
        <v>1.3635299999999999</v>
      </c>
      <c r="U68">
        <v>28.689499999999999</v>
      </c>
      <c r="V68" t="s">
        <v>222</v>
      </c>
      <c r="W68">
        <v>3507.68</v>
      </c>
      <c r="X68">
        <v>0.39807399999999998</v>
      </c>
      <c r="Y68" t="s">
        <v>352</v>
      </c>
      <c r="Z68">
        <v>1.5785899999999999E-3</v>
      </c>
      <c r="AA68" t="s">
        <v>222</v>
      </c>
      <c r="AB68">
        <v>3.4080400000000002</v>
      </c>
      <c r="AC68">
        <v>465500</v>
      </c>
      <c r="AD68">
        <v>0</v>
      </c>
      <c r="AE68">
        <v>7400</v>
      </c>
      <c r="AF68">
        <v>193000</v>
      </c>
      <c r="AG68">
        <v>233600</v>
      </c>
      <c r="AH68">
        <v>85500</v>
      </c>
      <c r="AI68">
        <v>0</v>
      </c>
      <c r="AJ68">
        <v>2800.0000000000005</v>
      </c>
      <c r="AK68">
        <v>12100</v>
      </c>
      <c r="AL68">
        <f t="shared" si="4"/>
        <v>394.15089294769547</v>
      </c>
      <c r="AM68" t="e">
        <f t="shared" si="5"/>
        <v>#VALUE!</v>
      </c>
      <c r="AN68">
        <f t="shared" si="6"/>
        <v>85500</v>
      </c>
      <c r="EH68" s="45"/>
      <c r="EI68" s="45"/>
      <c r="EJ68" s="45"/>
      <c r="EK68" s="45"/>
      <c r="EL68" t="s">
        <v>92</v>
      </c>
      <c r="EN68">
        <v>6.9821687671752706</v>
      </c>
      <c r="EO68">
        <v>1.0178312328247285</v>
      </c>
      <c r="EQ68">
        <v>4.9868584193287226</v>
      </c>
      <c r="ER68">
        <v>1.8674137818999754E-2</v>
      </c>
      <c r="ES68">
        <v>0.18188985222813561</v>
      </c>
      <c r="ET68">
        <v>1.9096435505246588E-3</v>
      </c>
      <c r="EU68">
        <v>0.25558978308661373</v>
      </c>
      <c r="EV68">
        <v>5.5876448400771937E-3</v>
      </c>
      <c r="EW68">
        <v>0</v>
      </c>
      <c r="EX68">
        <v>1.3122462883078163E-6</v>
      </c>
      <c r="EY68">
        <v>1.1179311610822733E-3</v>
      </c>
      <c r="EZ68">
        <v>3.8499119535684317E-4</v>
      </c>
      <c r="FA68">
        <v>1.559288219520957E-5</v>
      </c>
      <c r="FB68">
        <v>7.8483139237307635E-4</v>
      </c>
      <c r="FC68">
        <v>3.4551140317515267E-4</v>
      </c>
      <c r="FD68">
        <v>0</v>
      </c>
      <c r="FE68">
        <v>1.254821712452593E-5</v>
      </c>
      <c r="FF68">
        <v>2.5921964674429282E-4</v>
      </c>
      <c r="FG68">
        <v>0</v>
      </c>
      <c r="FH68">
        <v>9.4051504962960131E-9</v>
      </c>
      <c r="FI68">
        <v>0</v>
      </c>
      <c r="FK68">
        <v>0</v>
      </c>
      <c r="FL68">
        <v>1.8357729553532642</v>
      </c>
      <c r="FM68">
        <v>2.1305772778717862E-3</v>
      </c>
      <c r="FN68">
        <v>0</v>
      </c>
      <c r="FO68">
        <v>2.1446519630565222E-2</v>
      </c>
      <c r="FP68">
        <f t="shared" si="7"/>
        <v>0</v>
      </c>
    </row>
    <row r="69" spans="1:172">
      <c r="A69" t="s">
        <v>93</v>
      </c>
      <c r="C69">
        <v>41.959299999999999</v>
      </c>
      <c r="D69">
        <v>223770</v>
      </c>
      <c r="E69" t="s">
        <v>222</v>
      </c>
      <c r="F69" t="s">
        <v>222</v>
      </c>
      <c r="G69">
        <v>28.13</v>
      </c>
      <c r="H69">
        <v>1109.02</v>
      </c>
      <c r="I69">
        <v>0.37470199999999998</v>
      </c>
      <c r="J69" t="s">
        <v>222</v>
      </c>
      <c r="K69">
        <v>123.505</v>
      </c>
      <c r="L69">
        <v>0.94731299999999996</v>
      </c>
      <c r="M69">
        <v>45.429000000000002</v>
      </c>
      <c r="N69">
        <v>76.007900000000006</v>
      </c>
      <c r="O69">
        <v>75.034400000000005</v>
      </c>
      <c r="P69">
        <v>234.04499999999999</v>
      </c>
      <c r="Q69">
        <v>25.794499999999999</v>
      </c>
      <c r="R69">
        <v>28.332599999999999</v>
      </c>
      <c r="S69" t="s">
        <v>352</v>
      </c>
      <c r="T69">
        <v>1.40276</v>
      </c>
      <c r="U69">
        <v>37.649299999999997</v>
      </c>
      <c r="V69" t="s">
        <v>222</v>
      </c>
      <c r="W69">
        <v>3374.9</v>
      </c>
      <c r="X69" t="s">
        <v>352</v>
      </c>
      <c r="Y69" t="s">
        <v>352</v>
      </c>
      <c r="Z69" t="s">
        <v>352</v>
      </c>
      <c r="AA69">
        <v>2.0459399999999999E-2</v>
      </c>
      <c r="AB69">
        <v>3.0814599999999999</v>
      </c>
      <c r="AC69">
        <v>466200</v>
      </c>
      <c r="AD69">
        <v>0</v>
      </c>
      <c r="AE69">
        <v>6600</v>
      </c>
      <c r="AF69">
        <v>194200.00000000003</v>
      </c>
      <c r="AG69">
        <v>235300</v>
      </c>
      <c r="AH69">
        <v>85399.999999999985</v>
      </c>
      <c r="AI69">
        <v>0</v>
      </c>
      <c r="AJ69">
        <v>0</v>
      </c>
      <c r="AK69">
        <v>12300</v>
      </c>
      <c r="AL69">
        <f t="shared" si="4"/>
        <v>364.88709436219528</v>
      </c>
      <c r="AM69" t="e">
        <f t="shared" si="5"/>
        <v>#VALUE!</v>
      </c>
      <c r="AN69">
        <f t="shared" si="6"/>
        <v>85399.999999999985</v>
      </c>
      <c r="EH69" s="45"/>
      <c r="EI69" s="45"/>
      <c r="EJ69" s="45"/>
      <c r="EK69" s="45"/>
      <c r="EL69" t="s">
        <v>93</v>
      </c>
      <c r="EN69">
        <v>6.9338855563739177</v>
      </c>
      <c r="EO69">
        <v>1.0661144436260823</v>
      </c>
      <c r="EQ69">
        <v>4.8907774880104906</v>
      </c>
      <c r="ER69">
        <v>1.9174347083750917E-2</v>
      </c>
      <c r="ES69">
        <v>0.18229109338908139</v>
      </c>
      <c r="ET69">
        <v>1.8605464569689287E-3</v>
      </c>
      <c r="EU69">
        <v>0.22474650345647204</v>
      </c>
      <c r="EV69">
        <v>5.0039550239739826E-3</v>
      </c>
      <c r="EW69">
        <v>0</v>
      </c>
      <c r="EX69">
        <v>1.217591758717126E-6</v>
      </c>
      <c r="EY69">
        <v>9.6218470971217384E-4</v>
      </c>
      <c r="EZ69">
        <v>5.1783102067802197E-4</v>
      </c>
      <c r="FA69">
        <v>1.3304595945995128E-5</v>
      </c>
      <c r="FB69">
        <v>8.9073326040479137E-4</v>
      </c>
      <c r="FC69">
        <v>2.676256993197356E-4</v>
      </c>
      <c r="FD69">
        <v>9.7879428257598247E-8</v>
      </c>
      <c r="FE69">
        <v>1.2727348589671602E-5</v>
      </c>
      <c r="FF69">
        <v>3.3538148205407108E-4</v>
      </c>
      <c r="FG69">
        <v>0</v>
      </c>
      <c r="FH69">
        <v>0</v>
      </c>
      <c r="FI69">
        <v>9.7879428257598247E-8</v>
      </c>
      <c r="FK69">
        <v>0</v>
      </c>
      <c r="FL69">
        <v>1.8077899267106476</v>
      </c>
      <c r="FM69">
        <v>2.2663673098707784E-3</v>
      </c>
      <c r="FN69">
        <v>0</v>
      </c>
      <c r="FO69">
        <v>2.0343937148903125E-2</v>
      </c>
      <c r="FP69">
        <f t="shared" si="7"/>
        <v>0</v>
      </c>
    </row>
    <row r="70" spans="1:172">
      <c r="A70" t="s">
        <v>94</v>
      </c>
      <c r="C70">
        <v>38.379899999999999</v>
      </c>
      <c r="D70">
        <v>224552</v>
      </c>
      <c r="E70" t="s">
        <v>222</v>
      </c>
      <c r="F70" t="s">
        <v>222</v>
      </c>
      <c r="G70">
        <v>30.341799999999999</v>
      </c>
      <c r="H70">
        <v>1049.2</v>
      </c>
      <c r="I70">
        <v>0.385932</v>
      </c>
      <c r="J70" t="s">
        <v>222</v>
      </c>
      <c r="K70">
        <v>110.19799999999999</v>
      </c>
      <c r="L70">
        <v>0.76902499999999996</v>
      </c>
      <c r="M70">
        <v>41.912500000000001</v>
      </c>
      <c r="N70">
        <v>45.055599999999998</v>
      </c>
      <c r="O70">
        <v>72.238399999999999</v>
      </c>
      <c r="P70">
        <v>214.679</v>
      </c>
      <c r="Q70">
        <v>35.335900000000002</v>
      </c>
      <c r="R70">
        <v>27.657299999999999</v>
      </c>
      <c r="S70">
        <v>0.10022200000000001</v>
      </c>
      <c r="T70">
        <v>1.4715800000000001</v>
      </c>
      <c r="U70">
        <v>30.1295</v>
      </c>
      <c r="V70">
        <v>0.86416000000000004</v>
      </c>
      <c r="W70">
        <v>3844.18</v>
      </c>
      <c r="X70">
        <v>5.4614099999999999E-2</v>
      </c>
      <c r="Y70" t="s">
        <v>352</v>
      </c>
      <c r="Z70" t="s">
        <v>352</v>
      </c>
      <c r="AA70">
        <v>1.77953E-2</v>
      </c>
      <c r="AB70">
        <v>4.3323</v>
      </c>
      <c r="AC70">
        <v>464700</v>
      </c>
      <c r="AD70">
        <v>4700</v>
      </c>
      <c r="AE70">
        <v>7000</v>
      </c>
      <c r="AF70">
        <v>193600</v>
      </c>
      <c r="AG70">
        <v>232800</v>
      </c>
      <c r="AH70">
        <v>83500</v>
      </c>
      <c r="AI70">
        <v>0</v>
      </c>
      <c r="AJ70">
        <v>0</v>
      </c>
      <c r="AK70">
        <v>13700.000000000002</v>
      </c>
      <c r="AL70">
        <f t="shared" si="4"/>
        <v>388.95280861192759</v>
      </c>
      <c r="AM70" t="e">
        <f t="shared" si="5"/>
        <v>#VALUE!</v>
      </c>
      <c r="AN70">
        <f t="shared" si="6"/>
        <v>88200</v>
      </c>
      <c r="EH70" s="45"/>
      <c r="EI70" s="45"/>
      <c r="EJ70" s="45"/>
      <c r="EK70" s="45"/>
      <c r="EL70" t="s">
        <v>94</v>
      </c>
      <c r="EN70">
        <v>6.8565820208637378</v>
      </c>
      <c r="EO70">
        <v>1.1434179791362622</v>
      </c>
      <c r="EQ70">
        <v>4.7919248086852573</v>
      </c>
      <c r="ER70">
        <v>1.8130485988305214E-2</v>
      </c>
      <c r="ES70">
        <v>0.20293215297836742</v>
      </c>
      <c r="ET70">
        <v>1.6592034746105383E-3</v>
      </c>
      <c r="EU70">
        <v>0.23824127558247321</v>
      </c>
      <c r="EV70">
        <v>4.5746614505341359E-3</v>
      </c>
      <c r="EW70">
        <v>0</v>
      </c>
      <c r="EX70">
        <v>1.2534194691146734E-6</v>
      </c>
      <c r="EY70">
        <v>5.7005722237059948E-4</v>
      </c>
      <c r="EZ70">
        <v>5.582511544787635E-4</v>
      </c>
      <c r="FA70">
        <v>1.0794899623007161E-5</v>
      </c>
      <c r="FB70">
        <v>8.5708783480925512E-4</v>
      </c>
      <c r="FC70">
        <v>2.6110856788977933E-4</v>
      </c>
      <c r="FD70">
        <v>8.5089074879616576E-8</v>
      </c>
      <c r="FE70">
        <v>1.334468724919015E-5</v>
      </c>
      <c r="FF70">
        <v>2.6825267141819819E-4</v>
      </c>
      <c r="FG70">
        <v>0</v>
      </c>
      <c r="FH70">
        <v>0</v>
      </c>
      <c r="FI70">
        <v>8.5089074879616576E-8</v>
      </c>
      <c r="FK70">
        <v>0.16911163085969308</v>
      </c>
      <c r="FL70">
        <v>1.7666337553005067</v>
      </c>
      <c r="FM70">
        <v>2.0777364118616509E-3</v>
      </c>
      <c r="FN70">
        <v>5.3787798603591702E-6</v>
      </c>
      <c r="FO70">
        <v>2.3160491351796413E-2</v>
      </c>
      <c r="FP70">
        <f t="shared" si="7"/>
        <v>8.7362538518119759E-2</v>
      </c>
    </row>
    <row r="71" spans="1:172">
      <c r="A71" t="s">
        <v>95</v>
      </c>
      <c r="C71">
        <v>46.028799999999997</v>
      </c>
      <c r="D71">
        <v>249070</v>
      </c>
      <c r="E71" t="s">
        <v>222</v>
      </c>
      <c r="F71" t="s">
        <v>222</v>
      </c>
      <c r="G71">
        <v>52.797800000000002</v>
      </c>
      <c r="H71">
        <v>1239.24</v>
      </c>
      <c r="I71">
        <v>0.86103099999999999</v>
      </c>
      <c r="J71" t="s">
        <v>222</v>
      </c>
      <c r="K71">
        <v>113.128</v>
      </c>
      <c r="L71">
        <v>1.0381800000000001</v>
      </c>
      <c r="M71">
        <v>65.110299999999995</v>
      </c>
      <c r="N71">
        <v>102.938</v>
      </c>
      <c r="O71">
        <v>78.149799999999999</v>
      </c>
      <c r="P71">
        <v>228.91900000000001</v>
      </c>
      <c r="Q71">
        <v>31.593599999999999</v>
      </c>
      <c r="R71">
        <v>32.236400000000003</v>
      </c>
      <c r="S71">
        <v>0.14696899999999999</v>
      </c>
      <c r="T71">
        <v>2.34673</v>
      </c>
      <c r="U71">
        <v>25.3249</v>
      </c>
      <c r="V71" t="s">
        <v>222</v>
      </c>
      <c r="W71">
        <v>3958.79</v>
      </c>
      <c r="X71" t="s">
        <v>352</v>
      </c>
      <c r="Y71">
        <v>1.20747E-4</v>
      </c>
      <c r="Z71">
        <v>9.0921999999999997E-4</v>
      </c>
      <c r="AA71" t="s">
        <v>352</v>
      </c>
      <c r="AB71">
        <v>2.9908800000000002</v>
      </c>
      <c r="AC71">
        <v>464700</v>
      </c>
      <c r="AD71">
        <v>4700</v>
      </c>
      <c r="AE71">
        <v>6800.0000000000009</v>
      </c>
      <c r="AF71">
        <v>196800</v>
      </c>
      <c r="AG71">
        <v>230600</v>
      </c>
      <c r="AH71">
        <v>83400</v>
      </c>
      <c r="AI71">
        <v>0</v>
      </c>
      <c r="AJ71">
        <v>0</v>
      </c>
      <c r="AK71">
        <v>13000</v>
      </c>
      <c r="AL71">
        <f t="shared" si="4"/>
        <v>364.32100437272572</v>
      </c>
      <c r="AM71" t="e">
        <f t="shared" si="5"/>
        <v>#VALUE!</v>
      </c>
      <c r="AN71">
        <f t="shared" si="6"/>
        <v>88100</v>
      </c>
      <c r="EH71" s="45"/>
      <c r="EI71" s="45"/>
      <c r="EJ71" s="45"/>
      <c r="EK71" s="45"/>
      <c r="EL71" t="s">
        <v>95</v>
      </c>
      <c r="EN71">
        <v>6.787414541129797</v>
      </c>
      <c r="EO71">
        <v>1.2125854588702039</v>
      </c>
      <c r="EQ71">
        <v>4.8169786791098517</v>
      </c>
      <c r="ER71">
        <v>2.1400649720399813E-2</v>
      </c>
      <c r="ES71">
        <v>0.19243941149744309</v>
      </c>
      <c r="ET71">
        <v>1.7022228548166263E-3</v>
      </c>
      <c r="EU71">
        <v>0.23128541692436844</v>
      </c>
      <c r="EV71">
        <v>5.4828346070357678E-3</v>
      </c>
      <c r="EW71">
        <v>0</v>
      </c>
      <c r="EX71">
        <v>2.7946331470648192E-6</v>
      </c>
      <c r="EY71">
        <v>1.3015647340032463E-3</v>
      </c>
      <c r="EZ71">
        <v>9.7078819610300958E-4</v>
      </c>
      <c r="FA71">
        <v>1.4563681753861617E-5</v>
      </c>
      <c r="FB71">
        <v>9.2662807760746752E-4</v>
      </c>
      <c r="FC71">
        <v>3.0414329751079187E-4</v>
      </c>
      <c r="FD71">
        <v>0</v>
      </c>
      <c r="FE71">
        <v>2.1267087624431194E-5</v>
      </c>
      <c r="FF71">
        <v>2.2533063581205512E-4</v>
      </c>
      <c r="FG71">
        <v>7.1248081923541746E-10</v>
      </c>
      <c r="FH71">
        <v>5.3344905515906915E-9</v>
      </c>
      <c r="FI71">
        <v>0</v>
      </c>
      <c r="FK71">
        <v>0.16900278045588743</v>
      </c>
      <c r="FL71">
        <v>1.7633822764596143</v>
      </c>
      <c r="FM71">
        <v>2.2141299124644404E-3</v>
      </c>
      <c r="FN71">
        <v>0</v>
      </c>
      <c r="FO71">
        <v>2.3835644002680435E-2</v>
      </c>
      <c r="FP71">
        <f t="shared" si="7"/>
        <v>8.7458128415488723E-2</v>
      </c>
    </row>
    <row r="72" spans="1:172">
      <c r="A72" t="s">
        <v>96</v>
      </c>
      <c r="C72">
        <v>47.553899999999999</v>
      </c>
      <c r="D72">
        <v>238140</v>
      </c>
      <c r="E72" t="s">
        <v>222</v>
      </c>
      <c r="F72" t="s">
        <v>222</v>
      </c>
      <c r="G72">
        <v>39.665300000000002</v>
      </c>
      <c r="H72">
        <v>999.36800000000005</v>
      </c>
      <c r="I72" t="s">
        <v>352</v>
      </c>
      <c r="J72" t="s">
        <v>222</v>
      </c>
      <c r="K72">
        <v>127.547</v>
      </c>
      <c r="L72">
        <v>1.46776</v>
      </c>
      <c r="M72">
        <v>52.207900000000002</v>
      </c>
      <c r="N72">
        <v>108.515</v>
      </c>
      <c r="O72">
        <v>67.255099999999999</v>
      </c>
      <c r="P72">
        <v>219.76</v>
      </c>
      <c r="Q72">
        <v>29.2927</v>
      </c>
      <c r="R72">
        <v>29.451699999999999</v>
      </c>
      <c r="S72" t="s">
        <v>222</v>
      </c>
      <c r="T72">
        <v>1.63514</v>
      </c>
      <c r="U72">
        <v>19.242699999999999</v>
      </c>
      <c r="V72" t="s">
        <v>222</v>
      </c>
      <c r="W72">
        <v>3469.31</v>
      </c>
      <c r="X72">
        <v>7.6585200000000003E-3</v>
      </c>
      <c r="Y72">
        <v>2.1330500000000001E-4</v>
      </c>
      <c r="Z72" t="s">
        <v>352</v>
      </c>
      <c r="AA72">
        <v>2.1943399999999998E-2</v>
      </c>
      <c r="AB72">
        <v>3.95221</v>
      </c>
      <c r="AC72">
        <v>465000</v>
      </c>
      <c r="AD72">
        <v>0</v>
      </c>
      <c r="AE72">
        <v>8000</v>
      </c>
      <c r="AF72">
        <v>197000</v>
      </c>
      <c r="AG72">
        <v>231000</v>
      </c>
      <c r="AH72">
        <v>85600</v>
      </c>
      <c r="AI72">
        <v>0</v>
      </c>
      <c r="AJ72">
        <v>0</v>
      </c>
      <c r="AK72">
        <v>13500</v>
      </c>
      <c r="AL72">
        <f t="shared" si="4"/>
        <v>389.51583545686202</v>
      </c>
      <c r="AM72" t="e">
        <f t="shared" si="5"/>
        <v>#VALUE!</v>
      </c>
      <c r="AN72">
        <f t="shared" si="6"/>
        <v>85600</v>
      </c>
      <c r="EH72" s="45"/>
      <c r="EI72" s="45"/>
      <c r="EJ72" s="45"/>
      <c r="EK72" s="45"/>
      <c r="EL72" t="s">
        <v>96</v>
      </c>
      <c r="EN72">
        <v>6.8429914751061878</v>
      </c>
      <c r="EO72">
        <v>1.1570085248938122</v>
      </c>
      <c r="EQ72">
        <v>4.9175678783355838</v>
      </c>
      <c r="ER72">
        <v>1.7369444216471602E-2</v>
      </c>
      <c r="ES72">
        <v>0.20112839307411517</v>
      </c>
      <c r="ET72">
        <v>1.9315479936244005E-3</v>
      </c>
      <c r="EU72">
        <v>0.27385348507711954</v>
      </c>
      <c r="EV72">
        <v>5.7009939523709422E-3</v>
      </c>
      <c r="EW72">
        <v>0</v>
      </c>
      <c r="EX72">
        <v>0</v>
      </c>
      <c r="EY72">
        <v>1.3809207933046313E-3</v>
      </c>
      <c r="EZ72">
        <v>7.3402077400690593E-4</v>
      </c>
      <c r="FA72">
        <v>2.0722517613050084E-5</v>
      </c>
      <c r="FB72">
        <v>8.0258632360859455E-4</v>
      </c>
      <c r="FC72">
        <v>2.7966043559413546E-4</v>
      </c>
      <c r="FD72">
        <v>1.0553140671874642E-7</v>
      </c>
      <c r="FE72">
        <v>1.491381616195833E-5</v>
      </c>
      <c r="FF72">
        <v>1.7231673597368233E-4</v>
      </c>
      <c r="FG72">
        <v>1.2667380354242352E-9</v>
      </c>
      <c r="FH72">
        <v>0</v>
      </c>
      <c r="FI72">
        <v>1.0553140671874642E-7</v>
      </c>
      <c r="FK72">
        <v>0</v>
      </c>
      <c r="FL72">
        <v>1.8215585404970507</v>
      </c>
      <c r="FM72">
        <v>2.1392367613003263E-3</v>
      </c>
      <c r="FN72">
        <v>0</v>
      </c>
      <c r="FO72">
        <v>2.1023086696080665E-2</v>
      </c>
      <c r="FP72">
        <f t="shared" si="7"/>
        <v>0</v>
      </c>
    </row>
    <row r="73" spans="1:172">
      <c r="A73" t="s">
        <v>97</v>
      </c>
      <c r="C73">
        <v>43.607199999999999</v>
      </c>
      <c r="D73">
        <v>221091</v>
      </c>
      <c r="E73" t="s">
        <v>222</v>
      </c>
      <c r="F73" t="s">
        <v>222</v>
      </c>
      <c r="G73">
        <v>43.643000000000001</v>
      </c>
      <c r="H73">
        <v>1196.24</v>
      </c>
      <c r="I73">
        <v>2.0250499999999998</v>
      </c>
      <c r="J73" t="s">
        <v>222</v>
      </c>
      <c r="K73">
        <v>115.858</v>
      </c>
      <c r="L73">
        <v>1.04572</v>
      </c>
      <c r="M73">
        <v>37.599600000000002</v>
      </c>
      <c r="N73">
        <v>88.152699999999996</v>
      </c>
      <c r="O73">
        <v>72.621499999999997</v>
      </c>
      <c r="P73">
        <v>199.07599999999999</v>
      </c>
      <c r="Q73">
        <v>39.432699999999997</v>
      </c>
      <c r="R73">
        <v>39.426499999999997</v>
      </c>
      <c r="S73">
        <v>7.1698700000000004E-2</v>
      </c>
      <c r="T73">
        <v>1.53756</v>
      </c>
      <c r="U73">
        <v>27.401399999999999</v>
      </c>
      <c r="V73">
        <v>0.61755199999999999</v>
      </c>
      <c r="W73">
        <v>3448</v>
      </c>
      <c r="X73">
        <v>1.0777999999999999E-2</v>
      </c>
      <c r="Y73" t="s">
        <v>352</v>
      </c>
      <c r="Z73" s="1">
        <v>6.1642299999999998E-5</v>
      </c>
      <c r="AA73" t="s">
        <v>352</v>
      </c>
      <c r="AB73">
        <v>5.0700799999999999</v>
      </c>
      <c r="AC73">
        <v>464400</v>
      </c>
      <c r="AD73">
        <v>0</v>
      </c>
      <c r="AE73">
        <v>6899.9999999999991</v>
      </c>
      <c r="AF73">
        <v>191500</v>
      </c>
      <c r="AG73">
        <v>233299.99999999997</v>
      </c>
      <c r="AH73">
        <v>87100.000000000015</v>
      </c>
      <c r="AI73">
        <v>0</v>
      </c>
      <c r="AJ73">
        <v>2800.0000000000005</v>
      </c>
      <c r="AK73">
        <v>14100</v>
      </c>
      <c r="AL73">
        <f t="shared" si="4"/>
        <v>437.5213486306738</v>
      </c>
      <c r="AM73" t="e">
        <f t="shared" si="5"/>
        <v>#VALUE!</v>
      </c>
      <c r="AN73">
        <f t="shared" si="6"/>
        <v>87100.000000000015</v>
      </c>
      <c r="EH73" s="45"/>
      <c r="EI73" s="45"/>
      <c r="EJ73" s="45"/>
      <c r="EK73" s="45"/>
      <c r="EL73" t="s">
        <v>97</v>
      </c>
      <c r="EN73">
        <v>6.8890351642626397</v>
      </c>
      <c r="EO73">
        <v>1.1109648357373603</v>
      </c>
      <c r="EQ73">
        <v>4.7751427337605037</v>
      </c>
      <c r="ER73">
        <v>2.0724709279487264E-2</v>
      </c>
      <c r="ES73">
        <v>0.20939599535984307</v>
      </c>
      <c r="ET73">
        <v>1.7489239553551989E-3</v>
      </c>
      <c r="EU73">
        <v>0.23544367046446119</v>
      </c>
      <c r="EV73">
        <v>5.2111345362821108E-3</v>
      </c>
      <c r="EW73">
        <v>0</v>
      </c>
      <c r="EX73">
        <v>6.5938696872501105E-6</v>
      </c>
      <c r="EY73">
        <v>1.1182122785754446E-3</v>
      </c>
      <c r="EZ73">
        <v>8.0504813430136175E-4</v>
      </c>
      <c r="FA73">
        <v>1.4716770841290747E-5</v>
      </c>
      <c r="FB73">
        <v>8.6385607329567051E-4</v>
      </c>
      <c r="FC73">
        <v>3.7318014636167346E-4</v>
      </c>
      <c r="FD73">
        <v>0</v>
      </c>
      <c r="FE73">
        <v>1.3978982415281603E-5</v>
      </c>
      <c r="FF73">
        <v>2.445929002404954E-4</v>
      </c>
      <c r="FG73">
        <v>0</v>
      </c>
      <c r="FH73">
        <v>3.6282850216117609E-10</v>
      </c>
      <c r="FI73">
        <v>0</v>
      </c>
      <c r="FK73">
        <v>0</v>
      </c>
      <c r="FL73">
        <v>1.8475541117661041</v>
      </c>
      <c r="FM73">
        <v>1.9316958922044243E-3</v>
      </c>
      <c r="FN73">
        <v>3.8537372944752643E-6</v>
      </c>
      <c r="FO73">
        <v>2.0827170587924757E-2</v>
      </c>
      <c r="FP73">
        <f t="shared" si="7"/>
        <v>0</v>
      </c>
    </row>
    <row r="74" spans="1:172">
      <c r="A74" t="s">
        <v>98</v>
      </c>
      <c r="C74">
        <v>43.9878</v>
      </c>
      <c r="D74">
        <v>218367</v>
      </c>
      <c r="E74" t="s">
        <v>222</v>
      </c>
      <c r="F74" t="s">
        <v>352</v>
      </c>
      <c r="G74">
        <v>50.997500000000002</v>
      </c>
      <c r="H74">
        <v>1297.5899999999999</v>
      </c>
      <c r="I74" t="s">
        <v>352</v>
      </c>
      <c r="J74" t="s">
        <v>222</v>
      </c>
      <c r="K74">
        <v>118.19499999999999</v>
      </c>
      <c r="L74">
        <v>1.19598</v>
      </c>
      <c r="M74">
        <v>54.722700000000003</v>
      </c>
      <c r="N74">
        <v>68.6113</v>
      </c>
      <c r="O74">
        <v>80.110699999999994</v>
      </c>
      <c r="P74">
        <v>234.92699999999999</v>
      </c>
      <c r="Q74">
        <v>21.8127</v>
      </c>
      <c r="R74">
        <v>33.235500000000002</v>
      </c>
      <c r="S74">
        <v>9.5592700000000003E-2</v>
      </c>
      <c r="T74">
        <v>1.85168</v>
      </c>
      <c r="U74">
        <v>31.433299999999999</v>
      </c>
      <c r="V74">
        <v>0.90013399999999999</v>
      </c>
      <c r="W74">
        <v>4252.71</v>
      </c>
      <c r="X74">
        <v>1.8649200000000001E-2</v>
      </c>
      <c r="Y74">
        <v>8.8466499999999993E-3</v>
      </c>
      <c r="Z74" t="s">
        <v>352</v>
      </c>
      <c r="AA74">
        <v>5.0520799999999998E-2</v>
      </c>
      <c r="AB74">
        <v>3.6846299999999998</v>
      </c>
      <c r="AC74">
        <v>465800</v>
      </c>
      <c r="AD74">
        <v>0</v>
      </c>
      <c r="AE74">
        <v>5800</v>
      </c>
      <c r="AF74">
        <v>197900</v>
      </c>
      <c r="AG74">
        <v>231000</v>
      </c>
      <c r="AH74">
        <v>83300</v>
      </c>
      <c r="AI74">
        <v>0</v>
      </c>
      <c r="AJ74">
        <v>3100</v>
      </c>
      <c r="AK74">
        <v>13100</v>
      </c>
      <c r="AL74">
        <f t="shared" si="4"/>
        <v>354.57823068442536</v>
      </c>
      <c r="AM74" t="e">
        <f t="shared" si="5"/>
        <v>#VALUE!</v>
      </c>
      <c r="AN74">
        <f t="shared" si="6"/>
        <v>83300</v>
      </c>
      <c r="EH74" s="45"/>
      <c r="EI74" s="45"/>
      <c r="EJ74" s="45"/>
      <c r="EK74" s="45"/>
      <c r="EL74" t="s">
        <v>98</v>
      </c>
      <c r="EN74">
        <v>6.813057766053439</v>
      </c>
      <c r="EO74">
        <v>1.1869422339465601</v>
      </c>
      <c r="EQ74">
        <v>4.8886922596919788</v>
      </c>
      <c r="ER74">
        <v>2.2454016906374708E-2</v>
      </c>
      <c r="ES74">
        <v>0.19431529364227712</v>
      </c>
      <c r="ET74">
        <v>1.7820932807952501E-3</v>
      </c>
      <c r="EU74">
        <v>0.19767527470089005</v>
      </c>
      <c r="EV74">
        <v>5.2504043873719628E-3</v>
      </c>
      <c r="EW74">
        <v>0</v>
      </c>
      <c r="EX74">
        <v>0</v>
      </c>
      <c r="EY74">
        <v>8.6930207187277744E-4</v>
      </c>
      <c r="EZ74">
        <v>9.3959904546563403E-4</v>
      </c>
      <c r="FA74">
        <v>1.6811538475715476E-5</v>
      </c>
      <c r="FB74">
        <v>9.5181628486204516E-4</v>
      </c>
      <c r="FC74">
        <v>3.1420923890855583E-4</v>
      </c>
      <c r="FD74">
        <v>2.4190458431845016E-7</v>
      </c>
      <c r="FE74">
        <v>1.6814960471380718E-5</v>
      </c>
      <c r="FF74">
        <v>2.8025121249869195E-4</v>
      </c>
      <c r="FG74">
        <v>5.2307106087902135E-8</v>
      </c>
      <c r="FH74">
        <v>0</v>
      </c>
      <c r="FI74">
        <v>2.4190458431845016E-7</v>
      </c>
      <c r="FK74">
        <v>0</v>
      </c>
      <c r="FL74">
        <v>1.7648607391890088</v>
      </c>
      <c r="FM74">
        <v>2.2768751211474426E-3</v>
      </c>
      <c r="FN74">
        <v>5.6105077697990803E-6</v>
      </c>
      <c r="FO74">
        <v>2.5657551777741424E-2</v>
      </c>
      <c r="FP74">
        <f t="shared" si="7"/>
        <v>0</v>
      </c>
    </row>
    <row r="75" spans="1:172">
      <c r="A75" t="s">
        <v>99</v>
      </c>
      <c r="C75">
        <v>36.694200000000002</v>
      </c>
      <c r="D75">
        <v>215439</v>
      </c>
      <c r="E75" t="s">
        <v>222</v>
      </c>
      <c r="F75" t="s">
        <v>352</v>
      </c>
      <c r="G75">
        <v>45.898699999999998</v>
      </c>
      <c r="H75">
        <v>1037.22</v>
      </c>
      <c r="I75" t="s">
        <v>352</v>
      </c>
      <c r="J75" t="s">
        <v>222</v>
      </c>
      <c r="K75">
        <v>84.810900000000004</v>
      </c>
      <c r="L75">
        <v>1.01424</v>
      </c>
      <c r="M75">
        <v>32.434800000000003</v>
      </c>
      <c r="N75">
        <v>46.929099999999998</v>
      </c>
      <c r="O75">
        <v>69.5441</v>
      </c>
      <c r="P75">
        <v>249.411</v>
      </c>
      <c r="Q75">
        <v>22.75</v>
      </c>
      <c r="R75">
        <v>31.106000000000002</v>
      </c>
      <c r="S75" t="s">
        <v>352</v>
      </c>
      <c r="T75">
        <v>0.72291000000000005</v>
      </c>
      <c r="U75">
        <v>36.353900000000003</v>
      </c>
      <c r="V75">
        <v>1.3895900000000001</v>
      </c>
      <c r="W75">
        <v>1699.14</v>
      </c>
      <c r="X75" t="s">
        <v>352</v>
      </c>
      <c r="Y75">
        <v>4.2172899999999997E-4</v>
      </c>
      <c r="Z75" s="1">
        <v>1.35033E-5</v>
      </c>
      <c r="AA75" t="s">
        <v>352</v>
      </c>
      <c r="AB75">
        <v>4.2117599999999999</v>
      </c>
      <c r="AC75">
        <v>466800</v>
      </c>
      <c r="AD75">
        <v>0</v>
      </c>
      <c r="AE75">
        <v>7400</v>
      </c>
      <c r="AF75">
        <v>196800</v>
      </c>
      <c r="AG75">
        <v>233800</v>
      </c>
      <c r="AH75">
        <v>83000</v>
      </c>
      <c r="AI75">
        <v>0</v>
      </c>
      <c r="AJ75">
        <v>0</v>
      </c>
      <c r="AK75">
        <v>12200</v>
      </c>
      <c r="AL75">
        <f t="shared" si="4"/>
        <v>332.78403919634661</v>
      </c>
      <c r="AM75" t="e">
        <f t="shared" si="5"/>
        <v>#VALUE!</v>
      </c>
      <c r="AN75">
        <f t="shared" si="6"/>
        <v>83000</v>
      </c>
      <c r="EH75" s="45"/>
      <c r="EI75" s="45"/>
      <c r="EJ75" s="45"/>
      <c r="EK75" s="45"/>
      <c r="EL75" t="s">
        <v>99</v>
      </c>
      <c r="EN75">
        <v>6.9492691914074536</v>
      </c>
      <c r="EO75">
        <v>1.0507308085925464</v>
      </c>
      <c r="EQ75">
        <v>5.0381220051012825</v>
      </c>
      <c r="ER75">
        <v>1.8088059365329808E-2</v>
      </c>
      <c r="ES75">
        <v>0.18237279548729632</v>
      </c>
      <c r="ET75">
        <v>1.2886872645295833E-3</v>
      </c>
      <c r="EU75">
        <v>0.25416784933786046</v>
      </c>
      <c r="EV75">
        <v>4.4138998311939711E-3</v>
      </c>
      <c r="EW75">
        <v>0</v>
      </c>
      <c r="EX75">
        <v>0</v>
      </c>
      <c r="EY75">
        <v>5.992138308026113E-4</v>
      </c>
      <c r="EZ75">
        <v>8.5223350131931233E-4</v>
      </c>
      <c r="FA75">
        <v>1.4367751670900512E-5</v>
      </c>
      <c r="FB75">
        <v>8.3269782918990356E-4</v>
      </c>
      <c r="FC75">
        <v>2.9636399374779034E-4</v>
      </c>
      <c r="FD75">
        <v>0</v>
      </c>
      <c r="FE75">
        <v>6.6157438884687379E-6</v>
      </c>
      <c r="FF75">
        <v>3.2664278364321112E-4</v>
      </c>
      <c r="FG75">
        <v>2.5129268727419063E-9</v>
      </c>
      <c r="FH75">
        <v>8.0004320889574414E-11</v>
      </c>
      <c r="FI75">
        <v>0</v>
      </c>
      <c r="FK75">
        <v>0</v>
      </c>
      <c r="FL75">
        <v>1.7721809748580752</v>
      </c>
      <c r="FM75">
        <v>2.4360512426323728E-3</v>
      </c>
      <c r="FN75">
        <v>8.7286327032220458E-6</v>
      </c>
      <c r="FO75">
        <v>1.0331018671117836E-2</v>
      </c>
      <c r="FP75">
        <f t="shared" si="7"/>
        <v>0</v>
      </c>
    </row>
    <row r="76" spans="1:172">
      <c r="A76" t="s">
        <v>100</v>
      </c>
      <c r="C76">
        <v>36.461500000000001</v>
      </c>
      <c r="D76">
        <v>204731</v>
      </c>
      <c r="E76" t="s">
        <v>352</v>
      </c>
      <c r="F76" t="s">
        <v>222</v>
      </c>
      <c r="G76">
        <v>33.868899999999996</v>
      </c>
      <c r="H76">
        <v>912.18200000000002</v>
      </c>
      <c r="I76">
        <v>1.85205</v>
      </c>
      <c r="J76" t="s">
        <v>222</v>
      </c>
      <c r="K76">
        <v>129.137</v>
      </c>
      <c r="L76">
        <v>1.13168</v>
      </c>
      <c r="M76">
        <v>51.027000000000001</v>
      </c>
      <c r="N76">
        <v>102.812</v>
      </c>
      <c r="O76">
        <v>80.102500000000006</v>
      </c>
      <c r="P76">
        <v>220.01300000000001</v>
      </c>
      <c r="Q76">
        <v>28.455500000000001</v>
      </c>
      <c r="R76">
        <v>33.926299999999998</v>
      </c>
      <c r="S76" t="s">
        <v>352</v>
      </c>
      <c r="T76">
        <v>1.2807999999999999</v>
      </c>
      <c r="U76">
        <v>37.7729</v>
      </c>
      <c r="V76" t="s">
        <v>222</v>
      </c>
      <c r="W76">
        <v>3642.01</v>
      </c>
      <c r="X76">
        <v>1.6808300000000002E-2</v>
      </c>
      <c r="Y76" t="s">
        <v>352</v>
      </c>
      <c r="Z76" t="s">
        <v>352</v>
      </c>
      <c r="AA76" t="s">
        <v>222</v>
      </c>
      <c r="AB76">
        <v>3.4705599999999999</v>
      </c>
      <c r="AC76">
        <v>466900</v>
      </c>
      <c r="AD76">
        <v>0</v>
      </c>
      <c r="AE76">
        <v>6600</v>
      </c>
      <c r="AF76">
        <v>196000</v>
      </c>
      <c r="AG76">
        <v>235000</v>
      </c>
      <c r="AH76">
        <v>83400</v>
      </c>
      <c r="AI76">
        <v>0</v>
      </c>
      <c r="AJ76">
        <v>0</v>
      </c>
      <c r="AK76">
        <v>12100</v>
      </c>
      <c r="AL76">
        <f t="shared" si="4"/>
        <v>379.06850958806979</v>
      </c>
      <c r="AM76" t="e">
        <f t="shared" si="5"/>
        <v>#VALUE!</v>
      </c>
      <c r="AN76">
        <f t="shared" si="6"/>
        <v>83400</v>
      </c>
      <c r="EH76" s="45"/>
      <c r="EI76" s="45"/>
      <c r="EJ76" s="45"/>
      <c r="EK76" s="45"/>
      <c r="EL76" t="s">
        <v>100</v>
      </c>
      <c r="EN76">
        <v>6.9398745581575048</v>
      </c>
      <c r="EO76">
        <v>1.0601254418424952</v>
      </c>
      <c r="EQ76">
        <v>4.9648541900824643</v>
      </c>
      <c r="ER76">
        <v>1.5804898833464805E-2</v>
      </c>
      <c r="ES76">
        <v>0.17971102643669729</v>
      </c>
      <c r="ET76">
        <v>1.9495558788945938E-3</v>
      </c>
      <c r="EU76">
        <v>0.2252277818935281</v>
      </c>
      <c r="EV76">
        <v>4.3576135274858482E-3</v>
      </c>
      <c r="EW76">
        <v>0</v>
      </c>
      <c r="EX76">
        <v>6.0311122547892741E-6</v>
      </c>
      <c r="EY76">
        <v>1.3042851240210335E-3</v>
      </c>
      <c r="EZ76">
        <v>6.2481067206180514E-4</v>
      </c>
      <c r="FA76">
        <v>1.5927985413776651E-5</v>
      </c>
      <c r="FB76">
        <v>9.5293294528931056E-4</v>
      </c>
      <c r="FC76">
        <v>3.2114924024549229E-4</v>
      </c>
      <c r="FD76">
        <v>0</v>
      </c>
      <c r="FE76">
        <v>1.1645681294658235E-5</v>
      </c>
      <c r="FF76">
        <v>3.3720306888987552E-4</v>
      </c>
      <c r="FG76">
        <v>0</v>
      </c>
      <c r="FH76">
        <v>0</v>
      </c>
      <c r="FI76">
        <v>0</v>
      </c>
      <c r="FK76">
        <v>0</v>
      </c>
      <c r="FL76">
        <v>1.7692335162695791</v>
      </c>
      <c r="FM76">
        <v>2.135051172764833E-3</v>
      </c>
      <c r="FN76">
        <v>0</v>
      </c>
      <c r="FO76">
        <v>2.2001092469230155E-2</v>
      </c>
      <c r="FP76">
        <f t="shared" si="7"/>
        <v>0</v>
      </c>
    </row>
    <row r="77" spans="1:172">
      <c r="A77" t="s">
        <v>101</v>
      </c>
      <c r="C77">
        <v>44.344000000000001</v>
      </c>
      <c r="D77">
        <v>195160</v>
      </c>
      <c r="E77" t="s">
        <v>222</v>
      </c>
      <c r="F77" t="s">
        <v>222</v>
      </c>
      <c r="G77">
        <v>45.399000000000001</v>
      </c>
      <c r="H77">
        <v>1006.14</v>
      </c>
      <c r="I77">
        <v>0.50245700000000004</v>
      </c>
      <c r="J77" t="s">
        <v>352</v>
      </c>
      <c r="K77">
        <v>118.31</v>
      </c>
      <c r="L77">
        <v>1.22454</v>
      </c>
      <c r="M77">
        <v>30.8627</v>
      </c>
      <c r="N77">
        <v>55.823500000000003</v>
      </c>
      <c r="O77">
        <v>70.7911</v>
      </c>
      <c r="P77">
        <v>202.98599999999999</v>
      </c>
      <c r="Q77">
        <v>43.105800000000002</v>
      </c>
      <c r="R77">
        <v>33.797499999999999</v>
      </c>
      <c r="S77" t="s">
        <v>222</v>
      </c>
      <c r="T77">
        <v>1.2532399999999999</v>
      </c>
      <c r="U77">
        <v>26.235299999999999</v>
      </c>
      <c r="V77">
        <v>0.70628800000000003</v>
      </c>
      <c r="W77">
        <v>2855.62</v>
      </c>
      <c r="X77">
        <v>2.1660200000000001E-2</v>
      </c>
      <c r="Y77" t="s">
        <v>352</v>
      </c>
      <c r="Z77" t="s">
        <v>352</v>
      </c>
      <c r="AA77">
        <v>3.7437699999999997E-2</v>
      </c>
      <c r="AB77">
        <v>4.66113</v>
      </c>
      <c r="AC77">
        <v>464000</v>
      </c>
      <c r="AD77">
        <v>4200</v>
      </c>
      <c r="AE77">
        <v>7500</v>
      </c>
      <c r="AF77">
        <v>191900</v>
      </c>
      <c r="AG77">
        <v>232900</v>
      </c>
      <c r="AH77">
        <v>84200</v>
      </c>
      <c r="AI77">
        <v>0</v>
      </c>
      <c r="AJ77">
        <v>0</v>
      </c>
      <c r="AK77">
        <v>15300</v>
      </c>
      <c r="AL77">
        <f t="shared" si="4"/>
        <v>414.80693249780774</v>
      </c>
      <c r="AM77" t="e">
        <f t="shared" si="5"/>
        <v>#VALUE!</v>
      </c>
      <c r="AN77">
        <f t="shared" si="6"/>
        <v>88400</v>
      </c>
      <c r="EH77" s="45"/>
      <c r="EI77" s="45"/>
      <c r="EJ77" s="45"/>
      <c r="EK77" s="45"/>
      <c r="EL77" t="s">
        <v>101</v>
      </c>
      <c r="EN77">
        <v>6.8818150391069191</v>
      </c>
      <c r="EO77">
        <v>1.1181849608930809</v>
      </c>
      <c r="EQ77">
        <v>4.7841552113181329</v>
      </c>
      <c r="ER77">
        <v>1.7442887775213235E-2</v>
      </c>
      <c r="ES77">
        <v>0.22736862453561321</v>
      </c>
      <c r="ET77">
        <v>1.7871302181680126E-3</v>
      </c>
      <c r="EU77">
        <v>0.25608788712867386</v>
      </c>
      <c r="EV77">
        <v>5.3027212025052485E-3</v>
      </c>
      <c r="EW77">
        <v>0</v>
      </c>
      <c r="EX77">
        <v>1.6371684058530086E-6</v>
      </c>
      <c r="EY77">
        <v>7.0859085810550391E-4</v>
      </c>
      <c r="EZ77">
        <v>8.3799877393943279E-4</v>
      </c>
      <c r="FA77">
        <v>1.724487036372415E-5</v>
      </c>
      <c r="FB77">
        <v>8.4264506429611817E-4</v>
      </c>
      <c r="FC77">
        <v>3.2011404325792901E-4</v>
      </c>
      <c r="FD77">
        <v>1.7959178031754821E-7</v>
      </c>
      <c r="FE77">
        <v>1.1401646687102585E-5</v>
      </c>
      <c r="FF77">
        <v>2.3434029571379905E-4</v>
      </c>
      <c r="FG77">
        <v>0</v>
      </c>
      <c r="FH77">
        <v>0</v>
      </c>
      <c r="FI77">
        <v>1.7959178031754821E-7</v>
      </c>
      <c r="FK77">
        <v>0.1516120493314897</v>
      </c>
      <c r="FL77">
        <v>1.7872320675873516</v>
      </c>
      <c r="FM77">
        <v>1.9709507875622875E-3</v>
      </c>
      <c r="FN77">
        <v>4.4104230132726342E-6</v>
      </c>
      <c r="FO77">
        <v>1.7260496207769923E-2</v>
      </c>
      <c r="FP77">
        <f t="shared" si="7"/>
        <v>7.8197131996577157E-2</v>
      </c>
    </row>
    <row r="78" spans="1:172">
      <c r="A78" t="s">
        <v>102</v>
      </c>
      <c r="C78">
        <v>33.119700000000002</v>
      </c>
      <c r="D78">
        <v>187239</v>
      </c>
      <c r="E78" t="s">
        <v>222</v>
      </c>
      <c r="F78" t="s">
        <v>222</v>
      </c>
      <c r="G78">
        <v>55.883699999999997</v>
      </c>
      <c r="H78">
        <v>1143.54</v>
      </c>
      <c r="I78">
        <v>0.47631699999999999</v>
      </c>
      <c r="J78" t="s">
        <v>222</v>
      </c>
      <c r="K78">
        <v>95.329700000000003</v>
      </c>
      <c r="L78">
        <v>0.65285400000000005</v>
      </c>
      <c r="M78">
        <v>31.726900000000001</v>
      </c>
      <c r="N78">
        <v>58.550699999999999</v>
      </c>
      <c r="O78">
        <v>64.5642</v>
      </c>
      <c r="P78">
        <v>254.21700000000001</v>
      </c>
      <c r="Q78">
        <v>33.195900000000002</v>
      </c>
      <c r="R78">
        <v>24.849799999999998</v>
      </c>
      <c r="S78" t="s">
        <v>222</v>
      </c>
      <c r="T78">
        <v>1.2896300000000001</v>
      </c>
      <c r="U78">
        <v>32.637700000000002</v>
      </c>
      <c r="V78">
        <v>1.10067</v>
      </c>
      <c r="W78">
        <v>1979.02</v>
      </c>
      <c r="X78">
        <v>1.28004E-2</v>
      </c>
      <c r="Y78" t="s">
        <v>352</v>
      </c>
      <c r="Z78" t="s">
        <v>352</v>
      </c>
      <c r="AA78">
        <v>3.5331099999999997E-2</v>
      </c>
      <c r="AB78">
        <v>2.84233</v>
      </c>
      <c r="AC78">
        <v>464900</v>
      </c>
      <c r="AD78">
        <v>0</v>
      </c>
      <c r="AE78">
        <v>6500</v>
      </c>
      <c r="AF78">
        <v>191900</v>
      </c>
      <c r="AG78">
        <v>233600</v>
      </c>
      <c r="AH78">
        <v>85399.999999999985</v>
      </c>
      <c r="AI78">
        <v>0</v>
      </c>
      <c r="AJ78">
        <v>3400.0000000000005</v>
      </c>
      <c r="AK78">
        <v>14300</v>
      </c>
      <c r="AL78">
        <f t="shared" si="4"/>
        <v>335.93347415790441</v>
      </c>
      <c r="AM78" t="e">
        <f t="shared" si="5"/>
        <v>#VALUE!</v>
      </c>
      <c r="AN78">
        <f t="shared" si="6"/>
        <v>85399.999999999985</v>
      </c>
      <c r="EH78" s="45"/>
      <c r="EI78" s="45"/>
      <c r="EJ78" s="45"/>
      <c r="EK78" s="45"/>
      <c r="EL78" t="s">
        <v>102</v>
      </c>
      <c r="EN78">
        <v>6.9156818871978398</v>
      </c>
      <c r="EO78">
        <v>1.0843181128021602</v>
      </c>
      <c r="EQ78">
        <v>4.8292948597650334</v>
      </c>
      <c r="ER78">
        <v>1.986277824809746E-2</v>
      </c>
      <c r="ES78">
        <v>0.21291379616794104</v>
      </c>
      <c r="ET78">
        <v>1.4427518250374831E-3</v>
      </c>
      <c r="EU78">
        <v>0.22236672115723807</v>
      </c>
      <c r="EV78">
        <v>3.9680668941910885E-3</v>
      </c>
      <c r="EW78">
        <v>0</v>
      </c>
      <c r="EX78">
        <v>1.5549599158097884E-6</v>
      </c>
      <c r="EY78">
        <v>7.4462778342260954E-4</v>
      </c>
      <c r="EZ78">
        <v>1.0335010236772843E-3</v>
      </c>
      <c r="FA78">
        <v>9.2115282721729344E-6</v>
      </c>
      <c r="FB78">
        <v>7.6999243232291211E-4</v>
      </c>
      <c r="FC78">
        <v>2.3581515380204066E-4</v>
      </c>
      <c r="FD78">
        <v>1.6980994330632014E-7</v>
      </c>
      <c r="FE78">
        <v>1.1755121452615101E-5</v>
      </c>
      <c r="FF78">
        <v>2.9208492790365589E-4</v>
      </c>
      <c r="FG78">
        <v>0</v>
      </c>
      <c r="FH78">
        <v>0</v>
      </c>
      <c r="FI78">
        <v>1.6980994330632014E-7</v>
      </c>
      <c r="FK78">
        <v>0</v>
      </c>
      <c r="FL78">
        <v>1.8161653661995658</v>
      </c>
      <c r="FM78">
        <v>2.4731072266252646E-3</v>
      </c>
      <c r="FN78">
        <v>6.8862725832204731E-6</v>
      </c>
      <c r="FO78">
        <v>1.1984825280524629E-2</v>
      </c>
      <c r="FP78">
        <f t="shared" si="7"/>
        <v>0</v>
      </c>
    </row>
    <row r="79" spans="1:172">
      <c r="A79" t="s">
        <v>103</v>
      </c>
      <c r="C79">
        <v>39.446399999999997</v>
      </c>
      <c r="D79">
        <v>208041</v>
      </c>
      <c r="E79" t="s">
        <v>352</v>
      </c>
      <c r="F79" t="s">
        <v>222</v>
      </c>
      <c r="G79">
        <v>45.137500000000003</v>
      </c>
      <c r="H79">
        <v>1107.25</v>
      </c>
      <c r="I79">
        <v>0.56758399999999998</v>
      </c>
      <c r="J79" t="s">
        <v>222</v>
      </c>
      <c r="K79">
        <v>91.714799999999997</v>
      </c>
      <c r="L79" t="s">
        <v>222</v>
      </c>
      <c r="M79">
        <v>42.286299999999997</v>
      </c>
      <c r="N79">
        <v>76.974000000000004</v>
      </c>
      <c r="O79">
        <v>65.523300000000006</v>
      </c>
      <c r="P79">
        <v>238.27500000000001</v>
      </c>
      <c r="Q79">
        <v>32.1815</v>
      </c>
      <c r="R79">
        <v>33.393700000000003</v>
      </c>
      <c r="S79">
        <v>8.0137899999999998E-2</v>
      </c>
      <c r="T79">
        <v>1.34768</v>
      </c>
      <c r="U79">
        <v>25.807700000000001</v>
      </c>
      <c r="V79" t="s">
        <v>222</v>
      </c>
      <c r="W79">
        <v>3491.04</v>
      </c>
      <c r="X79">
        <v>6.4670500000000002E-3</v>
      </c>
      <c r="Y79">
        <v>1.90342E-4</v>
      </c>
      <c r="Z79">
        <v>9.3008999999999995E-4</v>
      </c>
      <c r="AA79">
        <v>1.7205399999999999E-2</v>
      </c>
      <c r="AB79">
        <v>3.5315300000000001</v>
      </c>
      <c r="AC79">
        <v>465500</v>
      </c>
      <c r="AD79">
        <v>0</v>
      </c>
      <c r="AE79">
        <v>6700</v>
      </c>
      <c r="AF79">
        <v>197700</v>
      </c>
      <c r="AG79">
        <v>230400</v>
      </c>
      <c r="AH79">
        <v>85000</v>
      </c>
      <c r="AI79">
        <v>0</v>
      </c>
      <c r="AJ79">
        <v>3000</v>
      </c>
      <c r="AK79">
        <v>11700</v>
      </c>
      <c r="AL79">
        <f t="shared" si="4"/>
        <v>356.73066834539924</v>
      </c>
      <c r="AM79" t="e">
        <f t="shared" si="5"/>
        <v>#VALUE!</v>
      </c>
      <c r="AN79">
        <f t="shared" si="6"/>
        <v>85000</v>
      </c>
      <c r="EH79" s="45"/>
      <c r="EI79" s="45"/>
      <c r="EJ79" s="45"/>
      <c r="EK79" s="45"/>
      <c r="EL79" t="s">
        <v>103</v>
      </c>
      <c r="EN79">
        <v>6.8036342458018852</v>
      </c>
      <c r="EO79">
        <v>1.1963657541981148</v>
      </c>
      <c r="EQ79">
        <v>4.880517690416168</v>
      </c>
      <c r="ER79">
        <v>1.9183623252301628E-2</v>
      </c>
      <c r="ES79">
        <v>0.1737600535353637</v>
      </c>
      <c r="ET79">
        <v>1.3845197124457162E-3</v>
      </c>
      <c r="EU79">
        <v>0.22862701836128838</v>
      </c>
      <c r="EV79">
        <v>4.7140727347260714E-3</v>
      </c>
      <c r="EW79">
        <v>0</v>
      </c>
      <c r="EX79">
        <v>1.8482025904720127E-6</v>
      </c>
      <c r="EY79">
        <v>9.7644438982700881E-4</v>
      </c>
      <c r="EZ79">
        <v>8.3264441647426079E-4</v>
      </c>
      <c r="FA79">
        <v>0</v>
      </c>
      <c r="FB79">
        <v>7.7944730326387132E-4</v>
      </c>
      <c r="FC79">
        <v>3.160892075387668E-4</v>
      </c>
      <c r="FD79">
        <v>8.2483493338057242E-8</v>
      </c>
      <c r="FE79">
        <v>1.225307496859402E-5</v>
      </c>
      <c r="FF79">
        <v>2.3037493028936839E-4</v>
      </c>
      <c r="FG79">
        <v>1.1267948886110195E-9</v>
      </c>
      <c r="FH79">
        <v>5.4747256059166232E-9</v>
      </c>
      <c r="FI79">
        <v>8.2483493338057242E-8</v>
      </c>
      <c r="FK79">
        <v>0</v>
      </c>
      <c r="FL79">
        <v>1.8030707105988018</v>
      </c>
      <c r="FM79">
        <v>2.3121347955813634E-3</v>
      </c>
      <c r="FN79">
        <v>0</v>
      </c>
      <c r="FO79">
        <v>2.1087867441928719E-2</v>
      </c>
      <c r="FP79">
        <f t="shared" si="7"/>
        <v>0</v>
      </c>
    </row>
    <row r="80" spans="1:172">
      <c r="A80" t="s">
        <v>104</v>
      </c>
      <c r="C80">
        <v>43.114199999999997</v>
      </c>
      <c r="D80">
        <v>225460</v>
      </c>
      <c r="E80" t="s">
        <v>352</v>
      </c>
      <c r="F80" t="s">
        <v>222</v>
      </c>
      <c r="G80">
        <v>59.785200000000003</v>
      </c>
      <c r="H80">
        <v>1287.6199999999999</v>
      </c>
      <c r="I80">
        <v>0.63644199999999995</v>
      </c>
      <c r="J80" t="s">
        <v>222</v>
      </c>
      <c r="K80">
        <v>102.123</v>
      </c>
      <c r="L80" t="s">
        <v>222</v>
      </c>
      <c r="M80">
        <v>34.208100000000002</v>
      </c>
      <c r="N80">
        <v>95.826300000000003</v>
      </c>
      <c r="O80">
        <v>75.188299999999998</v>
      </c>
      <c r="P80">
        <v>250.44900000000001</v>
      </c>
      <c r="Q80">
        <v>39.686</v>
      </c>
      <c r="R80">
        <v>38.204000000000001</v>
      </c>
      <c r="S80" t="s">
        <v>222</v>
      </c>
      <c r="T80">
        <v>2.1539999999999999</v>
      </c>
      <c r="U80">
        <v>30.654499999999999</v>
      </c>
      <c r="V80" t="s">
        <v>222</v>
      </c>
      <c r="W80">
        <v>3625.99</v>
      </c>
      <c r="X80">
        <v>1.15827E-2</v>
      </c>
      <c r="Y80">
        <v>1.4834000000000001E-4</v>
      </c>
      <c r="Z80" t="s">
        <v>352</v>
      </c>
      <c r="AA80" t="s">
        <v>222</v>
      </c>
      <c r="AB80">
        <v>4.1407499999999997</v>
      </c>
      <c r="AC80">
        <v>466599.99999999994</v>
      </c>
      <c r="AD80">
        <v>0</v>
      </c>
      <c r="AE80">
        <v>6400</v>
      </c>
      <c r="AF80">
        <v>196100</v>
      </c>
      <c r="AG80">
        <v>234600</v>
      </c>
      <c r="AH80">
        <v>84100</v>
      </c>
      <c r="AI80">
        <v>0</v>
      </c>
      <c r="AJ80">
        <v>0</v>
      </c>
      <c r="AK80">
        <v>12100</v>
      </c>
      <c r="AL80">
        <f t="shared" si="4"/>
        <v>335.79690875188163</v>
      </c>
      <c r="AM80" t="e">
        <f t="shared" si="5"/>
        <v>#VALUE!</v>
      </c>
      <c r="AN80">
        <f t="shared" si="6"/>
        <v>84100</v>
      </c>
      <c r="EH80" s="45"/>
      <c r="EI80" s="45"/>
      <c r="EJ80" s="45"/>
      <c r="EK80" s="45"/>
      <c r="EL80" t="s">
        <v>104</v>
      </c>
      <c r="EN80">
        <v>6.9055791523429555</v>
      </c>
      <c r="EO80">
        <v>1.0944208476570445</v>
      </c>
      <c r="EQ80">
        <v>4.9140705952280008</v>
      </c>
      <c r="ER80">
        <v>2.2237516204384866E-2</v>
      </c>
      <c r="ES80">
        <v>0.17912783063765045</v>
      </c>
      <c r="ET80">
        <v>1.5367276322858876E-3</v>
      </c>
      <c r="EU80">
        <v>0.21769394010531254</v>
      </c>
      <c r="EV80">
        <v>5.1359744295261201E-3</v>
      </c>
      <c r="EW80">
        <v>0</v>
      </c>
      <c r="EX80">
        <v>2.0658171481803483E-6</v>
      </c>
      <c r="EY80">
        <v>1.2117186567303787E-3</v>
      </c>
      <c r="EZ80">
        <v>1.0993332790770751E-3</v>
      </c>
      <c r="FA80">
        <v>0</v>
      </c>
      <c r="FB80">
        <v>8.9156883339858942E-4</v>
      </c>
      <c r="FC80">
        <v>3.6046871538599666E-4</v>
      </c>
      <c r="FD80">
        <v>0</v>
      </c>
      <c r="FE80">
        <v>1.9521699455155228E-5</v>
      </c>
      <c r="FF80">
        <v>2.7276821898800259E-4</v>
      </c>
      <c r="FG80">
        <v>8.7535079532841677E-10</v>
      </c>
      <c r="FH80">
        <v>0</v>
      </c>
      <c r="FI80">
        <v>0</v>
      </c>
      <c r="FK80">
        <v>0</v>
      </c>
      <c r="FL80">
        <v>1.7782935153302097</v>
      </c>
      <c r="FM80">
        <v>2.4225212164357842E-3</v>
      </c>
      <c r="FN80">
        <v>0</v>
      </c>
      <c r="FO80">
        <v>2.183323333074607E-2</v>
      </c>
      <c r="FP80">
        <f t="shared" si="7"/>
        <v>0</v>
      </c>
    </row>
    <row r="81" spans="1:217">
      <c r="A81" t="s">
        <v>105</v>
      </c>
      <c r="C81">
        <v>37.498800000000003</v>
      </c>
      <c r="D81">
        <v>224497</v>
      </c>
      <c r="E81" t="s">
        <v>352</v>
      </c>
      <c r="F81" t="s">
        <v>222</v>
      </c>
      <c r="G81">
        <v>54.978299999999997</v>
      </c>
      <c r="H81">
        <v>1175.25</v>
      </c>
      <c r="I81">
        <v>0.37507200000000002</v>
      </c>
      <c r="J81" t="s">
        <v>352</v>
      </c>
      <c r="K81">
        <v>109.11199999999999</v>
      </c>
      <c r="L81">
        <v>1.24156</v>
      </c>
      <c r="M81">
        <v>41.900199999999998</v>
      </c>
      <c r="N81">
        <v>69.261200000000002</v>
      </c>
      <c r="O81">
        <v>75.359399999999994</v>
      </c>
      <c r="P81">
        <v>254.006</v>
      </c>
      <c r="Q81">
        <v>40.413800000000002</v>
      </c>
      <c r="R81">
        <v>32.520099999999999</v>
      </c>
      <c r="S81" t="s">
        <v>222</v>
      </c>
      <c r="T81">
        <v>1.9987699999999999</v>
      </c>
      <c r="U81">
        <v>30.7302</v>
      </c>
      <c r="V81" t="s">
        <v>222</v>
      </c>
      <c r="W81">
        <v>3553.48</v>
      </c>
      <c r="X81">
        <v>1.10466E-2</v>
      </c>
      <c r="Y81" t="s">
        <v>352</v>
      </c>
      <c r="Z81" s="1">
        <v>3.1680999999999997E-5</v>
      </c>
      <c r="AA81" t="s">
        <v>352</v>
      </c>
      <c r="AB81">
        <v>3.6141800000000002</v>
      </c>
      <c r="AC81">
        <v>466700</v>
      </c>
      <c r="AD81">
        <v>0</v>
      </c>
      <c r="AE81">
        <v>6000</v>
      </c>
      <c r="AF81">
        <v>196800</v>
      </c>
      <c r="AG81">
        <v>234500</v>
      </c>
      <c r="AH81">
        <v>84700</v>
      </c>
      <c r="AI81">
        <v>0</v>
      </c>
      <c r="AJ81">
        <v>0</v>
      </c>
      <c r="AK81">
        <v>11399.999999999998</v>
      </c>
      <c r="AL81">
        <f t="shared" si="4"/>
        <v>333.45668999944883</v>
      </c>
      <c r="AM81" t="e">
        <f t="shared" si="5"/>
        <v>#VALUE!</v>
      </c>
      <c r="AN81">
        <f t="shared" si="6"/>
        <v>84700</v>
      </c>
      <c r="EH81" s="45"/>
      <c r="EI81" s="45"/>
      <c r="EJ81" s="45"/>
      <c r="EK81" s="45"/>
      <c r="EL81" t="s">
        <v>105</v>
      </c>
      <c r="EN81">
        <v>6.9371040858242239</v>
      </c>
      <c r="EO81">
        <v>1.0628959141757761</v>
      </c>
      <c r="EQ81">
        <v>4.9971541411098706</v>
      </c>
      <c r="ER81">
        <v>2.0398211366501086E-2</v>
      </c>
      <c r="ES81">
        <v>0.16960779625458391</v>
      </c>
      <c r="ET81">
        <v>1.6500956391454543E-3</v>
      </c>
      <c r="EU81">
        <v>0.20510718786122081</v>
      </c>
      <c r="EV81">
        <v>4.4893467910667702E-3</v>
      </c>
      <c r="EW81">
        <v>0</v>
      </c>
      <c r="EX81">
        <v>1.2235196667563701E-6</v>
      </c>
      <c r="EY81">
        <v>8.8017767889062156E-4</v>
      </c>
      <c r="EZ81">
        <v>1.0159919325616179E-3</v>
      </c>
      <c r="FA81">
        <v>1.7504774739274111E-5</v>
      </c>
      <c r="FB81">
        <v>8.9805990836381612E-4</v>
      </c>
      <c r="FC81">
        <v>3.0837124828514423E-4</v>
      </c>
      <c r="FD81">
        <v>0</v>
      </c>
      <c r="FE81">
        <v>1.8205307117932454E-5</v>
      </c>
      <c r="FF81">
        <v>2.7480724733928118E-4</v>
      </c>
      <c r="FG81">
        <v>0</v>
      </c>
      <c r="FH81">
        <v>1.8681560195982398E-10</v>
      </c>
      <c r="FI81">
        <v>0</v>
      </c>
      <c r="FK81">
        <v>0</v>
      </c>
      <c r="FL81">
        <v>1.7999238154632968</v>
      </c>
      <c r="FM81">
        <v>2.4691957837580719E-3</v>
      </c>
      <c r="FN81">
        <v>0</v>
      </c>
      <c r="FO81">
        <v>2.1503472282753174E-2</v>
      </c>
      <c r="FP81">
        <f t="shared" si="7"/>
        <v>0</v>
      </c>
    </row>
    <row r="82" spans="1:217">
      <c r="A82" t="s">
        <v>106</v>
      </c>
      <c r="C82">
        <v>45.324300000000001</v>
      </c>
      <c r="D82">
        <v>216570</v>
      </c>
      <c r="E82" t="s">
        <v>222</v>
      </c>
      <c r="F82" t="s">
        <v>222</v>
      </c>
      <c r="G82">
        <v>52.032200000000003</v>
      </c>
      <c r="H82">
        <v>1189.5</v>
      </c>
      <c r="I82">
        <v>0.87790599999999996</v>
      </c>
      <c r="J82" t="s">
        <v>352</v>
      </c>
      <c r="K82">
        <v>97.834400000000002</v>
      </c>
      <c r="L82">
        <v>1.1010800000000001</v>
      </c>
      <c r="M82">
        <v>50.538699999999999</v>
      </c>
      <c r="N82">
        <v>72.675600000000003</v>
      </c>
      <c r="O82">
        <v>70.489699999999999</v>
      </c>
      <c r="P82">
        <v>230.41399999999999</v>
      </c>
      <c r="Q82">
        <v>46.727800000000002</v>
      </c>
      <c r="R82">
        <v>29.019100000000002</v>
      </c>
      <c r="S82" t="s">
        <v>222</v>
      </c>
      <c r="T82">
        <v>1.95004</v>
      </c>
      <c r="U82">
        <v>26.873699999999999</v>
      </c>
      <c r="V82" t="s">
        <v>222</v>
      </c>
      <c r="W82">
        <v>3395.04</v>
      </c>
      <c r="X82">
        <v>1.1167699999999999E-2</v>
      </c>
      <c r="Y82" t="s">
        <v>352</v>
      </c>
      <c r="Z82">
        <v>1.19799E-4</v>
      </c>
      <c r="AA82">
        <v>1.35304E-3</v>
      </c>
      <c r="AB82">
        <v>2.1808700000000001</v>
      </c>
      <c r="AC82">
        <v>464799.99999999994</v>
      </c>
      <c r="AD82">
        <v>0</v>
      </c>
      <c r="AE82">
        <v>6100</v>
      </c>
      <c r="AF82">
        <v>196600</v>
      </c>
      <c r="AG82">
        <v>231700.00000000003</v>
      </c>
      <c r="AH82">
        <v>84500</v>
      </c>
      <c r="AI82">
        <v>0</v>
      </c>
      <c r="AJ82">
        <v>0</v>
      </c>
      <c r="AK82">
        <v>16400</v>
      </c>
      <c r="AL82">
        <f t="shared" si="4"/>
        <v>366.73118820904983</v>
      </c>
      <c r="AM82" t="e">
        <f t="shared" si="5"/>
        <v>#VALUE!</v>
      </c>
      <c r="AN82">
        <f t="shared" si="6"/>
        <v>84500</v>
      </c>
      <c r="EH82" s="45"/>
      <c r="EI82" s="45"/>
      <c r="EJ82" s="45"/>
      <c r="EK82" s="45"/>
      <c r="EL82" t="s">
        <v>106</v>
      </c>
      <c r="EN82">
        <v>6.8588244673254977</v>
      </c>
      <c r="EO82">
        <v>1.1411755326745032</v>
      </c>
      <c r="EQ82">
        <v>4.9167359291199375</v>
      </c>
      <c r="ER82">
        <v>2.0659250662177456E-2</v>
      </c>
      <c r="ES82">
        <v>0.24415920316970968</v>
      </c>
      <c r="ET82">
        <v>1.4805274945074568E-3</v>
      </c>
      <c r="EU82">
        <v>0.20866410925227655</v>
      </c>
      <c r="EV82">
        <v>5.4298168532886286E-3</v>
      </c>
      <c r="EW82">
        <v>0</v>
      </c>
      <c r="EX82">
        <v>2.8657125022367395E-6</v>
      </c>
      <c r="EY82">
        <v>9.2418146841215178E-4</v>
      </c>
      <c r="EZ82">
        <v>9.621868839093001E-4</v>
      </c>
      <c r="FA82">
        <v>1.5534453493262735E-5</v>
      </c>
      <c r="FB82">
        <v>8.4058537564295514E-4</v>
      </c>
      <c r="FC82">
        <v>2.75355804847255E-4</v>
      </c>
      <c r="FD82">
        <v>6.5024658329683856E-9</v>
      </c>
      <c r="FE82">
        <v>1.7773256072027963E-5</v>
      </c>
      <c r="FF82">
        <v>2.4047977159761174E-4</v>
      </c>
      <c r="FG82">
        <v>0</v>
      </c>
      <c r="FH82">
        <v>7.0689636089883692E-10</v>
      </c>
      <c r="FI82">
        <v>6.5024658329683856E-9</v>
      </c>
      <c r="FK82">
        <v>0</v>
      </c>
      <c r="FL82">
        <v>1.7968660898311111</v>
      </c>
      <c r="FM82">
        <v>2.241344973777047E-3</v>
      </c>
      <c r="FN82">
        <v>0</v>
      </c>
      <c r="FO82">
        <v>2.0558333377491501E-2</v>
      </c>
      <c r="FP82">
        <f t="shared" si="7"/>
        <v>0</v>
      </c>
    </row>
    <row r="83" spans="1:217">
      <c r="A83" t="s">
        <v>107</v>
      </c>
      <c r="C83">
        <v>38.434699999999999</v>
      </c>
      <c r="D83">
        <v>211522</v>
      </c>
      <c r="E83" t="s">
        <v>222</v>
      </c>
      <c r="F83" t="s">
        <v>352</v>
      </c>
      <c r="G83">
        <v>49.052700000000002</v>
      </c>
      <c r="H83">
        <v>1104.06</v>
      </c>
      <c r="I83" t="s">
        <v>222</v>
      </c>
      <c r="J83" t="s">
        <v>222</v>
      </c>
      <c r="K83">
        <v>98.132099999999994</v>
      </c>
      <c r="L83">
        <v>0.86253199999999997</v>
      </c>
      <c r="M83">
        <v>31.000900000000001</v>
      </c>
      <c r="N83">
        <v>79.025000000000006</v>
      </c>
      <c r="O83">
        <v>66.580799999999996</v>
      </c>
      <c r="P83">
        <v>229.75299999999999</v>
      </c>
      <c r="Q83">
        <v>36.168599999999998</v>
      </c>
      <c r="R83">
        <v>28.651900000000001</v>
      </c>
      <c r="S83">
        <v>0.140269</v>
      </c>
      <c r="T83">
        <v>1.69615</v>
      </c>
      <c r="U83">
        <v>28.157800000000002</v>
      </c>
      <c r="V83" t="s">
        <v>222</v>
      </c>
      <c r="W83">
        <v>3325.42</v>
      </c>
      <c r="X83">
        <v>1.4850800000000001E-2</v>
      </c>
      <c r="Y83" t="s">
        <v>352</v>
      </c>
      <c r="Z83" t="s">
        <v>352</v>
      </c>
      <c r="AA83" t="s">
        <v>222</v>
      </c>
      <c r="AB83">
        <v>3.2904300000000002</v>
      </c>
      <c r="AC83">
        <v>465700</v>
      </c>
      <c r="AD83">
        <v>0</v>
      </c>
      <c r="AE83">
        <v>6899.9999999999991</v>
      </c>
      <c r="AF83">
        <v>195900</v>
      </c>
      <c r="AG83">
        <v>233299.99999999997</v>
      </c>
      <c r="AH83">
        <v>85300</v>
      </c>
      <c r="AI83">
        <v>0</v>
      </c>
      <c r="AJ83">
        <v>0</v>
      </c>
      <c r="AK83">
        <v>12800</v>
      </c>
      <c r="AL83">
        <f t="shared" si="4"/>
        <v>371.26827506060857</v>
      </c>
      <c r="AM83" t="e">
        <f t="shared" si="5"/>
        <v>#VALUE!</v>
      </c>
      <c r="AN83">
        <f t="shared" si="6"/>
        <v>85300</v>
      </c>
      <c r="EH83" s="45"/>
      <c r="EI83" s="45"/>
      <c r="EJ83" s="45"/>
      <c r="EK83" s="45"/>
      <c r="EL83" t="s">
        <v>107</v>
      </c>
      <c r="EN83">
        <v>6.9020698138881738</v>
      </c>
      <c r="EO83">
        <v>1.0979301861118262</v>
      </c>
      <c r="EQ83">
        <v>4.9348124554673038</v>
      </c>
      <c r="ER83">
        <v>1.9163893504553192E-2</v>
      </c>
      <c r="ES83">
        <v>0.19044964826897667</v>
      </c>
      <c r="ET83">
        <v>1.4841470671260678E-3</v>
      </c>
      <c r="EU83">
        <v>0.23588915022728404</v>
      </c>
      <c r="EV83">
        <v>4.6017023680001998E-3</v>
      </c>
      <c r="EW83">
        <v>0</v>
      </c>
      <c r="EX83">
        <v>0</v>
      </c>
      <c r="EY83">
        <v>1.0043245730657403E-3</v>
      </c>
      <c r="EZ83">
        <v>9.0654864929501269E-4</v>
      </c>
      <c r="FA83">
        <v>1.2161671706868908E-5</v>
      </c>
      <c r="FB83">
        <v>7.9349853855290768E-4</v>
      </c>
      <c r="FC83">
        <v>2.7170940938351539E-4</v>
      </c>
      <c r="FD83">
        <v>0</v>
      </c>
      <c r="FE83">
        <v>1.5450007313661849E-5</v>
      </c>
      <c r="FF83">
        <v>2.5182031355625197E-4</v>
      </c>
      <c r="FG83">
        <v>0</v>
      </c>
      <c r="FH83">
        <v>0</v>
      </c>
      <c r="FI83">
        <v>0</v>
      </c>
      <c r="FK83">
        <v>0</v>
      </c>
      <c r="FL83">
        <v>1.8127962304391025</v>
      </c>
      <c r="FM83">
        <v>2.2335824444738974E-3</v>
      </c>
      <c r="FN83">
        <v>0</v>
      </c>
      <c r="FO83">
        <v>2.0124748780989358E-2</v>
      </c>
      <c r="FP83">
        <f t="shared" si="7"/>
        <v>0</v>
      </c>
    </row>
    <row r="84" spans="1:217">
      <c r="A84" t="s">
        <v>108</v>
      </c>
      <c r="C84">
        <v>43.6006</v>
      </c>
      <c r="D84">
        <v>214304</v>
      </c>
      <c r="E84" t="s">
        <v>222</v>
      </c>
      <c r="F84" t="s">
        <v>222</v>
      </c>
      <c r="G84">
        <v>46.858400000000003</v>
      </c>
      <c r="H84">
        <v>1273.07</v>
      </c>
      <c r="I84">
        <v>0.48220800000000003</v>
      </c>
      <c r="J84" t="s">
        <v>222</v>
      </c>
      <c r="K84">
        <v>124.744</v>
      </c>
      <c r="L84">
        <v>1.21288</v>
      </c>
      <c r="M84">
        <v>48.299500000000002</v>
      </c>
      <c r="N84">
        <v>52.823099999999997</v>
      </c>
      <c r="O84">
        <v>64.270899999999997</v>
      </c>
      <c r="P84">
        <v>224.84800000000001</v>
      </c>
      <c r="Q84">
        <v>23.881399999999999</v>
      </c>
      <c r="R84">
        <v>22.656300000000002</v>
      </c>
      <c r="S84">
        <v>0.13362499999999999</v>
      </c>
      <c r="T84">
        <v>0.46399899999999999</v>
      </c>
      <c r="U84">
        <v>32.006</v>
      </c>
      <c r="V84">
        <v>1.06609</v>
      </c>
      <c r="W84">
        <v>2724.71</v>
      </c>
      <c r="X84">
        <v>8.2852800000000008E-3</v>
      </c>
      <c r="Y84" t="s">
        <v>352</v>
      </c>
      <c r="Z84">
        <v>1.8439299999999999E-3</v>
      </c>
      <c r="AA84" t="s">
        <v>352</v>
      </c>
      <c r="AB84">
        <v>2.52983</v>
      </c>
      <c r="AC84">
        <v>465500</v>
      </c>
      <c r="AD84">
        <v>3300</v>
      </c>
      <c r="AE84">
        <v>7700</v>
      </c>
      <c r="AF84">
        <v>188400</v>
      </c>
      <c r="AG84">
        <v>237399.99999999997</v>
      </c>
      <c r="AH84">
        <v>82300</v>
      </c>
      <c r="AI84">
        <v>0</v>
      </c>
      <c r="AJ84">
        <v>0</v>
      </c>
      <c r="AK84">
        <v>15500</v>
      </c>
      <c r="AL84">
        <f t="shared" si="4"/>
        <v>366.02504803244858</v>
      </c>
      <c r="AM84" t="e">
        <f t="shared" si="5"/>
        <v>#VALUE!</v>
      </c>
      <c r="AN84">
        <f t="shared" si="6"/>
        <v>85600</v>
      </c>
      <c r="EH84" s="45"/>
      <c r="EI84" s="45"/>
      <c r="EJ84" s="45"/>
      <c r="EK84" s="45"/>
      <c r="EL84" t="s">
        <v>108</v>
      </c>
      <c r="EN84">
        <v>7.0226953180831675</v>
      </c>
      <c r="EO84">
        <v>0.97730468191683162</v>
      </c>
      <c r="EQ84">
        <v>4.8239210440568954</v>
      </c>
      <c r="ER84">
        <v>2.2095399601388059E-2</v>
      </c>
      <c r="ES84">
        <v>0.23060058601144548</v>
      </c>
      <c r="ET84">
        <v>1.8864444214290528E-3</v>
      </c>
      <c r="EU84">
        <v>0.26321346567142212</v>
      </c>
      <c r="EV84">
        <v>5.2197054827471962E-3</v>
      </c>
      <c r="EW84">
        <v>0</v>
      </c>
      <c r="EX84">
        <v>1.5729628655858244E-6</v>
      </c>
      <c r="EY84">
        <v>6.7126186046377958E-4</v>
      </c>
      <c r="EZ84">
        <v>8.6591279406476884E-4</v>
      </c>
      <c r="FA84">
        <v>1.7099932550526766E-5</v>
      </c>
      <c r="FB84">
        <v>7.6589636220320142E-4</v>
      </c>
      <c r="FC84">
        <v>2.1483188622044649E-4</v>
      </c>
      <c r="FD84">
        <v>0</v>
      </c>
      <c r="FE84">
        <v>4.2261020537981589E-6</v>
      </c>
      <c r="FF84">
        <v>2.8620811577228735E-4</v>
      </c>
      <c r="FG84">
        <v>0</v>
      </c>
      <c r="FH84">
        <v>1.0872926212647455E-8</v>
      </c>
      <c r="FI84">
        <v>0</v>
      </c>
      <c r="FK84">
        <v>0.11925812371485563</v>
      </c>
      <c r="FL84">
        <v>1.7488730954542662</v>
      </c>
      <c r="FM84">
        <v>2.1856888091794052E-3</v>
      </c>
      <c r="FN84">
        <v>6.6647197542600003E-6</v>
      </c>
      <c r="FO84">
        <v>1.6487801571698161E-2</v>
      </c>
      <c r="FP84">
        <f t="shared" si="7"/>
        <v>6.3838194282678604E-2</v>
      </c>
    </row>
    <row r="85" spans="1:217">
      <c r="A85" t="s">
        <v>109</v>
      </c>
      <c r="C85">
        <v>39.494799999999998</v>
      </c>
      <c r="D85">
        <v>222885</v>
      </c>
      <c r="E85" t="s">
        <v>222</v>
      </c>
      <c r="F85">
        <v>1932.09</v>
      </c>
      <c r="G85">
        <v>13.3284</v>
      </c>
      <c r="H85">
        <v>205.25</v>
      </c>
      <c r="I85">
        <v>0.39274999999999999</v>
      </c>
      <c r="J85" t="s">
        <v>222</v>
      </c>
      <c r="K85">
        <v>93.267300000000006</v>
      </c>
      <c r="L85">
        <v>1.0858399999999999</v>
      </c>
      <c r="M85">
        <v>36.400799999999997</v>
      </c>
      <c r="N85">
        <v>65.806799999999996</v>
      </c>
      <c r="O85">
        <v>51.7136</v>
      </c>
      <c r="P85">
        <v>172.30799999999999</v>
      </c>
      <c r="Q85">
        <v>64.072000000000003</v>
      </c>
      <c r="R85">
        <v>45.077300000000001</v>
      </c>
      <c r="S85">
        <v>0.183667</v>
      </c>
      <c r="T85">
        <v>3.63985E-2</v>
      </c>
      <c r="U85">
        <v>7.5032500000000004</v>
      </c>
      <c r="V85">
        <v>0.70276899999999998</v>
      </c>
      <c r="W85">
        <v>3553.47</v>
      </c>
      <c r="X85">
        <v>6.8355100000000002E-2</v>
      </c>
      <c r="Y85">
        <v>5.9086899999999998E-2</v>
      </c>
      <c r="Z85" t="s">
        <v>352</v>
      </c>
      <c r="AA85" t="s">
        <v>352</v>
      </c>
      <c r="AB85">
        <v>7.6507899999999998</v>
      </c>
      <c r="AC85">
        <v>464300</v>
      </c>
      <c r="AD85">
        <v>4500</v>
      </c>
      <c r="AE85">
        <v>8200</v>
      </c>
      <c r="AF85">
        <v>194300</v>
      </c>
      <c r="AG85">
        <v>231300</v>
      </c>
      <c r="AH85">
        <v>84400</v>
      </c>
      <c r="AI85">
        <v>0</v>
      </c>
      <c r="AJ85">
        <v>0</v>
      </c>
      <c r="AK85">
        <v>12900</v>
      </c>
      <c r="AL85">
        <f t="shared" si="4"/>
        <v>489.82055389186809</v>
      </c>
      <c r="AM85" t="e">
        <f t="shared" si="5"/>
        <v>#VALUE!</v>
      </c>
      <c r="AN85">
        <f t="shared" si="6"/>
        <v>88900</v>
      </c>
      <c r="EH85" s="45"/>
      <c r="EI85" s="45"/>
      <c r="EJ85" s="45"/>
      <c r="EK85" s="45"/>
      <c r="EL85" t="s">
        <v>109</v>
      </c>
      <c r="EN85">
        <v>6.8373956986167794</v>
      </c>
      <c r="EO85">
        <v>1.1626043013832215</v>
      </c>
      <c r="EQ85">
        <v>4.8160526638869605</v>
      </c>
      <c r="ER85">
        <v>3.5597927274866347E-3</v>
      </c>
      <c r="ES85">
        <v>0.19178312378720289</v>
      </c>
      <c r="ET85">
        <v>1.4094371764478968E-3</v>
      </c>
      <c r="EU85">
        <v>0.28010650851102536</v>
      </c>
      <c r="EV85">
        <v>4.7248216716200518E-3</v>
      </c>
      <c r="EW85">
        <v>0</v>
      </c>
      <c r="EX85">
        <v>1.2802424457976987E-6</v>
      </c>
      <c r="EY85">
        <v>8.3566233815630529E-4</v>
      </c>
      <c r="EZ85">
        <v>2.4612554370082891E-4</v>
      </c>
      <c r="FA85">
        <v>1.5297989840064812E-5</v>
      </c>
      <c r="FB85">
        <v>6.1581798253311623E-4</v>
      </c>
      <c r="FC85">
        <v>4.2712955131486404E-4</v>
      </c>
      <c r="FD85">
        <v>0</v>
      </c>
      <c r="FE85">
        <v>3.312824213636398E-7</v>
      </c>
      <c r="FF85">
        <v>6.7048942109521309E-5</v>
      </c>
      <c r="FG85">
        <v>3.501531544448851E-7</v>
      </c>
      <c r="FH85">
        <v>0</v>
      </c>
      <c r="FI85">
        <v>0</v>
      </c>
      <c r="FK85">
        <v>0.16250941078370273</v>
      </c>
      <c r="FL85">
        <v>1.7922264297157784</v>
      </c>
      <c r="FM85">
        <v>1.6737735892016345E-3</v>
      </c>
      <c r="FN85">
        <v>4.3902837299575698E-6</v>
      </c>
      <c r="FO85">
        <v>2.1487559348392943E-2</v>
      </c>
      <c r="FP85">
        <f t="shared" si="7"/>
        <v>8.3136251669779462E-2</v>
      </c>
    </row>
    <row r="86" spans="1:217">
      <c r="A86" t="s">
        <v>110</v>
      </c>
      <c r="C86">
        <v>46.992600000000003</v>
      </c>
      <c r="D86">
        <v>220106</v>
      </c>
      <c r="E86" t="s">
        <v>352</v>
      </c>
      <c r="F86" t="s">
        <v>222</v>
      </c>
      <c r="G86">
        <v>10.245900000000001</v>
      </c>
      <c r="H86">
        <v>220.50399999999999</v>
      </c>
      <c r="I86" t="s">
        <v>222</v>
      </c>
      <c r="J86" t="s">
        <v>352</v>
      </c>
      <c r="K86">
        <v>108.13200000000001</v>
      </c>
      <c r="L86">
        <v>1.65062</v>
      </c>
      <c r="M86">
        <v>31.456299999999999</v>
      </c>
      <c r="N86">
        <v>94.280299999999997</v>
      </c>
      <c r="O86">
        <v>55.582900000000002</v>
      </c>
      <c r="P86">
        <v>190.667</v>
      </c>
      <c r="Q86">
        <v>43.779299999999999</v>
      </c>
      <c r="R86">
        <v>35.238</v>
      </c>
      <c r="S86">
        <v>7.2613800000000006E-2</v>
      </c>
      <c r="T86">
        <v>0.12083199999999999</v>
      </c>
      <c r="U86">
        <v>8.3208500000000001</v>
      </c>
      <c r="V86">
        <v>0.99935399999999996</v>
      </c>
      <c r="W86">
        <v>3827.45</v>
      </c>
      <c r="X86">
        <v>3.9792399999999999E-2</v>
      </c>
      <c r="Y86">
        <v>9.2629300000000008E-3</v>
      </c>
      <c r="Z86">
        <v>6.7719900000000003E-3</v>
      </c>
      <c r="AA86">
        <v>2.1368499999999999E-2</v>
      </c>
      <c r="AB86">
        <v>8.4309200000000004</v>
      </c>
      <c r="AC86">
        <v>466300</v>
      </c>
      <c r="AD86">
        <v>4000</v>
      </c>
      <c r="AE86">
        <v>7800</v>
      </c>
      <c r="AF86">
        <v>195600</v>
      </c>
      <c r="AG86">
        <v>233500</v>
      </c>
      <c r="AH86">
        <v>82600</v>
      </c>
      <c r="AI86">
        <v>0</v>
      </c>
      <c r="AJ86">
        <v>0</v>
      </c>
      <c r="AK86">
        <v>10200</v>
      </c>
      <c r="AL86">
        <f t="shared" si="4"/>
        <v>433.21602584610866</v>
      </c>
      <c r="AM86" t="e">
        <f t="shared" si="5"/>
        <v>#VALUE!</v>
      </c>
      <c r="AN86">
        <f t="shared" si="6"/>
        <v>86600</v>
      </c>
      <c r="EH86" s="45"/>
      <c r="EI86" s="45"/>
      <c r="EJ86" s="45"/>
      <c r="EK86" s="45"/>
      <c r="EL86" t="s">
        <v>110</v>
      </c>
      <c r="EN86">
        <v>6.9026382474699766</v>
      </c>
      <c r="EO86">
        <v>1.0973617525300225</v>
      </c>
      <c r="EQ86">
        <v>4.9214787201155268</v>
      </c>
      <c r="ER86">
        <v>3.8244691738696054E-3</v>
      </c>
      <c r="ES86">
        <v>0.15164706056804167</v>
      </c>
      <c r="ET86">
        <v>1.6341190798062526E-3</v>
      </c>
      <c r="EU86">
        <v>0.26645084227764765</v>
      </c>
      <c r="EV86">
        <v>5.621964824209286E-3</v>
      </c>
      <c r="EW86">
        <v>0</v>
      </c>
      <c r="EX86">
        <v>0</v>
      </c>
      <c r="EY86">
        <v>1.1972756767435048E-3</v>
      </c>
      <c r="EZ86">
        <v>1.8920906100668776E-4</v>
      </c>
      <c r="FA86">
        <v>2.3255666033491312E-5</v>
      </c>
      <c r="FB86">
        <v>6.6191457444907782E-4</v>
      </c>
      <c r="FC86">
        <v>3.3390746043853229E-4</v>
      </c>
      <c r="FD86">
        <v>1.0255245329636659E-7</v>
      </c>
      <c r="FE86">
        <v>1.09979063235588E-6</v>
      </c>
      <c r="FF86">
        <v>7.4357255736772992E-5</v>
      </c>
      <c r="FG86">
        <v>5.4894441002446317E-8</v>
      </c>
      <c r="FH86">
        <v>3.990464349103314E-8</v>
      </c>
      <c r="FI86">
        <v>1.0255245329636659E-7</v>
      </c>
      <c r="FK86">
        <v>0.14445718253328013</v>
      </c>
      <c r="FL86">
        <v>1.7540566892421245</v>
      </c>
      <c r="FM86">
        <v>1.8521661785756882E-3</v>
      </c>
      <c r="FN86">
        <v>6.2432754229033666E-6</v>
      </c>
      <c r="FO86">
        <v>2.3144995938033833E-2</v>
      </c>
      <c r="FP86">
        <f t="shared" si="7"/>
        <v>7.608961129064086E-2</v>
      </c>
    </row>
    <row r="87" spans="1:217">
      <c r="A87" t="s">
        <v>111</v>
      </c>
      <c r="C87">
        <v>37.853200000000001</v>
      </c>
      <c r="D87">
        <v>219152</v>
      </c>
      <c r="E87" t="s">
        <v>222</v>
      </c>
      <c r="F87" t="s">
        <v>222</v>
      </c>
      <c r="G87">
        <v>13.683999999999999</v>
      </c>
      <c r="H87">
        <v>448.47500000000002</v>
      </c>
      <c r="I87">
        <v>0.44696200000000003</v>
      </c>
      <c r="J87" t="s">
        <v>352</v>
      </c>
      <c r="K87">
        <v>122.172</v>
      </c>
      <c r="L87">
        <v>1.04271</v>
      </c>
      <c r="M87">
        <v>36.435400000000001</v>
      </c>
      <c r="N87">
        <v>62.414900000000003</v>
      </c>
      <c r="O87">
        <v>56.414200000000001</v>
      </c>
      <c r="P87">
        <v>193.821</v>
      </c>
      <c r="Q87">
        <v>19.476700000000001</v>
      </c>
      <c r="R87">
        <v>29.453900000000001</v>
      </c>
      <c r="S87" t="s">
        <v>222</v>
      </c>
      <c r="T87">
        <v>5.7156100000000001E-2</v>
      </c>
      <c r="U87">
        <v>10.2752</v>
      </c>
      <c r="V87">
        <v>1.0835900000000001</v>
      </c>
      <c r="W87">
        <v>4070.39</v>
      </c>
      <c r="X87">
        <v>9.2755300000000006E-3</v>
      </c>
      <c r="Y87">
        <v>7.0735900000000003E-3</v>
      </c>
      <c r="Z87">
        <v>4.3382300000000001E-4</v>
      </c>
      <c r="AA87" t="s">
        <v>352</v>
      </c>
      <c r="AB87">
        <v>6.5302800000000003</v>
      </c>
      <c r="AC87">
        <v>465900.00000000006</v>
      </c>
      <c r="AD87">
        <v>0</v>
      </c>
      <c r="AE87">
        <v>8200</v>
      </c>
      <c r="AF87">
        <v>191000</v>
      </c>
      <c r="AG87">
        <v>236500</v>
      </c>
      <c r="AH87">
        <v>84900</v>
      </c>
      <c r="AI87">
        <v>0</v>
      </c>
      <c r="AJ87">
        <v>0</v>
      </c>
      <c r="AK87">
        <v>13600.000000000002</v>
      </c>
      <c r="AL87">
        <f t="shared" si="4"/>
        <v>438.03303047657374</v>
      </c>
      <c r="AM87" t="e">
        <f t="shared" si="5"/>
        <v>#VALUE!</v>
      </c>
      <c r="AN87">
        <f t="shared" si="6"/>
        <v>84900</v>
      </c>
      <c r="EH87" s="45"/>
      <c r="EI87" s="45"/>
      <c r="EJ87" s="45"/>
      <c r="EK87" s="45"/>
      <c r="EL87" t="s">
        <v>111</v>
      </c>
      <c r="EN87">
        <v>6.9952166619917451</v>
      </c>
      <c r="EO87">
        <v>1.0047833380082558</v>
      </c>
      <c r="EQ87">
        <v>4.875782899200054</v>
      </c>
      <c r="ER87">
        <v>7.7827795285754925E-3</v>
      </c>
      <c r="ES87">
        <v>0.20230868627010473</v>
      </c>
      <c r="ET87">
        <v>1.8473234585544716E-3</v>
      </c>
      <c r="EU87">
        <v>0.28027098755697455</v>
      </c>
      <c r="EV87">
        <v>4.5310937267376917E-3</v>
      </c>
      <c r="EW87">
        <v>0</v>
      </c>
      <c r="EX87">
        <v>1.4578121769841163E-6</v>
      </c>
      <c r="EY87">
        <v>7.9305494892366953E-4</v>
      </c>
      <c r="EZ87">
        <v>2.5284052287290263E-4</v>
      </c>
      <c r="FA87">
        <v>1.4698973750772131E-5</v>
      </c>
      <c r="FB87">
        <v>6.7218833608175465E-4</v>
      </c>
      <c r="FC87">
        <v>2.7925404717436754E-4</v>
      </c>
      <c r="FD87">
        <v>0</v>
      </c>
      <c r="FE87">
        <v>5.2051402554833555E-7</v>
      </c>
      <c r="FF87">
        <v>9.1872966718317461E-5</v>
      </c>
      <c r="FG87">
        <v>4.1943210027412151E-8</v>
      </c>
      <c r="FH87">
        <v>2.5577700457269206E-9</v>
      </c>
      <c r="FI87">
        <v>0</v>
      </c>
      <c r="FK87">
        <v>0</v>
      </c>
      <c r="FL87">
        <v>1.8039025180421782</v>
      </c>
      <c r="FM87">
        <v>1.8838531375178096E-3</v>
      </c>
      <c r="FN87">
        <v>6.7732939600504435E-6</v>
      </c>
      <c r="FO87">
        <v>2.4627787761930031E-2</v>
      </c>
      <c r="FP87">
        <f t="shared" si="7"/>
        <v>0</v>
      </c>
    </row>
    <row r="88" spans="1:217">
      <c r="A88" t="s">
        <v>112</v>
      </c>
      <c r="C88">
        <v>48.610799999999998</v>
      </c>
      <c r="D88">
        <v>219527</v>
      </c>
      <c r="E88" t="s">
        <v>222</v>
      </c>
      <c r="F88" t="s">
        <v>222</v>
      </c>
      <c r="G88">
        <v>60.015099999999997</v>
      </c>
      <c r="H88">
        <v>1316.93</v>
      </c>
      <c r="I88">
        <v>0.92291299999999998</v>
      </c>
      <c r="J88" t="s">
        <v>222</v>
      </c>
      <c r="K88">
        <v>88.997900000000001</v>
      </c>
      <c r="L88">
        <v>1.2033</v>
      </c>
      <c r="M88">
        <v>39.505600000000001</v>
      </c>
      <c r="N88">
        <v>89.632499999999993</v>
      </c>
      <c r="O88">
        <v>73.557000000000002</v>
      </c>
      <c r="P88">
        <v>225.42699999999999</v>
      </c>
      <c r="Q88">
        <v>32.317100000000003</v>
      </c>
      <c r="R88">
        <v>30.273800000000001</v>
      </c>
      <c r="S88">
        <v>0.13600799999999999</v>
      </c>
      <c r="T88">
        <v>2.1758000000000002</v>
      </c>
      <c r="U88">
        <v>20.590299999999999</v>
      </c>
      <c r="V88" t="s">
        <v>222</v>
      </c>
      <c r="W88">
        <v>3410.89</v>
      </c>
      <c r="X88">
        <v>2.1017500000000001E-2</v>
      </c>
      <c r="Y88" s="1">
        <v>1.6985399999999998E-5</v>
      </c>
      <c r="Z88" t="s">
        <v>352</v>
      </c>
      <c r="AA88" s="1">
        <v>4.8795899999999998E-5</v>
      </c>
      <c r="AB88">
        <v>3.1927699999999999</v>
      </c>
      <c r="AC88">
        <v>464500</v>
      </c>
      <c r="AD88">
        <v>5300</v>
      </c>
      <c r="AE88">
        <v>6600</v>
      </c>
      <c r="AF88">
        <v>196000</v>
      </c>
      <c r="AG88">
        <v>231000</v>
      </c>
      <c r="AH88">
        <v>83300</v>
      </c>
      <c r="AI88">
        <v>0</v>
      </c>
      <c r="AJ88">
        <v>0</v>
      </c>
      <c r="AK88">
        <v>13400</v>
      </c>
      <c r="AL88">
        <f t="shared" si="4"/>
        <v>369.52095356811742</v>
      </c>
      <c r="AM88" t="e">
        <f t="shared" si="5"/>
        <v>#VALUE!</v>
      </c>
      <c r="AN88">
        <f t="shared" si="6"/>
        <v>88600</v>
      </c>
      <c r="EH88" s="45"/>
      <c r="EI88" s="45"/>
      <c r="EJ88" s="45"/>
      <c r="EK88" s="45"/>
      <c r="EL88" t="s">
        <v>112</v>
      </c>
      <c r="EN88">
        <v>6.8614196749754273</v>
      </c>
      <c r="EO88">
        <v>1.1385803250245727</v>
      </c>
      <c r="EQ88">
        <v>4.9214364805204198</v>
      </c>
      <c r="ER88">
        <v>2.2950447537957854E-2</v>
      </c>
      <c r="ES88">
        <v>0.20017618044411112</v>
      </c>
      <c r="ET88">
        <v>1.3513971515231665E-3</v>
      </c>
      <c r="EU88">
        <v>0.22653755310942469</v>
      </c>
      <c r="EV88">
        <v>5.8433943071574488E-3</v>
      </c>
      <c r="EW88">
        <v>0</v>
      </c>
      <c r="EX88">
        <v>3.022899533710909E-6</v>
      </c>
      <c r="EY88">
        <v>1.1437009680070837E-3</v>
      </c>
      <c r="EZ88">
        <v>1.1135920623969496E-3</v>
      </c>
      <c r="FA88">
        <v>1.7034499221580144E-5</v>
      </c>
      <c r="FB88">
        <v>8.8015371227305635E-4</v>
      </c>
      <c r="FC88">
        <v>2.8824088582109431E-4</v>
      </c>
      <c r="FD88">
        <v>2.3530389959870646E-10</v>
      </c>
      <c r="FE88">
        <v>1.989852108752838E-5</v>
      </c>
      <c r="FF88">
        <v>1.8488092671919661E-4</v>
      </c>
      <c r="FG88">
        <v>1.0114153456533645E-10</v>
      </c>
      <c r="FH88">
        <v>0</v>
      </c>
      <c r="FI88">
        <v>2.3530389959870646E-10</v>
      </c>
      <c r="FK88">
        <v>0.19232192330077738</v>
      </c>
      <c r="FL88">
        <v>1.7773884524800843</v>
      </c>
      <c r="FM88">
        <v>2.2003112669969609E-3</v>
      </c>
      <c r="FN88">
        <v>0</v>
      </c>
      <c r="FO88">
        <v>2.0724739085325128E-2</v>
      </c>
      <c r="FP88">
        <f t="shared" si="7"/>
        <v>9.7639696508444437E-2</v>
      </c>
    </row>
    <row r="89" spans="1:217">
      <c r="A89" t="s">
        <v>113</v>
      </c>
      <c r="C89">
        <v>37.443300000000001</v>
      </c>
      <c r="D89">
        <v>216480</v>
      </c>
      <c r="E89" t="s">
        <v>352</v>
      </c>
      <c r="F89" t="s">
        <v>222</v>
      </c>
      <c r="G89">
        <v>58.7423</v>
      </c>
      <c r="H89">
        <v>1380.69</v>
      </c>
      <c r="I89">
        <v>1.3042</v>
      </c>
      <c r="J89" t="s">
        <v>222</v>
      </c>
      <c r="K89">
        <v>97.395600000000002</v>
      </c>
      <c r="L89">
        <v>0.669076</v>
      </c>
      <c r="M89">
        <v>32.623399999999997</v>
      </c>
      <c r="N89">
        <v>66.403400000000005</v>
      </c>
      <c r="O89">
        <v>75.6648</v>
      </c>
      <c r="P89">
        <v>232.089</v>
      </c>
      <c r="Q89">
        <v>34.327199999999998</v>
      </c>
      <c r="R89">
        <v>30.166799999999999</v>
      </c>
      <c r="S89" t="s">
        <v>352</v>
      </c>
      <c r="T89">
        <v>1.38534</v>
      </c>
      <c r="U89">
        <v>22.507999999999999</v>
      </c>
      <c r="V89" t="s">
        <v>222</v>
      </c>
      <c r="W89">
        <v>3475.49</v>
      </c>
      <c r="X89">
        <v>1.1220600000000001E-2</v>
      </c>
      <c r="Y89" t="s">
        <v>352</v>
      </c>
      <c r="Z89" s="1">
        <v>3.1142600000000002E-5</v>
      </c>
      <c r="AA89">
        <v>1.75371E-2</v>
      </c>
      <c r="AB89">
        <v>3.4554200000000002</v>
      </c>
      <c r="AC89">
        <v>465700</v>
      </c>
      <c r="AD89">
        <v>3900</v>
      </c>
      <c r="AE89">
        <v>6100</v>
      </c>
      <c r="AF89">
        <v>195100.00000000003</v>
      </c>
      <c r="AG89">
        <v>233800</v>
      </c>
      <c r="AH89">
        <v>83500</v>
      </c>
      <c r="AI89">
        <v>0</v>
      </c>
      <c r="AJ89">
        <v>0</v>
      </c>
      <c r="AK89">
        <v>11900</v>
      </c>
      <c r="AL89">
        <f t="shared" si="4"/>
        <v>359.77577567226365</v>
      </c>
      <c r="AM89" t="e">
        <f t="shared" si="5"/>
        <v>#VALUE!</v>
      </c>
      <c r="AN89">
        <f t="shared" si="6"/>
        <v>87400</v>
      </c>
      <c r="DH89" s="34"/>
      <c r="EH89" s="45"/>
      <c r="EI89" s="45"/>
      <c r="EJ89" s="45"/>
      <c r="EK89" s="45"/>
      <c r="EL89" t="s">
        <v>113</v>
      </c>
      <c r="EN89">
        <v>6.932566184661713</v>
      </c>
      <c r="EO89">
        <v>1.0674338153382879</v>
      </c>
      <c r="EQ89">
        <v>4.9543136786752591</v>
      </c>
      <c r="ER89">
        <v>2.4019953428124474E-2</v>
      </c>
      <c r="ES89">
        <v>0.17746065299757446</v>
      </c>
      <c r="ET89">
        <v>1.476352593899123E-3</v>
      </c>
      <c r="EU89">
        <v>0.20901315397136974</v>
      </c>
      <c r="EV89">
        <v>4.4931824739896506E-3</v>
      </c>
      <c r="EW89">
        <v>0</v>
      </c>
      <c r="EX89">
        <v>4.264367845956309E-6</v>
      </c>
      <c r="EY89">
        <v>8.4583335953494353E-4</v>
      </c>
      <c r="EZ89">
        <v>1.0880880821353385E-3</v>
      </c>
      <c r="FA89">
        <v>9.4553676467610844E-6</v>
      </c>
      <c r="FB89">
        <v>9.0380745479096136E-4</v>
      </c>
      <c r="FC89">
        <v>2.8672489627601594E-4</v>
      </c>
      <c r="FD89">
        <v>8.4421115112231064E-8</v>
      </c>
      <c r="FE89">
        <v>1.2647529916101199E-5</v>
      </c>
      <c r="FF89">
        <v>2.0175014500429064E-4</v>
      </c>
      <c r="FG89">
        <v>0</v>
      </c>
      <c r="FH89">
        <v>1.8407011501327101E-10</v>
      </c>
      <c r="FI89">
        <v>8.4421115112231064E-8</v>
      </c>
      <c r="FK89">
        <v>0.14127491181746246</v>
      </c>
      <c r="FL89">
        <v>1.7785715551983796</v>
      </c>
      <c r="FM89">
        <v>2.2614149684321142E-3</v>
      </c>
      <c r="FN89">
        <v>0</v>
      </c>
      <c r="FO89">
        <v>2.1080694529729271E-2</v>
      </c>
      <c r="FP89">
        <f t="shared" si="7"/>
        <v>7.358656759519755E-2</v>
      </c>
    </row>
    <row r="90" spans="1:217">
      <c r="A90" t="s">
        <v>114</v>
      </c>
      <c r="C90">
        <v>40.824300000000001</v>
      </c>
      <c r="D90">
        <v>215296</v>
      </c>
      <c r="E90" t="s">
        <v>222</v>
      </c>
      <c r="F90" t="s">
        <v>222</v>
      </c>
      <c r="G90">
        <v>3.9845000000000002</v>
      </c>
      <c r="H90">
        <v>141.83699999999999</v>
      </c>
      <c r="I90" t="s">
        <v>222</v>
      </c>
      <c r="J90" t="s">
        <v>352</v>
      </c>
      <c r="K90">
        <v>121.682</v>
      </c>
      <c r="L90">
        <v>0.87653999999999999</v>
      </c>
      <c r="M90">
        <v>29.643999999999998</v>
      </c>
      <c r="N90">
        <v>114.733</v>
      </c>
      <c r="O90">
        <v>53.632100000000001</v>
      </c>
      <c r="P90">
        <v>226.00899999999999</v>
      </c>
      <c r="Q90">
        <v>31.745999999999999</v>
      </c>
      <c r="R90">
        <v>31.256</v>
      </c>
      <c r="S90" t="s">
        <v>222</v>
      </c>
      <c r="T90">
        <v>8.9893000000000004E-3</v>
      </c>
      <c r="U90">
        <v>3.1580499999999998</v>
      </c>
      <c r="V90">
        <v>2.0742400000000001</v>
      </c>
      <c r="W90">
        <v>3889.69</v>
      </c>
      <c r="X90">
        <v>2.1777999999999999E-2</v>
      </c>
      <c r="Y90">
        <v>2.72747E-4</v>
      </c>
      <c r="Z90" t="s">
        <v>352</v>
      </c>
      <c r="AA90">
        <v>8.7797900000000009E-3</v>
      </c>
      <c r="AB90">
        <v>8.3456100000000006</v>
      </c>
      <c r="AC90">
        <v>465400</v>
      </c>
      <c r="AD90">
        <v>0</v>
      </c>
      <c r="AE90">
        <v>7600</v>
      </c>
      <c r="AF90">
        <v>194000</v>
      </c>
      <c r="AG90">
        <v>233800</v>
      </c>
      <c r="AH90">
        <v>85300</v>
      </c>
      <c r="AI90">
        <v>0</v>
      </c>
      <c r="AJ90">
        <v>0</v>
      </c>
      <c r="AK90">
        <v>13899.999999999998</v>
      </c>
      <c r="AL90">
        <f t="shared" si="4"/>
        <v>377.41859837440103</v>
      </c>
      <c r="AM90" t="e">
        <f t="shared" si="5"/>
        <v>#VALUE!</v>
      </c>
      <c r="AN90">
        <f t="shared" si="6"/>
        <v>85300</v>
      </c>
      <c r="EH90" s="45"/>
      <c r="EI90" s="45"/>
      <c r="EJ90" s="45"/>
      <c r="EK90" s="45"/>
      <c r="EL90" t="s">
        <v>114</v>
      </c>
      <c r="EN90">
        <v>6.9367231592814491</v>
      </c>
      <c r="EO90">
        <v>1.06327684071855</v>
      </c>
      <c r="EQ90">
        <v>4.928109694385963</v>
      </c>
      <c r="ER90">
        <v>2.4690270985415854E-3</v>
      </c>
      <c r="ES90">
        <v>0.20741026771574403</v>
      </c>
      <c r="ET90">
        <v>1.8455993616005842E-3</v>
      </c>
      <c r="EU90">
        <v>0.26056598072295156</v>
      </c>
      <c r="EV90">
        <v>4.9018387807666141E-3</v>
      </c>
      <c r="EW90">
        <v>0</v>
      </c>
      <c r="EX90">
        <v>0</v>
      </c>
      <c r="EY90">
        <v>1.4623225607663893E-3</v>
      </c>
      <c r="EZ90">
        <v>7.3849451779893569E-5</v>
      </c>
      <c r="FA90">
        <v>1.2394672197558377E-5</v>
      </c>
      <c r="FB90">
        <v>6.4101349261264594E-4</v>
      </c>
      <c r="FC90">
        <v>2.9725549829849612E-4</v>
      </c>
      <c r="FD90">
        <v>4.2290008484883256E-8</v>
      </c>
      <c r="FE90">
        <v>8.2117468688068326E-8</v>
      </c>
      <c r="FF90">
        <v>2.8324111067777281E-5</v>
      </c>
      <c r="FG90">
        <v>1.622264236891714E-9</v>
      </c>
      <c r="FH90">
        <v>0</v>
      </c>
      <c r="FI90">
        <v>4.2290008484883256E-8</v>
      </c>
      <c r="FK90">
        <v>0</v>
      </c>
      <c r="FL90">
        <v>1.8180014948049121</v>
      </c>
      <c r="FM90">
        <v>2.2034935157272373E-3</v>
      </c>
      <c r="FN90">
        <v>1.3005701172597408E-5</v>
      </c>
      <c r="FO90">
        <v>2.3607184824542278E-2</v>
      </c>
      <c r="FP90">
        <f t="shared" si="7"/>
        <v>0</v>
      </c>
    </row>
    <row r="91" spans="1:217">
      <c r="A91" t="s">
        <v>115</v>
      </c>
      <c r="C91">
        <v>34.804699999999997</v>
      </c>
      <c r="D91">
        <v>201359</v>
      </c>
      <c r="E91" t="s">
        <v>222</v>
      </c>
      <c r="F91" t="s">
        <v>222</v>
      </c>
      <c r="G91">
        <v>5.8488899999999999</v>
      </c>
      <c r="H91">
        <v>157.58000000000001</v>
      </c>
      <c r="I91" t="s">
        <v>222</v>
      </c>
      <c r="J91" t="s">
        <v>352</v>
      </c>
      <c r="K91">
        <v>79.815200000000004</v>
      </c>
      <c r="L91">
        <v>0.76744299999999999</v>
      </c>
      <c r="M91">
        <v>31.479299999999999</v>
      </c>
      <c r="N91">
        <v>73.908600000000007</v>
      </c>
      <c r="O91">
        <v>50.6006</v>
      </c>
      <c r="P91">
        <v>171.04499999999999</v>
      </c>
      <c r="Q91">
        <v>30.8965</v>
      </c>
      <c r="R91">
        <v>39.775300000000001</v>
      </c>
      <c r="S91">
        <v>5.5443399999999997E-2</v>
      </c>
      <c r="T91">
        <v>0.123403</v>
      </c>
      <c r="U91">
        <v>4.0076599999999996</v>
      </c>
      <c r="V91">
        <v>1.1939500000000001</v>
      </c>
      <c r="W91">
        <v>3461.3</v>
      </c>
      <c r="X91">
        <v>2.58964E-2</v>
      </c>
      <c r="Y91" t="s">
        <v>352</v>
      </c>
      <c r="Z91" s="1">
        <v>2.4177199999999999E-6</v>
      </c>
      <c r="AA91">
        <v>2.1368400000000001E-3</v>
      </c>
      <c r="AB91">
        <v>7.55741</v>
      </c>
      <c r="AC91">
        <v>466599.99999999994</v>
      </c>
      <c r="AD91">
        <v>4900</v>
      </c>
      <c r="AE91">
        <v>6700</v>
      </c>
      <c r="AF91">
        <v>194300</v>
      </c>
      <c r="AG91">
        <v>235200</v>
      </c>
      <c r="AH91">
        <v>82300</v>
      </c>
      <c r="AI91">
        <v>0</v>
      </c>
      <c r="AJ91">
        <v>0</v>
      </c>
      <c r="AK91">
        <v>10000</v>
      </c>
      <c r="AL91">
        <f t="shared" si="4"/>
        <v>481.15992867374086</v>
      </c>
      <c r="AM91" t="e">
        <f t="shared" si="5"/>
        <v>#VALUE!</v>
      </c>
      <c r="AN91">
        <f t="shared" si="6"/>
        <v>87200</v>
      </c>
      <c r="EH91" s="45"/>
      <c r="EI91" s="45"/>
      <c r="EJ91" s="45"/>
      <c r="EK91" s="45"/>
      <c r="EL91" t="s">
        <v>115</v>
      </c>
      <c r="EN91">
        <v>6.982442290391611</v>
      </c>
      <c r="EO91">
        <v>1.017557709608389</v>
      </c>
      <c r="EQ91">
        <v>4.9866898706048612</v>
      </c>
      <c r="ER91">
        <v>2.7447171612196434E-3</v>
      </c>
      <c r="ES91">
        <v>0.14930544072114282</v>
      </c>
      <c r="ET91">
        <v>1.2113144003019411E-3</v>
      </c>
      <c r="EU91">
        <v>0.22984714115772031</v>
      </c>
      <c r="EV91">
        <v>4.1815601981714367E-3</v>
      </c>
      <c r="EW91">
        <v>0</v>
      </c>
      <c r="EX91">
        <v>0</v>
      </c>
      <c r="EY91">
        <v>9.4256213396411029E-4</v>
      </c>
      <c r="EZ91">
        <v>1.0846936061761191E-4</v>
      </c>
      <c r="FA91">
        <v>1.0858494535635004E-5</v>
      </c>
      <c r="FB91">
        <v>6.0514328318023256E-4</v>
      </c>
      <c r="FC91">
        <v>3.7850371301728939E-4</v>
      </c>
      <c r="FD91">
        <v>1.0298781179392737E-8</v>
      </c>
      <c r="FE91">
        <v>1.1279648830100062E-6</v>
      </c>
      <c r="FF91">
        <v>3.5965685222033125E-5</v>
      </c>
      <c r="FG91">
        <v>0</v>
      </c>
      <c r="FH91">
        <v>1.4307209582389171E-11</v>
      </c>
      <c r="FI91">
        <v>1.0298781179392737E-8</v>
      </c>
      <c r="FK91">
        <v>0.17771211592715896</v>
      </c>
      <c r="FL91">
        <v>1.7551135616682347</v>
      </c>
      <c r="FM91">
        <v>1.6686167871118713E-3</v>
      </c>
      <c r="FN91">
        <v>7.4906773004871095E-6</v>
      </c>
      <c r="FO91">
        <v>2.1019802649168254E-2</v>
      </c>
      <c r="FP91">
        <f t="shared" si="7"/>
        <v>9.1944202722021251E-2</v>
      </c>
    </row>
    <row r="93" spans="1:217">
      <c r="HI93" t="s">
        <v>370</v>
      </c>
    </row>
    <row r="94" spans="1:217">
      <c r="B94" t="s">
        <v>253</v>
      </c>
      <c r="C94" s="2" t="s">
        <v>25</v>
      </c>
      <c r="D94" s="2" t="s">
        <v>26</v>
      </c>
      <c r="E94" s="2" t="s">
        <v>27</v>
      </c>
      <c r="F94" s="2" t="s">
        <v>28</v>
      </c>
      <c r="G94" s="2" t="s">
        <v>29</v>
      </c>
      <c r="H94" s="2" t="s">
        <v>30</v>
      </c>
      <c r="I94" s="2" t="s">
        <v>31</v>
      </c>
      <c r="J94" s="2" t="s">
        <v>32</v>
      </c>
      <c r="K94" s="2" t="s">
        <v>33</v>
      </c>
      <c r="L94" s="2" t="s">
        <v>34</v>
      </c>
      <c r="M94" s="2" t="s">
        <v>35</v>
      </c>
      <c r="N94" s="2" t="s">
        <v>36</v>
      </c>
      <c r="O94" s="2" t="s">
        <v>37</v>
      </c>
      <c r="P94" s="2" t="s">
        <v>38</v>
      </c>
      <c r="Q94" s="2" t="s">
        <v>39</v>
      </c>
      <c r="R94" s="2" t="s">
        <v>40</v>
      </c>
      <c r="S94" s="2" t="s">
        <v>41</v>
      </c>
      <c r="T94" s="2" t="s">
        <v>42</v>
      </c>
      <c r="U94" s="2" t="s">
        <v>43</v>
      </c>
      <c r="V94" s="2" t="s">
        <v>44</v>
      </c>
      <c r="W94" s="2" t="s">
        <v>45</v>
      </c>
      <c r="X94" s="2" t="s">
        <v>46</v>
      </c>
      <c r="Y94" s="2" t="s">
        <v>47</v>
      </c>
      <c r="Z94" s="2" t="s">
        <v>48</v>
      </c>
      <c r="AA94" s="2" t="s">
        <v>49</v>
      </c>
      <c r="AB94" s="2" t="s">
        <v>50</v>
      </c>
      <c r="AC94" s="20" t="s">
        <v>229</v>
      </c>
      <c r="AD94" s="20" t="s">
        <v>231</v>
      </c>
      <c r="AE94" s="20" t="s">
        <v>232</v>
      </c>
      <c r="AF94" s="20" t="s">
        <v>233</v>
      </c>
      <c r="AG94" s="20" t="s">
        <v>234</v>
      </c>
      <c r="AH94" s="20" t="s">
        <v>238</v>
      </c>
      <c r="AI94" s="20" t="s">
        <v>239</v>
      </c>
      <c r="AJ94" s="20" t="s">
        <v>241</v>
      </c>
      <c r="AK94" s="20" t="s">
        <v>244</v>
      </c>
      <c r="AL94" s="20"/>
    </row>
    <row r="95" spans="1:217" ht="53.4" customHeight="1">
      <c r="A95" s="21" t="s">
        <v>255</v>
      </c>
      <c r="B95" s="6" t="s">
        <v>219</v>
      </c>
      <c r="C95" s="3">
        <f t="shared" ref="C95:AK95" si="8">AVERAGE(C2:C45)</f>
        <v>46.371959090909094</v>
      </c>
      <c r="D95">
        <f t="shared" si="8"/>
        <v>209771.93181818182</v>
      </c>
      <c r="E95" s="3">
        <f t="shared" si="8"/>
        <v>5127.0149999999994</v>
      </c>
      <c r="F95" s="3">
        <f t="shared" si="8"/>
        <v>1960.67</v>
      </c>
      <c r="G95" s="3">
        <f t="shared" si="8"/>
        <v>51.967918181818185</v>
      </c>
      <c r="H95" s="3">
        <f t="shared" si="8"/>
        <v>2959.2997954545453</v>
      </c>
      <c r="I95" s="3">
        <f t="shared" si="8"/>
        <v>291.25106590909087</v>
      </c>
      <c r="J95">
        <f t="shared" si="8"/>
        <v>148.8273136363637</v>
      </c>
      <c r="K95" s="3">
        <f t="shared" si="8"/>
        <v>136.19179772727273</v>
      </c>
      <c r="L95" s="3">
        <f t="shared" si="8"/>
        <v>2.6054104545454546</v>
      </c>
      <c r="M95">
        <f t="shared" si="8"/>
        <v>35.568072727272735</v>
      </c>
      <c r="N95" s="3">
        <f t="shared" si="8"/>
        <v>78.851297727272737</v>
      </c>
      <c r="O95" s="3">
        <f t="shared" si="8"/>
        <v>61.949404545454541</v>
      </c>
      <c r="P95">
        <f t="shared" si="8"/>
        <v>250.88050000000001</v>
      </c>
      <c r="Q95" s="3">
        <f t="shared" si="8"/>
        <v>28.167538636363641</v>
      </c>
      <c r="R95" s="3">
        <f t="shared" si="8"/>
        <v>30.041854545454552</v>
      </c>
      <c r="S95">
        <f t="shared" si="8"/>
        <v>0.12159403157894737</v>
      </c>
      <c r="T95" s="3">
        <f t="shared" si="8"/>
        <v>1.2355287852272729</v>
      </c>
      <c r="U95" s="3">
        <f t="shared" si="8"/>
        <v>27.80622363636364</v>
      </c>
      <c r="V95">
        <f t="shared" si="8"/>
        <v>2.8504531818181817</v>
      </c>
      <c r="W95" s="3">
        <f t="shared" si="8"/>
        <v>2607.4147727272725</v>
      </c>
      <c r="X95" s="3">
        <f t="shared" si="8"/>
        <v>2.3222139630769228E-2</v>
      </c>
      <c r="Y95">
        <f t="shared" si="8"/>
        <v>2.8108698495454549E-3</v>
      </c>
      <c r="Z95" s="3">
        <f t="shared" si="8"/>
        <v>6.1639014983333332E-4</v>
      </c>
      <c r="AA95" s="3">
        <f t="shared" si="8"/>
        <v>4.7032627568571433E-2</v>
      </c>
      <c r="AB95">
        <f t="shared" si="8"/>
        <v>7.6016263636363623</v>
      </c>
      <c r="AC95" s="3">
        <f t="shared" si="8"/>
        <v>459686.36363636365</v>
      </c>
      <c r="AD95" s="3">
        <f t="shared" si="8"/>
        <v>2313.6363636363635</v>
      </c>
      <c r="AE95">
        <f t="shared" si="8"/>
        <v>8220.454545454546</v>
      </c>
      <c r="AF95" s="3">
        <f t="shared" si="8"/>
        <v>185472.72727272726</v>
      </c>
      <c r="AG95" s="3">
        <f t="shared" si="8"/>
        <v>231290.90909090909</v>
      </c>
      <c r="AH95">
        <f t="shared" si="8"/>
        <v>94556.818181818177</v>
      </c>
      <c r="AI95" s="3">
        <f t="shared" si="8"/>
        <v>186.36363636363637</v>
      </c>
      <c r="AJ95" s="3">
        <f t="shared" si="8"/>
        <v>940.90909090909088</v>
      </c>
      <c r="AK95">
        <f t="shared" si="8"/>
        <v>17322.727272727272</v>
      </c>
    </row>
    <row r="96" spans="1:217" ht="53.4" customHeight="1">
      <c r="B96" s="6" t="s">
        <v>220</v>
      </c>
      <c r="C96" s="3">
        <f>_xlfn.STDEV.P(C2:C45)</f>
        <v>5.5234046323686412</v>
      </c>
      <c r="D96" s="3">
        <f t="shared" ref="D96:AK96" si="9">_xlfn.STDEV.P(D2:D45)</f>
        <v>13645.101164550075</v>
      </c>
      <c r="E96" s="3">
        <f t="shared" si="9"/>
        <v>881.73500000000183</v>
      </c>
      <c r="F96" s="3">
        <f t="shared" si="9"/>
        <v>719.59000000000026</v>
      </c>
      <c r="G96" s="3">
        <f t="shared" si="9"/>
        <v>17.952295970866228</v>
      </c>
      <c r="H96" s="3">
        <f t="shared" si="9"/>
        <v>1024.6283079914142</v>
      </c>
      <c r="I96" s="3">
        <f t="shared" si="9"/>
        <v>75.352131074107803</v>
      </c>
      <c r="J96" s="3">
        <f t="shared" si="9"/>
        <v>55.523705248424157</v>
      </c>
      <c r="K96" s="3">
        <f t="shared" si="9"/>
        <v>27.165437403741162</v>
      </c>
      <c r="L96" s="3">
        <f t="shared" si="9"/>
        <v>0.79571054234551331</v>
      </c>
      <c r="M96" s="3">
        <f t="shared" si="9"/>
        <v>9.5183942269300807</v>
      </c>
      <c r="N96" s="3">
        <f t="shared" si="9"/>
        <v>21.386423741981275</v>
      </c>
      <c r="O96" s="3">
        <f t="shared" si="9"/>
        <v>6.0230656499884052</v>
      </c>
      <c r="P96" s="3">
        <f t="shared" si="9"/>
        <v>25.585618682891965</v>
      </c>
      <c r="Q96" s="3">
        <f t="shared" si="9"/>
        <v>11.277070059743828</v>
      </c>
      <c r="R96" s="3">
        <f t="shared" si="9"/>
        <v>10.88010514031448</v>
      </c>
      <c r="S96" s="3">
        <f t="shared" si="9"/>
        <v>6.7004635033344057E-2</v>
      </c>
      <c r="T96" s="3">
        <f t="shared" si="9"/>
        <v>0.74139335386491523</v>
      </c>
      <c r="U96" s="3">
        <f t="shared" si="9"/>
        <v>12.118886946569853</v>
      </c>
      <c r="V96" s="3">
        <f t="shared" si="9"/>
        <v>0.86010205137839923</v>
      </c>
      <c r="W96" s="3">
        <f t="shared" si="9"/>
        <v>683.15100698390938</v>
      </c>
      <c r="X96" s="3">
        <f t="shared" si="9"/>
        <v>1.0235659705886883E-2</v>
      </c>
      <c r="Y96" s="3">
        <f t="shared" si="9"/>
        <v>3.9921990796343079E-3</v>
      </c>
      <c r="Z96" s="3">
        <f t="shared" si="9"/>
        <v>6.5110854983066121E-4</v>
      </c>
      <c r="AA96" s="3">
        <f t="shared" si="9"/>
        <v>3.294215325542843E-2</v>
      </c>
      <c r="AB96" s="3">
        <f t="shared" si="9"/>
        <v>1.3051450010388808</v>
      </c>
      <c r="AC96" s="3">
        <f t="shared" si="9"/>
        <v>1322.4617040495677</v>
      </c>
      <c r="AD96" s="3">
        <f t="shared" si="9"/>
        <v>1382.4535022742766</v>
      </c>
      <c r="AE96" s="3">
        <f t="shared" si="9"/>
        <v>1629.3584272030266</v>
      </c>
      <c r="AF96" s="3">
        <f t="shared" si="9"/>
        <v>2858.5091184331209</v>
      </c>
      <c r="AG96" s="3">
        <f t="shared" si="9"/>
        <v>2088.2591903978259</v>
      </c>
      <c r="AH96" s="3">
        <f t="shared" si="9"/>
        <v>2745.1939596380203</v>
      </c>
      <c r="AI96" s="3">
        <f t="shared" si="9"/>
        <v>621.06613214364518</v>
      </c>
      <c r="AJ96" s="3">
        <f t="shared" si="9"/>
        <v>2607.5343789085664</v>
      </c>
      <c r="AK96" s="3">
        <f t="shared" si="9"/>
        <v>3662.0202842124554</v>
      </c>
      <c r="AL96" s="13"/>
    </row>
    <row r="97" spans="2:38" ht="53.4" customHeight="1">
      <c r="B97" s="6" t="s">
        <v>221</v>
      </c>
      <c r="C97" s="3">
        <f>MAX(C2:C45)-MIN(C2:C45)</f>
        <v>27.302199999999999</v>
      </c>
      <c r="D97">
        <f>MAX(D2:D45)-MIN(D2:D45)</f>
        <v>60369</v>
      </c>
      <c r="E97" s="3">
        <f t="shared" ref="E97:AK97" si="10">MAX(E2:E45)-MIN(E2:E45)</f>
        <v>1763.4700000000003</v>
      </c>
      <c r="F97">
        <f t="shared" si="10"/>
        <v>1439.1800000000003</v>
      </c>
      <c r="G97" s="3">
        <f t="shared" si="10"/>
        <v>82.186800000000005</v>
      </c>
      <c r="H97">
        <f t="shared" si="10"/>
        <v>5084.4780000000001</v>
      </c>
      <c r="I97" s="3">
        <f t="shared" si="10"/>
        <v>454.4101</v>
      </c>
      <c r="J97">
        <f t="shared" si="10"/>
        <v>289.62119999999999</v>
      </c>
      <c r="K97" s="3">
        <f t="shared" si="10"/>
        <v>162.82689999999999</v>
      </c>
      <c r="L97">
        <f t="shared" si="10"/>
        <v>3.5947199999999997</v>
      </c>
      <c r="M97" s="3">
        <f t="shared" si="10"/>
        <v>43.147300000000001</v>
      </c>
      <c r="N97">
        <f t="shared" si="10"/>
        <v>92.19189999999999</v>
      </c>
      <c r="O97" s="3">
        <f t="shared" si="10"/>
        <v>25.2592</v>
      </c>
      <c r="P97">
        <f t="shared" si="10"/>
        <v>101.48999999999998</v>
      </c>
      <c r="Q97" s="3">
        <f t="shared" si="10"/>
        <v>64.524999999999991</v>
      </c>
      <c r="R97">
        <f t="shared" si="10"/>
        <v>66.933999999999997</v>
      </c>
      <c r="S97" s="3">
        <f t="shared" si="10"/>
        <v>0.2514016</v>
      </c>
      <c r="T97">
        <f t="shared" si="10"/>
        <v>2.8458923500000002</v>
      </c>
      <c r="U97" s="3">
        <f t="shared" si="10"/>
        <v>57.768830000000001</v>
      </c>
      <c r="V97">
        <f t="shared" si="10"/>
        <v>4.7876700000000003</v>
      </c>
      <c r="W97" s="3">
        <f t="shared" si="10"/>
        <v>3148.25</v>
      </c>
      <c r="X97">
        <f t="shared" si="10"/>
        <v>4.7993834400000004E-2</v>
      </c>
      <c r="Y97" s="3">
        <f t="shared" si="10"/>
        <v>1.3181393850000001E-2</v>
      </c>
      <c r="Z97">
        <f t="shared" si="10"/>
        <v>2.1072323929999998E-3</v>
      </c>
      <c r="AA97" s="3">
        <f t="shared" si="10"/>
        <v>0.11763877510000001</v>
      </c>
      <c r="AB97">
        <f t="shared" si="10"/>
        <v>5.5857299999999999</v>
      </c>
      <c r="AC97" s="3">
        <f t="shared" si="10"/>
        <v>6200.0000000000582</v>
      </c>
      <c r="AD97">
        <f t="shared" si="10"/>
        <v>3800</v>
      </c>
      <c r="AE97" s="3">
        <f t="shared" si="10"/>
        <v>10900</v>
      </c>
      <c r="AF97">
        <f t="shared" si="10"/>
        <v>12500</v>
      </c>
      <c r="AG97" s="3">
        <f t="shared" si="10"/>
        <v>9499.9999999999709</v>
      </c>
      <c r="AH97">
        <f t="shared" si="10"/>
        <v>14400.000000000015</v>
      </c>
      <c r="AI97" s="3">
        <f t="shared" si="10"/>
        <v>2700</v>
      </c>
      <c r="AJ97">
        <f t="shared" si="10"/>
        <v>11700</v>
      </c>
      <c r="AK97" s="3">
        <f t="shared" si="10"/>
        <v>24700.000000000004</v>
      </c>
      <c r="AL97" s="13"/>
    </row>
    <row r="98" spans="2:38" ht="37.950000000000003" customHeight="1">
      <c r="B98" s="3" t="s">
        <v>214</v>
      </c>
      <c r="C98" s="3">
        <f>_xlfn.QUARTILE.INC(C2:C45,1)</f>
        <v>42.615675000000003</v>
      </c>
      <c r="D98" s="3">
        <f>_xlfn.QUARTILE.INC(D2:D45,1)</f>
        <v>199661</v>
      </c>
      <c r="E98" s="3">
        <f t="shared" ref="E98:AK98" si="11">_xlfn.QUARTILE.INC(E2:E45,1)</f>
        <v>4686.1475</v>
      </c>
      <c r="F98" s="3">
        <f t="shared" si="11"/>
        <v>1600.875</v>
      </c>
      <c r="G98" s="3">
        <f t="shared" si="11"/>
        <v>47.069125</v>
      </c>
      <c r="H98" s="3">
        <f t="shared" si="11"/>
        <v>2663.7224999999999</v>
      </c>
      <c r="I98" s="3">
        <f t="shared" si="11"/>
        <v>276.04525000000001</v>
      </c>
      <c r="J98" s="3">
        <f t="shared" si="11"/>
        <v>131.62700000000001</v>
      </c>
      <c r="K98" s="3">
        <f t="shared" si="11"/>
        <v>121.62375</v>
      </c>
      <c r="L98" s="3">
        <f t="shared" si="11"/>
        <v>2.0424249999999997</v>
      </c>
      <c r="M98" s="3">
        <f t="shared" si="11"/>
        <v>27.687825</v>
      </c>
      <c r="N98" s="3">
        <f t="shared" si="11"/>
        <v>65.847774999999999</v>
      </c>
      <c r="O98" s="3">
        <f t="shared" si="11"/>
        <v>58.866700000000002</v>
      </c>
      <c r="P98" s="3">
        <f t="shared" si="11"/>
        <v>235.17399999999998</v>
      </c>
      <c r="Q98" s="3">
        <f t="shared" si="11"/>
        <v>20.029049999999998</v>
      </c>
      <c r="R98" s="3">
        <f t="shared" si="11"/>
        <v>24.916250000000002</v>
      </c>
      <c r="S98" s="3">
        <f t="shared" si="11"/>
        <v>7.6839550000000006E-2</v>
      </c>
      <c r="T98" s="3">
        <f t="shared" si="11"/>
        <v>0.62061699999999997</v>
      </c>
      <c r="U98" s="3">
        <f t="shared" si="11"/>
        <v>24.929874999999999</v>
      </c>
      <c r="V98" s="3">
        <f t="shared" si="11"/>
        <v>2.3376400000000004</v>
      </c>
      <c r="W98" s="3">
        <f t="shared" si="11"/>
        <v>2200.9524999999999</v>
      </c>
      <c r="X98" s="3">
        <f t="shared" si="11"/>
        <v>1.6080549999999999E-2</v>
      </c>
      <c r="Y98" s="3">
        <f t="shared" si="11"/>
        <v>1.8178850000000001E-4</v>
      </c>
      <c r="Z98" s="3">
        <f t="shared" si="11"/>
        <v>1.8016287500000001E-5</v>
      </c>
      <c r="AA98" s="3">
        <f t="shared" si="11"/>
        <v>1.6677850000000001E-2</v>
      </c>
      <c r="AB98" s="3">
        <f t="shared" si="11"/>
        <v>6.9537499999999994</v>
      </c>
      <c r="AC98" s="3">
        <f t="shared" si="11"/>
        <v>458675</v>
      </c>
      <c r="AD98" s="3">
        <f t="shared" si="11"/>
        <v>1875</v>
      </c>
      <c r="AE98" s="3">
        <f t="shared" si="11"/>
        <v>7525</v>
      </c>
      <c r="AF98" s="3">
        <f t="shared" si="11"/>
        <v>183950</v>
      </c>
      <c r="AG98" s="3">
        <f t="shared" si="11"/>
        <v>229800</v>
      </c>
      <c r="AH98" s="3">
        <f t="shared" si="11"/>
        <v>93649.999999999985</v>
      </c>
      <c r="AI98" s="3">
        <f t="shared" si="11"/>
        <v>0</v>
      </c>
      <c r="AJ98" s="3">
        <f t="shared" si="11"/>
        <v>0</v>
      </c>
      <c r="AK98" s="3">
        <f t="shared" si="11"/>
        <v>15675</v>
      </c>
      <c r="AL98" s="13"/>
    </row>
    <row r="99" spans="2:38" ht="37.950000000000003" customHeight="1">
      <c r="B99" s="3" t="s">
        <v>215</v>
      </c>
      <c r="C99" s="3">
        <f>_xlfn.QUARTILE.INC(C2:C45,3)</f>
        <v>50.395399999999995</v>
      </c>
      <c r="D99" s="3">
        <f>_xlfn.QUARTILE.INC(D2:D45,3)</f>
        <v>217463.75</v>
      </c>
      <c r="E99" s="3">
        <f t="shared" ref="E99:AK99" si="12">_xlfn.QUARTILE.INC(E2:E45,3)</f>
        <v>5567.8824999999997</v>
      </c>
      <c r="F99" s="3">
        <f t="shared" si="12"/>
        <v>2320.4650000000001</v>
      </c>
      <c r="G99" s="3">
        <f t="shared" si="12"/>
        <v>57.519949999999994</v>
      </c>
      <c r="H99" s="3">
        <f t="shared" si="12"/>
        <v>3319.5374999999999</v>
      </c>
      <c r="I99" s="3">
        <f t="shared" si="12"/>
        <v>313.94974999999999</v>
      </c>
      <c r="J99" s="3">
        <f t="shared" si="12"/>
        <v>177.494</v>
      </c>
      <c r="K99" s="3">
        <f t="shared" si="12"/>
        <v>148.07299999999998</v>
      </c>
      <c r="L99" s="3">
        <f t="shared" si="12"/>
        <v>2.9187149999999997</v>
      </c>
      <c r="M99" s="3">
        <f t="shared" si="12"/>
        <v>40.767175000000002</v>
      </c>
      <c r="N99" s="3">
        <f t="shared" si="12"/>
        <v>86.721374999999995</v>
      </c>
      <c r="O99" s="3">
        <f t="shared" si="12"/>
        <v>66.161074999999997</v>
      </c>
      <c r="P99" s="3">
        <f t="shared" si="12"/>
        <v>269.09924999999998</v>
      </c>
      <c r="Q99" s="3">
        <f t="shared" si="12"/>
        <v>31.481299999999997</v>
      </c>
      <c r="R99" s="3">
        <f t="shared" si="12"/>
        <v>31.247824999999999</v>
      </c>
      <c r="S99" s="3">
        <f t="shared" si="12"/>
        <v>0.16338649999999999</v>
      </c>
      <c r="T99" s="3">
        <f t="shared" si="12"/>
        <v>1.5981624999999999</v>
      </c>
      <c r="U99" s="3">
        <f t="shared" si="12"/>
        <v>34.740850000000002</v>
      </c>
      <c r="V99" s="3">
        <f t="shared" si="12"/>
        <v>3.1833524999999998</v>
      </c>
      <c r="W99" s="3">
        <f t="shared" si="12"/>
        <v>2857.9324999999999</v>
      </c>
      <c r="X99" s="3">
        <f t="shared" si="12"/>
        <v>2.86872E-2</v>
      </c>
      <c r="Y99" s="3">
        <f t="shared" si="12"/>
        <v>4.3776325E-3</v>
      </c>
      <c r="Z99" s="3">
        <f t="shared" si="12"/>
        <v>8.6301999999999993E-4</v>
      </c>
      <c r="AA99" s="3">
        <f t="shared" si="12"/>
        <v>6.4925349999999993E-2</v>
      </c>
      <c r="AB99" s="3">
        <f t="shared" si="12"/>
        <v>8.3386274999999994</v>
      </c>
      <c r="AC99" s="3">
        <f t="shared" si="12"/>
        <v>460325</v>
      </c>
      <c r="AD99" s="3">
        <f t="shared" si="12"/>
        <v>3225</v>
      </c>
      <c r="AE99" s="3">
        <f t="shared" si="12"/>
        <v>8925</v>
      </c>
      <c r="AF99" s="3">
        <f t="shared" si="12"/>
        <v>187075</v>
      </c>
      <c r="AG99" s="3">
        <f t="shared" si="12"/>
        <v>232125</v>
      </c>
      <c r="AH99" s="3">
        <f t="shared" si="12"/>
        <v>95825</v>
      </c>
      <c r="AI99" s="3">
        <f t="shared" si="12"/>
        <v>0</v>
      </c>
      <c r="AJ99" s="3">
        <f t="shared" si="12"/>
        <v>0</v>
      </c>
      <c r="AK99" s="3">
        <f t="shared" si="12"/>
        <v>19425</v>
      </c>
      <c r="AL99" s="13"/>
    </row>
    <row r="100" spans="2:38" ht="37.950000000000003" customHeight="1">
      <c r="B100" s="3" t="s">
        <v>216</v>
      </c>
      <c r="C100" s="3">
        <f>C99-C98</f>
        <v>7.779724999999992</v>
      </c>
      <c r="D100" s="3">
        <f>D99-D98</f>
        <v>17802.75</v>
      </c>
      <c r="E100" s="3">
        <f t="shared" ref="E100:AK100" si="13">E99-E98</f>
        <v>881.73499999999967</v>
      </c>
      <c r="F100" s="3">
        <f t="shared" si="13"/>
        <v>719.59000000000015</v>
      </c>
      <c r="G100" s="3">
        <f t="shared" si="13"/>
        <v>10.450824999999995</v>
      </c>
      <c r="H100" s="3">
        <f t="shared" si="13"/>
        <v>655.81500000000005</v>
      </c>
      <c r="I100" s="3">
        <f t="shared" si="13"/>
        <v>37.904499999999985</v>
      </c>
      <c r="J100" s="3">
        <f t="shared" si="13"/>
        <v>45.86699999999999</v>
      </c>
      <c r="K100" s="3">
        <f t="shared" si="13"/>
        <v>26.449249999999978</v>
      </c>
      <c r="L100" s="3">
        <f t="shared" si="13"/>
        <v>0.87629000000000001</v>
      </c>
      <c r="M100" s="3">
        <f t="shared" si="13"/>
        <v>13.079350000000002</v>
      </c>
      <c r="N100" s="3">
        <f t="shared" si="13"/>
        <v>20.873599999999996</v>
      </c>
      <c r="O100" s="3">
        <f t="shared" si="13"/>
        <v>7.2943749999999952</v>
      </c>
      <c r="P100" s="3">
        <f t="shared" si="13"/>
        <v>33.925250000000005</v>
      </c>
      <c r="Q100" s="3">
        <f t="shared" si="13"/>
        <v>11.452249999999999</v>
      </c>
      <c r="R100" s="3">
        <f t="shared" si="13"/>
        <v>6.3315749999999973</v>
      </c>
      <c r="S100" s="3">
        <f t="shared" si="13"/>
        <v>8.6546949999999984E-2</v>
      </c>
      <c r="T100" s="3">
        <f t="shared" si="13"/>
        <v>0.97754549999999996</v>
      </c>
      <c r="U100" s="3">
        <f t="shared" si="13"/>
        <v>9.8109750000000027</v>
      </c>
      <c r="V100" s="3">
        <f t="shared" si="13"/>
        <v>0.84571249999999942</v>
      </c>
      <c r="W100" s="3">
        <f t="shared" si="13"/>
        <v>656.98</v>
      </c>
      <c r="X100" s="3">
        <f t="shared" si="13"/>
        <v>1.260665E-2</v>
      </c>
      <c r="Y100" s="3">
        <f t="shared" si="13"/>
        <v>4.1958439999999998E-3</v>
      </c>
      <c r="Z100" s="3">
        <f t="shared" si="13"/>
        <v>8.4500371249999996E-4</v>
      </c>
      <c r="AA100" s="3">
        <f t="shared" si="13"/>
        <v>4.8247499999999992E-2</v>
      </c>
      <c r="AB100" s="3">
        <f t="shared" si="13"/>
        <v>1.3848775</v>
      </c>
      <c r="AC100" s="3">
        <f t="shared" si="13"/>
        <v>1650</v>
      </c>
      <c r="AD100" s="3">
        <f t="shared" si="13"/>
        <v>1350</v>
      </c>
      <c r="AE100" s="3">
        <f t="shared" si="13"/>
        <v>1400</v>
      </c>
      <c r="AF100" s="3">
        <f t="shared" si="13"/>
        <v>3125</v>
      </c>
      <c r="AG100" s="3">
        <f t="shared" si="13"/>
        <v>2325</v>
      </c>
      <c r="AH100" s="3">
        <f t="shared" si="13"/>
        <v>2175.0000000000146</v>
      </c>
      <c r="AI100" s="3">
        <f t="shared" si="13"/>
        <v>0</v>
      </c>
      <c r="AJ100" s="3">
        <f t="shared" si="13"/>
        <v>0</v>
      </c>
      <c r="AK100" s="3">
        <f t="shared" si="13"/>
        <v>3750</v>
      </c>
      <c r="AL100" s="13"/>
    </row>
    <row r="101" spans="2:38" ht="37.950000000000003" customHeight="1">
      <c r="B101" s="3" t="s">
        <v>217</v>
      </c>
      <c r="C101" s="3">
        <f>C98-1.5*C100</f>
        <v>30.946087500000015</v>
      </c>
      <c r="D101" s="3">
        <f>D98-1.5*D100</f>
        <v>172956.875</v>
      </c>
      <c r="E101" s="3">
        <f t="shared" ref="E101:AK101" si="14">E98-1.5*E100</f>
        <v>3363.5450000000005</v>
      </c>
      <c r="F101" s="3">
        <f t="shared" si="14"/>
        <v>521.48999999999978</v>
      </c>
      <c r="G101" s="3">
        <f t="shared" si="14"/>
        <v>31.392887500000008</v>
      </c>
      <c r="H101" s="3">
        <f t="shared" si="14"/>
        <v>1679.9999999999998</v>
      </c>
      <c r="I101" s="3">
        <f t="shared" si="14"/>
        <v>219.18850000000003</v>
      </c>
      <c r="J101" s="3">
        <f t="shared" si="14"/>
        <v>62.826500000000024</v>
      </c>
      <c r="K101" s="3">
        <f t="shared" si="14"/>
        <v>81.949875000000034</v>
      </c>
      <c r="L101" s="3">
        <f t="shared" si="14"/>
        <v>0.72798999999999969</v>
      </c>
      <c r="M101" s="3">
        <f t="shared" si="14"/>
        <v>8.0687999999999995</v>
      </c>
      <c r="N101" s="3">
        <f t="shared" si="14"/>
        <v>34.537375000000004</v>
      </c>
      <c r="O101" s="3">
        <f t="shared" si="14"/>
        <v>47.925137500000005</v>
      </c>
      <c r="P101" s="3">
        <f t="shared" si="14"/>
        <v>184.28612499999997</v>
      </c>
      <c r="Q101" s="3">
        <f t="shared" si="14"/>
        <v>2.850674999999999</v>
      </c>
      <c r="R101" s="3">
        <f t="shared" si="14"/>
        <v>15.418887500000006</v>
      </c>
      <c r="S101" s="3">
        <f t="shared" si="14"/>
        <v>-5.2980874999999955E-2</v>
      </c>
      <c r="T101" s="3">
        <f t="shared" si="14"/>
        <v>-0.84570125000000007</v>
      </c>
      <c r="U101" s="3">
        <f t="shared" si="14"/>
        <v>10.213412499999995</v>
      </c>
      <c r="V101" s="3">
        <f t="shared" si="14"/>
        <v>1.0690712500000012</v>
      </c>
      <c r="W101" s="3">
        <f t="shared" si="14"/>
        <v>1215.4824999999998</v>
      </c>
      <c r="X101" s="3">
        <f t="shared" si="14"/>
        <v>-2.8294250000000035E-3</v>
      </c>
      <c r="Y101" s="3">
        <f t="shared" si="14"/>
        <v>-6.1119774999999991E-3</v>
      </c>
      <c r="Z101" s="3">
        <f t="shared" si="14"/>
        <v>-1.24948928125E-3</v>
      </c>
      <c r="AA101" s="3">
        <f t="shared" si="14"/>
        <v>-5.5693399999999983E-2</v>
      </c>
      <c r="AB101" s="3">
        <f t="shared" si="14"/>
        <v>4.8764337499999995</v>
      </c>
      <c r="AC101" s="3">
        <f t="shared" si="14"/>
        <v>456200</v>
      </c>
      <c r="AD101" s="3">
        <f t="shared" si="14"/>
        <v>-150</v>
      </c>
      <c r="AE101" s="3">
        <f t="shared" si="14"/>
        <v>5425</v>
      </c>
      <c r="AF101" s="3">
        <f t="shared" si="14"/>
        <v>179262.5</v>
      </c>
      <c r="AG101" s="3">
        <f t="shared" si="14"/>
        <v>226312.5</v>
      </c>
      <c r="AH101" s="3">
        <f t="shared" si="14"/>
        <v>90387.499999999971</v>
      </c>
      <c r="AI101" s="3">
        <f t="shared" si="14"/>
        <v>0</v>
      </c>
      <c r="AJ101" s="3">
        <f t="shared" si="14"/>
        <v>0</v>
      </c>
      <c r="AK101" s="3">
        <f t="shared" si="14"/>
        <v>10050</v>
      </c>
      <c r="AL101" s="13"/>
    </row>
    <row r="102" spans="2:38" ht="37.950000000000003" customHeight="1">
      <c r="B102" s="3" t="s">
        <v>218</v>
      </c>
      <c r="C102" s="3">
        <f>C99+1.5*C100</f>
        <v>62.064987499999987</v>
      </c>
      <c r="D102" s="3">
        <f>D99+1.5*D100</f>
        <v>244167.875</v>
      </c>
      <c r="E102" s="3">
        <f t="shared" ref="E102:AK102" si="15">E99+1.5*E100</f>
        <v>6890.4849999999988</v>
      </c>
      <c r="F102" s="3">
        <f t="shared" si="15"/>
        <v>3399.8500000000004</v>
      </c>
      <c r="G102" s="3">
        <f t="shared" si="15"/>
        <v>73.196187499999979</v>
      </c>
      <c r="H102" s="3">
        <f t="shared" si="15"/>
        <v>4303.26</v>
      </c>
      <c r="I102" s="3">
        <f t="shared" si="15"/>
        <v>370.80649999999997</v>
      </c>
      <c r="J102" s="3">
        <f t="shared" si="15"/>
        <v>246.29449999999997</v>
      </c>
      <c r="K102" s="3">
        <f t="shared" si="15"/>
        <v>187.74687499999993</v>
      </c>
      <c r="L102" s="3">
        <f t="shared" si="15"/>
        <v>4.2331500000000002</v>
      </c>
      <c r="M102" s="3">
        <f t="shared" si="15"/>
        <v>60.386200000000002</v>
      </c>
      <c r="N102" s="3">
        <f t="shared" si="15"/>
        <v>118.03177499999998</v>
      </c>
      <c r="O102" s="3">
        <f t="shared" si="15"/>
        <v>77.102637499999986</v>
      </c>
      <c r="P102" s="3">
        <f t="shared" si="15"/>
        <v>319.98712499999999</v>
      </c>
      <c r="Q102" s="3">
        <f t="shared" si="15"/>
        <v>48.659674999999993</v>
      </c>
      <c r="R102" s="3">
        <f t="shared" si="15"/>
        <v>40.745187499999993</v>
      </c>
      <c r="S102" s="3">
        <f t="shared" si="15"/>
        <v>0.29320692499999995</v>
      </c>
      <c r="T102" s="3">
        <f t="shared" si="15"/>
        <v>3.06448075</v>
      </c>
      <c r="U102" s="3">
        <f t="shared" si="15"/>
        <v>49.457312500000008</v>
      </c>
      <c r="V102" s="3">
        <f t="shared" si="15"/>
        <v>4.4519212499999989</v>
      </c>
      <c r="W102" s="3">
        <f t="shared" si="15"/>
        <v>3843.4025000000001</v>
      </c>
      <c r="X102" s="3">
        <f t="shared" si="15"/>
        <v>4.7597175000000005E-2</v>
      </c>
      <c r="Y102" s="3">
        <f t="shared" si="15"/>
        <v>1.0671398499999998E-2</v>
      </c>
      <c r="Z102" s="3">
        <f t="shared" si="15"/>
        <v>2.1305255687499997E-3</v>
      </c>
      <c r="AA102" s="3">
        <f t="shared" si="15"/>
        <v>0.13729659999999999</v>
      </c>
      <c r="AB102" s="3">
        <f t="shared" si="15"/>
        <v>10.41594375</v>
      </c>
      <c r="AC102" s="3">
        <f t="shared" si="15"/>
        <v>462800</v>
      </c>
      <c r="AD102" s="3">
        <f t="shared" si="15"/>
        <v>5250</v>
      </c>
      <c r="AE102" s="3">
        <f t="shared" si="15"/>
        <v>11025</v>
      </c>
      <c r="AF102" s="3">
        <f t="shared" si="15"/>
        <v>191762.5</v>
      </c>
      <c r="AG102" s="3">
        <f t="shared" si="15"/>
        <v>235612.5</v>
      </c>
      <c r="AH102" s="3">
        <f t="shared" si="15"/>
        <v>99087.500000000029</v>
      </c>
      <c r="AI102" s="3">
        <f t="shared" si="15"/>
        <v>0</v>
      </c>
      <c r="AJ102" s="3">
        <f t="shared" si="15"/>
        <v>0</v>
      </c>
      <c r="AK102" s="3">
        <f t="shared" si="15"/>
        <v>25050</v>
      </c>
      <c r="AL102" s="13"/>
    </row>
    <row r="104" spans="2:38">
      <c r="B104" t="s">
        <v>254</v>
      </c>
      <c r="C104" s="2" t="s">
        <v>25</v>
      </c>
      <c r="D104" s="2" t="s">
        <v>26</v>
      </c>
      <c r="E104" s="2" t="s">
        <v>27</v>
      </c>
      <c r="F104" s="2" t="s">
        <v>28</v>
      </c>
      <c r="G104" s="2" t="s">
        <v>29</v>
      </c>
      <c r="H104" s="2" t="s">
        <v>30</v>
      </c>
      <c r="I104" s="2" t="s">
        <v>31</v>
      </c>
      <c r="J104" s="2" t="s">
        <v>32</v>
      </c>
      <c r="K104" s="2" t="s">
        <v>33</v>
      </c>
      <c r="L104" s="2" t="s">
        <v>34</v>
      </c>
      <c r="M104" s="2" t="s">
        <v>35</v>
      </c>
      <c r="N104" s="2" t="s">
        <v>36</v>
      </c>
      <c r="O104" s="2" t="s">
        <v>37</v>
      </c>
      <c r="P104" s="2" t="s">
        <v>38</v>
      </c>
      <c r="Q104" s="2" t="s">
        <v>39</v>
      </c>
      <c r="R104" s="2" t="s">
        <v>40</v>
      </c>
      <c r="S104" s="2" t="s">
        <v>41</v>
      </c>
      <c r="T104" s="2" t="s">
        <v>42</v>
      </c>
      <c r="U104" s="2" t="s">
        <v>43</v>
      </c>
      <c r="V104" s="2" t="s">
        <v>44</v>
      </c>
      <c r="W104" s="2" t="s">
        <v>45</v>
      </c>
      <c r="X104" s="2" t="s">
        <v>46</v>
      </c>
      <c r="Y104" s="2" t="s">
        <v>47</v>
      </c>
      <c r="Z104" s="2" t="s">
        <v>48</v>
      </c>
      <c r="AA104" s="2" t="s">
        <v>49</v>
      </c>
      <c r="AB104" s="2" t="s">
        <v>50</v>
      </c>
      <c r="AC104" s="20" t="s">
        <v>229</v>
      </c>
      <c r="AD104" s="20" t="s">
        <v>231</v>
      </c>
      <c r="AE104" s="20" t="s">
        <v>232</v>
      </c>
      <c r="AF104" s="20" t="s">
        <v>233</v>
      </c>
      <c r="AG104" s="20" t="s">
        <v>234</v>
      </c>
      <c r="AH104" s="20" t="s">
        <v>238</v>
      </c>
      <c r="AI104" s="20" t="s">
        <v>239</v>
      </c>
      <c r="AJ104" s="20" t="s">
        <v>241</v>
      </c>
      <c r="AK104" s="20" t="s">
        <v>244</v>
      </c>
      <c r="AL104" s="20"/>
    </row>
    <row r="105" spans="2:38" ht="57.6" customHeight="1">
      <c r="B105" s="6" t="s">
        <v>219</v>
      </c>
      <c r="C105" s="3">
        <f>AVERAGE(C47:C91)</f>
        <v>40.633653333333321</v>
      </c>
      <c r="D105" s="3">
        <f>AVERAGE(D47:D91)</f>
        <v>216978.64444444445</v>
      </c>
      <c r="E105" s="3" t="e">
        <f t="shared" ref="E105:AK105" si="16">AVERAGE(E47:E91)</f>
        <v>#DIV/0!</v>
      </c>
      <c r="F105" s="3">
        <f t="shared" si="16"/>
        <v>1932.09</v>
      </c>
      <c r="G105" s="3">
        <f>AVERAGE(G47:G91)</f>
        <v>39.147933111111122</v>
      </c>
      <c r="H105" s="3">
        <f t="shared" si="16"/>
        <v>1029.9270888888891</v>
      </c>
      <c r="I105" s="3">
        <f>AVERAGE(I47:I91)</f>
        <v>0.68139577419354835</v>
      </c>
      <c r="J105" s="3" t="e">
        <f t="shared" si="16"/>
        <v>#DIV/0!</v>
      </c>
      <c r="K105" s="3">
        <f t="shared" si="16"/>
        <v>111.20787777777778</v>
      </c>
      <c r="L105" s="3">
        <f t="shared" si="16"/>
        <v>1.1055429761904758</v>
      </c>
      <c r="M105" s="3">
        <f t="shared" si="16"/>
        <v>40.955775555555562</v>
      </c>
      <c r="N105" s="3">
        <f t="shared" si="16"/>
        <v>78.117164444444469</v>
      </c>
      <c r="O105" s="3">
        <f t="shared" si="16"/>
        <v>69.446533333333321</v>
      </c>
      <c r="P105" s="3">
        <f t="shared" si="16"/>
        <v>227.56499999999994</v>
      </c>
      <c r="Q105" s="3">
        <f t="shared" si="16"/>
        <v>33.286631818181817</v>
      </c>
      <c r="R105" s="3">
        <f t="shared" si="16"/>
        <v>30.964799999999993</v>
      </c>
      <c r="S105" s="3">
        <f t="shared" si="16"/>
        <v>0.10673766</v>
      </c>
      <c r="T105" s="3">
        <f t="shared" si="16"/>
        <v>1.2285039295454547</v>
      </c>
      <c r="U105" s="3">
        <f t="shared" si="16"/>
        <v>26.913453555555563</v>
      </c>
      <c r="V105" s="3">
        <f t="shared" si="16"/>
        <v>1.1508415185185188</v>
      </c>
      <c r="W105" s="3">
        <f t="shared" si="16"/>
        <v>3164.1088888888876</v>
      </c>
      <c r="X105" s="3">
        <f t="shared" si="16"/>
        <v>2.8368805680555553E-2</v>
      </c>
      <c r="Y105" s="3">
        <f t="shared" si="16"/>
        <v>4.8872020727777788E-3</v>
      </c>
      <c r="Z105" s="3">
        <f t="shared" si="16"/>
        <v>8.4218763600000005E-4</v>
      </c>
      <c r="AA105" s="3">
        <f t="shared" si="16"/>
        <v>1.7819122652000002E-2</v>
      </c>
      <c r="AB105" s="3">
        <f t="shared" si="16"/>
        <v>4.1606164444444449</v>
      </c>
      <c r="AC105" s="3">
        <f t="shared" si="16"/>
        <v>465395.55555555556</v>
      </c>
      <c r="AD105" s="3">
        <f t="shared" si="16"/>
        <v>1917.7777777777778</v>
      </c>
      <c r="AE105" s="3">
        <f t="shared" si="16"/>
        <v>6915.5555555555557</v>
      </c>
      <c r="AF105" s="3">
        <f t="shared" si="16"/>
        <v>194553.33333333334</v>
      </c>
      <c r="AG105" s="3">
        <f t="shared" si="16"/>
        <v>233371.11111111112</v>
      </c>
      <c r="AH105" s="3">
        <f t="shared" si="16"/>
        <v>84446.666666666672</v>
      </c>
      <c r="AI105" s="3">
        <f t="shared" si="16"/>
        <v>0</v>
      </c>
      <c r="AJ105" s="3">
        <f t="shared" si="16"/>
        <v>464.44444444444446</v>
      </c>
      <c r="AK105" s="3">
        <f t="shared" si="16"/>
        <v>12755.555555555555</v>
      </c>
      <c r="AL105" s="13"/>
    </row>
    <row r="106" spans="2:38" ht="57.6" customHeight="1">
      <c r="B106" s="6" t="s">
        <v>220</v>
      </c>
      <c r="C106" s="3">
        <f>_xlfn.STDEV.P(C47:C91)</f>
        <v>5.2320584023924441</v>
      </c>
      <c r="D106" s="3">
        <f t="shared" ref="D106:AK106" si="17">_xlfn.STDEV.P(D47:D91)</f>
        <v>12949.418542339705</v>
      </c>
      <c r="E106" s="3" t="e">
        <f t="shared" si="17"/>
        <v>#DIV/0!</v>
      </c>
      <c r="F106" s="3">
        <f t="shared" si="17"/>
        <v>0</v>
      </c>
      <c r="G106" s="3">
        <f t="shared" si="17"/>
        <v>15.301808767608513</v>
      </c>
      <c r="H106" s="3">
        <f t="shared" si="17"/>
        <v>360.82435465785608</v>
      </c>
      <c r="I106" s="3">
        <f t="shared" si="17"/>
        <v>0.44001072627759452</v>
      </c>
      <c r="J106" s="3" t="e">
        <f t="shared" si="17"/>
        <v>#DIV/0!</v>
      </c>
      <c r="K106" s="3">
        <f t="shared" si="17"/>
        <v>17.099467140390168</v>
      </c>
      <c r="L106" s="3">
        <f t="shared" si="17"/>
        <v>0.28335227674083452</v>
      </c>
      <c r="M106" s="3">
        <f t="shared" si="17"/>
        <v>9.3518426693389856</v>
      </c>
      <c r="N106" s="3">
        <f t="shared" si="17"/>
        <v>18.170808198073516</v>
      </c>
      <c r="O106" s="3">
        <f t="shared" si="17"/>
        <v>7.3573195301310124</v>
      </c>
      <c r="P106" s="3">
        <f t="shared" si="17"/>
        <v>25.753188639683685</v>
      </c>
      <c r="Q106" s="3">
        <f t="shared" si="17"/>
        <v>8.8989316156689018</v>
      </c>
      <c r="R106" s="3">
        <f t="shared" si="17"/>
        <v>4.4572592818158654</v>
      </c>
      <c r="S106" s="3">
        <f t="shared" si="17"/>
        <v>3.8599345131419022E-2</v>
      </c>
      <c r="T106" s="3">
        <f t="shared" si="17"/>
        <v>0.6742921486641904</v>
      </c>
      <c r="U106" s="3">
        <f t="shared" si="17"/>
        <v>8.9067583288522094</v>
      </c>
      <c r="V106" s="3">
        <f t="shared" si="17"/>
        <v>0.38258308941412517</v>
      </c>
      <c r="W106" s="3">
        <f t="shared" si="17"/>
        <v>674.61146755488164</v>
      </c>
      <c r="X106" s="3">
        <f>_xlfn.STDEV.P(X47:X91)</f>
        <v>6.3852041089876674E-2</v>
      </c>
      <c r="Y106" s="3">
        <f t="shared" si="17"/>
        <v>1.3492323655056329E-2</v>
      </c>
      <c r="Z106" s="3">
        <f t="shared" si="17"/>
        <v>1.4605111472218626E-3</v>
      </c>
      <c r="AA106" s="3">
        <f t="shared" si="17"/>
        <v>1.5020009432061875E-2</v>
      </c>
      <c r="AB106" s="3">
        <f t="shared" si="17"/>
        <v>1.5276664200714845</v>
      </c>
      <c r="AC106" s="3">
        <f t="shared" si="17"/>
        <v>877.10522757928447</v>
      </c>
      <c r="AD106" s="3">
        <f t="shared" si="17"/>
        <v>2163.0522558940629</v>
      </c>
      <c r="AE106" s="3">
        <f t="shared" si="17"/>
        <v>787.95249590471451</v>
      </c>
      <c r="AF106" s="3">
        <f t="shared" si="17"/>
        <v>2365.8308383220374</v>
      </c>
      <c r="AG106" s="3">
        <f t="shared" si="17"/>
        <v>1888.7529362838802</v>
      </c>
      <c r="AH106" s="3">
        <f t="shared" si="17"/>
        <v>1134.4308411416434</v>
      </c>
      <c r="AI106" s="3">
        <f t="shared" si="17"/>
        <v>0</v>
      </c>
      <c r="AJ106" s="3">
        <f t="shared" si="17"/>
        <v>1085.0817799298829</v>
      </c>
      <c r="AK106" s="3">
        <f t="shared" si="17"/>
        <v>1427.7496754692222</v>
      </c>
      <c r="AL106" s="13"/>
    </row>
    <row r="107" spans="2:38" ht="57.6" customHeight="1">
      <c r="B107" s="6" t="s">
        <v>221</v>
      </c>
      <c r="C107" s="3">
        <f>MAX(C47:C91)-MIN(C47:C91)</f>
        <v>28.2271</v>
      </c>
      <c r="D107" s="3">
        <f>MAX(D47:D91)-MIN(D47:D91)</f>
        <v>62265</v>
      </c>
      <c r="E107" s="3">
        <f t="shared" ref="E107:AK107" si="18">MAX(E47:E91)-MIN(E47:E91)</f>
        <v>0</v>
      </c>
      <c r="F107" s="3">
        <f t="shared" si="18"/>
        <v>0</v>
      </c>
      <c r="G107" s="3">
        <f t="shared" si="18"/>
        <v>56.0306</v>
      </c>
      <c r="H107" s="3">
        <f t="shared" si="18"/>
        <v>1640.973</v>
      </c>
      <c r="I107" s="3">
        <f t="shared" si="18"/>
        <v>1.7267519999999998</v>
      </c>
      <c r="J107" s="3">
        <f t="shared" si="18"/>
        <v>0</v>
      </c>
      <c r="K107" s="3">
        <f t="shared" si="18"/>
        <v>76.910799999999995</v>
      </c>
      <c r="L107" s="3">
        <f t="shared" si="18"/>
        <v>1.0838159999999999</v>
      </c>
      <c r="M107" s="3">
        <f t="shared" si="18"/>
        <v>39.975399999999993</v>
      </c>
      <c r="N107" s="3">
        <f t="shared" si="18"/>
        <v>74.000399999999999</v>
      </c>
      <c r="O107" s="3">
        <f t="shared" si="18"/>
        <v>29.510099999999994</v>
      </c>
      <c r="P107" s="3">
        <f t="shared" si="18"/>
        <v>128.489</v>
      </c>
      <c r="Q107" s="3">
        <f t="shared" si="18"/>
        <v>45.505200000000002</v>
      </c>
      <c r="R107" s="3">
        <f t="shared" si="18"/>
        <v>23.200200000000002</v>
      </c>
      <c r="S107" s="3">
        <f t="shared" si="18"/>
        <v>0.15085759999999998</v>
      </c>
      <c r="T107" s="3">
        <f t="shared" si="18"/>
        <v>3.0025306999999999</v>
      </c>
      <c r="U107" s="3">
        <f t="shared" si="18"/>
        <v>39.295049999999996</v>
      </c>
      <c r="V107" s="3">
        <f t="shared" si="18"/>
        <v>1.4566880000000002</v>
      </c>
      <c r="W107" s="3">
        <f t="shared" si="18"/>
        <v>2958.2699999999995</v>
      </c>
      <c r="X107" s="3">
        <f t="shared" si="18"/>
        <v>0.39797404549999998</v>
      </c>
      <c r="Y107" s="3">
        <f t="shared" si="18"/>
        <v>5.907766809E-2</v>
      </c>
      <c r="Z107" s="3">
        <f t="shared" si="18"/>
        <v>6.7695722800000004E-3</v>
      </c>
      <c r="AA107" s="3">
        <f t="shared" si="18"/>
        <v>5.0499333599999995E-2</v>
      </c>
      <c r="AB107" s="3">
        <f t="shared" si="18"/>
        <v>6.2500499999999999</v>
      </c>
      <c r="AC107" s="3">
        <f t="shared" si="18"/>
        <v>3200</v>
      </c>
      <c r="AD107" s="3">
        <f t="shared" si="18"/>
        <v>5300</v>
      </c>
      <c r="AE107" s="3">
        <f t="shared" si="18"/>
        <v>3400</v>
      </c>
      <c r="AF107" s="3">
        <f t="shared" si="18"/>
        <v>10100</v>
      </c>
      <c r="AG107" s="3">
        <f t="shared" si="18"/>
        <v>8599.9999999999709</v>
      </c>
      <c r="AH107" s="3">
        <f t="shared" si="18"/>
        <v>4800.0000000000146</v>
      </c>
      <c r="AI107" s="3">
        <f t="shared" si="18"/>
        <v>0</v>
      </c>
      <c r="AJ107" s="3">
        <f t="shared" si="18"/>
        <v>3400.0000000000005</v>
      </c>
      <c r="AK107" s="3">
        <f t="shared" si="18"/>
        <v>7100</v>
      </c>
      <c r="AL107" s="13"/>
    </row>
    <row r="108" spans="2:38">
      <c r="B108" s="3" t="s">
        <v>214</v>
      </c>
      <c r="C108" s="3">
        <f>_xlfn.QUARTILE.INC(C47:C91,1)</f>
        <v>37.498800000000003</v>
      </c>
      <c r="D108" s="3">
        <f t="shared" ref="D108:AK108" si="19">_xlfn.QUARTILE.INC(D47:D91,1)</f>
        <v>208041</v>
      </c>
      <c r="E108" s="3" t="e">
        <f t="shared" si="19"/>
        <v>#NUM!</v>
      </c>
      <c r="F108" s="3">
        <f t="shared" si="19"/>
        <v>1932.09</v>
      </c>
      <c r="G108" s="3">
        <f t="shared" si="19"/>
        <v>28.13</v>
      </c>
      <c r="H108" s="3">
        <f t="shared" si="19"/>
        <v>998.40300000000002</v>
      </c>
      <c r="I108" s="3">
        <f t="shared" si="19"/>
        <v>0.38934099999999999</v>
      </c>
      <c r="J108" s="3" t="e">
        <f t="shared" si="19"/>
        <v>#NUM!</v>
      </c>
      <c r="K108" s="3">
        <f t="shared" si="19"/>
        <v>97.834400000000002</v>
      </c>
      <c r="L108" s="3">
        <f t="shared" si="19"/>
        <v>0.89596124999999993</v>
      </c>
      <c r="M108" s="3">
        <f t="shared" si="19"/>
        <v>32.623399999999997</v>
      </c>
      <c r="N108" s="3">
        <f t="shared" si="19"/>
        <v>64.716700000000003</v>
      </c>
      <c r="O108" s="3">
        <f t="shared" si="19"/>
        <v>65.181799999999996</v>
      </c>
      <c r="P108" s="3">
        <f t="shared" si="19"/>
        <v>213.63499999999999</v>
      </c>
      <c r="Q108" s="3">
        <f t="shared" si="19"/>
        <v>28.0015</v>
      </c>
      <c r="R108" s="3">
        <f t="shared" si="19"/>
        <v>28.651900000000001</v>
      </c>
      <c r="S108" s="3">
        <f t="shared" si="19"/>
        <v>7.6375849999999995E-2</v>
      </c>
      <c r="T108" s="3">
        <f t="shared" si="19"/>
        <v>0.71892350000000005</v>
      </c>
      <c r="U108" s="3">
        <f t="shared" si="19"/>
        <v>24.696300000000001</v>
      </c>
      <c r="V108" s="3">
        <f t="shared" si="19"/>
        <v>0.87944900000000004</v>
      </c>
      <c r="W108" s="3">
        <f t="shared" si="19"/>
        <v>2704.31</v>
      </c>
      <c r="X108" s="3">
        <f t="shared" si="19"/>
        <v>1.1137424999999999E-2</v>
      </c>
      <c r="Y108" s="3">
        <f t="shared" si="19"/>
        <v>1.8041500000000001E-4</v>
      </c>
      <c r="Z108" s="3">
        <f t="shared" si="19"/>
        <v>5.9642749999999994E-5</v>
      </c>
      <c r="AA108" s="3">
        <f t="shared" si="19"/>
        <v>1.87576E-3</v>
      </c>
      <c r="AB108" s="3">
        <f t="shared" si="19"/>
        <v>3.2904300000000002</v>
      </c>
      <c r="AC108" s="3">
        <f t="shared" si="19"/>
        <v>464700</v>
      </c>
      <c r="AD108" s="3">
        <f t="shared" si="19"/>
        <v>0</v>
      </c>
      <c r="AE108" s="3">
        <f t="shared" si="19"/>
        <v>6300</v>
      </c>
      <c r="AF108" s="3">
        <f t="shared" si="19"/>
        <v>192500</v>
      </c>
      <c r="AG108" s="3">
        <f t="shared" si="19"/>
        <v>231700.00000000003</v>
      </c>
      <c r="AH108" s="3">
        <f t="shared" si="19"/>
        <v>83500</v>
      </c>
      <c r="AI108" s="3">
        <f t="shared" si="19"/>
        <v>0</v>
      </c>
      <c r="AJ108" s="3">
        <f t="shared" si="19"/>
        <v>0</v>
      </c>
      <c r="AK108" s="3">
        <f t="shared" si="19"/>
        <v>12100</v>
      </c>
      <c r="AL108" s="13"/>
    </row>
    <row r="109" spans="2:38">
      <c r="B109" s="3" t="s">
        <v>215</v>
      </c>
      <c r="C109" s="3">
        <f>_xlfn.QUARTILE.INC(C47:C91,3)</f>
        <v>43.607199999999999</v>
      </c>
      <c r="D109" s="3">
        <f t="shared" ref="D109:AK109" si="20">_xlfn.QUARTILE.INC(D47:D91,3)</f>
        <v>223770</v>
      </c>
      <c r="E109" s="3" t="e">
        <f t="shared" si="20"/>
        <v>#NUM!</v>
      </c>
      <c r="F109" s="3">
        <f t="shared" si="20"/>
        <v>1932.09</v>
      </c>
      <c r="G109" s="3">
        <f t="shared" si="20"/>
        <v>50.218899999999998</v>
      </c>
      <c r="H109" s="3">
        <f t="shared" si="20"/>
        <v>1211.92</v>
      </c>
      <c r="I109" s="3">
        <f t="shared" si="20"/>
        <v>0.76607599999999998</v>
      </c>
      <c r="J109" s="3" t="e">
        <f t="shared" si="20"/>
        <v>#NUM!</v>
      </c>
      <c r="K109" s="3">
        <f t="shared" si="20"/>
        <v>121.682</v>
      </c>
      <c r="L109" s="3">
        <f t="shared" si="20"/>
        <v>1.221625</v>
      </c>
      <c r="M109" s="3">
        <f t="shared" si="20"/>
        <v>48.299500000000002</v>
      </c>
      <c r="N109" s="3">
        <f t="shared" si="20"/>
        <v>89.549000000000007</v>
      </c>
      <c r="O109" s="3">
        <f t="shared" si="20"/>
        <v>75.034400000000005</v>
      </c>
      <c r="P109" s="3">
        <f t="shared" si="20"/>
        <v>243.93700000000001</v>
      </c>
      <c r="Q109" s="3">
        <f t="shared" si="20"/>
        <v>39.4831</v>
      </c>
      <c r="R109" s="3">
        <f t="shared" si="20"/>
        <v>33.261800000000001</v>
      </c>
      <c r="S109" s="3">
        <f t="shared" si="20"/>
        <v>0.13481650000000001</v>
      </c>
      <c r="T109" s="3">
        <f t="shared" si="20"/>
        <v>1.6634875</v>
      </c>
      <c r="U109" s="3">
        <f t="shared" si="20"/>
        <v>32.3919</v>
      </c>
      <c r="V109" s="3">
        <f t="shared" si="20"/>
        <v>1.4246700000000001</v>
      </c>
      <c r="W109" s="3">
        <f t="shared" si="20"/>
        <v>3553.48</v>
      </c>
      <c r="X109" s="3">
        <f t="shared" si="20"/>
        <v>2.1178175E-2</v>
      </c>
      <c r="Y109" s="3">
        <f t="shared" si="20"/>
        <v>5.0294475E-4</v>
      </c>
      <c r="Z109" s="3">
        <f t="shared" si="20"/>
        <v>9.1929974999999998E-4</v>
      </c>
      <c r="AA109" s="3">
        <f t="shared" si="20"/>
        <v>2.7823899999999999E-2</v>
      </c>
      <c r="AB109" s="3">
        <f t="shared" si="20"/>
        <v>4.4102199999999998</v>
      </c>
      <c r="AC109" s="3">
        <f t="shared" si="20"/>
        <v>465900.00000000006</v>
      </c>
      <c r="AD109" s="3">
        <f t="shared" si="20"/>
        <v>4300</v>
      </c>
      <c r="AE109" s="3">
        <f t="shared" si="20"/>
        <v>7400</v>
      </c>
      <c r="AF109" s="3">
        <f t="shared" si="20"/>
        <v>196600</v>
      </c>
      <c r="AG109" s="3">
        <f t="shared" si="20"/>
        <v>234600</v>
      </c>
      <c r="AH109" s="3">
        <f t="shared" si="20"/>
        <v>85300</v>
      </c>
      <c r="AI109" s="3">
        <f t="shared" si="20"/>
        <v>0</v>
      </c>
      <c r="AJ109" s="3">
        <f t="shared" si="20"/>
        <v>0</v>
      </c>
      <c r="AK109" s="3">
        <f t="shared" si="20"/>
        <v>13600.000000000002</v>
      </c>
      <c r="AL109" s="13"/>
    </row>
    <row r="110" spans="2:38">
      <c r="B110" s="3" t="s">
        <v>216</v>
      </c>
      <c r="C110" s="3">
        <f>C109-C108</f>
        <v>6.1083999999999961</v>
      </c>
      <c r="D110" s="3">
        <f>D109-D108</f>
        <v>15729</v>
      </c>
      <c r="E110" s="3" t="e">
        <f t="shared" ref="E110:AK110" si="21">E109-E108</f>
        <v>#NUM!</v>
      </c>
      <c r="F110" s="3">
        <f t="shared" si="21"/>
        <v>0</v>
      </c>
      <c r="G110" s="3">
        <f t="shared" si="21"/>
        <v>22.088899999999999</v>
      </c>
      <c r="H110" s="3">
        <f t="shared" si="21"/>
        <v>213.51700000000005</v>
      </c>
      <c r="I110" s="3">
        <f t="shared" si="21"/>
        <v>0.37673499999999999</v>
      </c>
      <c r="J110" s="3" t="e">
        <f t="shared" si="21"/>
        <v>#NUM!</v>
      </c>
      <c r="K110" s="3">
        <f t="shared" si="21"/>
        <v>23.8476</v>
      </c>
      <c r="L110" s="3">
        <f t="shared" si="21"/>
        <v>0.32566375000000003</v>
      </c>
      <c r="M110" s="3">
        <f t="shared" si="21"/>
        <v>15.676100000000005</v>
      </c>
      <c r="N110" s="3">
        <f t="shared" si="21"/>
        <v>24.832300000000004</v>
      </c>
      <c r="O110" s="3">
        <f t="shared" si="21"/>
        <v>9.8526000000000096</v>
      </c>
      <c r="P110" s="3">
        <f t="shared" si="21"/>
        <v>30.302000000000021</v>
      </c>
      <c r="Q110" s="3">
        <f t="shared" si="21"/>
        <v>11.4816</v>
      </c>
      <c r="R110" s="3">
        <f t="shared" si="21"/>
        <v>4.6098999999999997</v>
      </c>
      <c r="S110" s="3">
        <f t="shared" si="21"/>
        <v>5.8440650000000011E-2</v>
      </c>
      <c r="T110" s="3">
        <f t="shared" si="21"/>
        <v>0.94456399999999996</v>
      </c>
      <c r="U110" s="3">
        <f t="shared" si="21"/>
        <v>7.6955999999999989</v>
      </c>
      <c r="V110" s="3">
        <f t="shared" si="21"/>
        <v>0.54522100000000007</v>
      </c>
      <c r="W110" s="3">
        <f t="shared" si="21"/>
        <v>849.17000000000007</v>
      </c>
      <c r="X110" s="3">
        <f t="shared" si="21"/>
        <v>1.0040750000000001E-2</v>
      </c>
      <c r="Y110" s="3">
        <f t="shared" si="21"/>
        <v>3.2252974999999999E-4</v>
      </c>
      <c r="Z110" s="3">
        <f t="shared" si="21"/>
        <v>8.59657E-4</v>
      </c>
      <c r="AA110" s="3">
        <f t="shared" si="21"/>
        <v>2.5948139999999998E-2</v>
      </c>
      <c r="AB110" s="3">
        <f t="shared" si="21"/>
        <v>1.1197899999999996</v>
      </c>
      <c r="AC110" s="3">
        <f t="shared" si="21"/>
        <v>1200.0000000000582</v>
      </c>
      <c r="AD110" s="3">
        <f t="shared" si="21"/>
        <v>4300</v>
      </c>
      <c r="AE110" s="3">
        <f t="shared" si="21"/>
        <v>1100</v>
      </c>
      <c r="AF110" s="3">
        <f t="shared" si="21"/>
        <v>4100</v>
      </c>
      <c r="AG110" s="3">
        <f t="shared" si="21"/>
        <v>2899.9999999999709</v>
      </c>
      <c r="AH110" s="3">
        <f t="shared" si="21"/>
        <v>1800</v>
      </c>
      <c r="AI110" s="3">
        <f t="shared" si="21"/>
        <v>0</v>
      </c>
      <c r="AJ110" s="3">
        <f t="shared" si="21"/>
        <v>0</v>
      </c>
      <c r="AK110" s="3">
        <f t="shared" si="21"/>
        <v>1500.0000000000018</v>
      </c>
      <c r="AL110" s="13"/>
    </row>
    <row r="111" spans="2:38">
      <c r="B111" s="3" t="s">
        <v>217</v>
      </c>
      <c r="C111" s="3">
        <f>C108-1.5*C110</f>
        <v>28.336200000000009</v>
      </c>
      <c r="D111" s="3">
        <f>D108-1.5*D110</f>
        <v>184447.5</v>
      </c>
      <c r="E111" s="3" t="e">
        <f t="shared" ref="E111:AK111" si="22">E108-1.5*E110</f>
        <v>#NUM!</v>
      </c>
      <c r="F111" s="3">
        <f t="shared" si="22"/>
        <v>1932.09</v>
      </c>
      <c r="G111" s="3">
        <f t="shared" si="22"/>
        <v>-5.0033500000000011</v>
      </c>
      <c r="H111" s="3">
        <f t="shared" si="22"/>
        <v>678.12749999999994</v>
      </c>
      <c r="I111" s="3">
        <f t="shared" si="22"/>
        <v>-0.17576149999999996</v>
      </c>
      <c r="J111" s="3" t="e">
        <f t="shared" si="22"/>
        <v>#NUM!</v>
      </c>
      <c r="K111" s="3">
        <f t="shared" si="22"/>
        <v>62.063000000000002</v>
      </c>
      <c r="L111" s="3">
        <f t="shared" si="22"/>
        <v>0.40746562499999989</v>
      </c>
      <c r="M111" s="3">
        <f t="shared" si="22"/>
        <v>9.1092499999999887</v>
      </c>
      <c r="N111" s="3">
        <f t="shared" si="22"/>
        <v>27.468249999999998</v>
      </c>
      <c r="O111" s="3">
        <f t="shared" si="22"/>
        <v>50.402899999999981</v>
      </c>
      <c r="P111" s="3">
        <f t="shared" si="22"/>
        <v>168.18199999999996</v>
      </c>
      <c r="Q111" s="3">
        <f t="shared" si="22"/>
        <v>10.7791</v>
      </c>
      <c r="R111" s="3">
        <f t="shared" si="22"/>
        <v>21.737050000000004</v>
      </c>
      <c r="S111" s="3">
        <f t="shared" si="22"/>
        <v>-1.1285125000000021E-2</v>
      </c>
      <c r="T111" s="3">
        <f t="shared" si="22"/>
        <v>-0.6979225</v>
      </c>
      <c r="U111" s="3">
        <f t="shared" si="22"/>
        <v>13.152900000000002</v>
      </c>
      <c r="V111" s="3">
        <f t="shared" si="22"/>
        <v>6.1617499999999992E-2</v>
      </c>
      <c r="W111" s="3">
        <f t="shared" si="22"/>
        <v>1430.5549999999998</v>
      </c>
      <c r="X111" s="3">
        <f t="shared" si="22"/>
        <v>-3.9237000000000022E-3</v>
      </c>
      <c r="Y111" s="3">
        <f t="shared" si="22"/>
        <v>-3.0337962499999994E-4</v>
      </c>
      <c r="Z111" s="3">
        <f t="shared" si="22"/>
        <v>-1.2298427500000001E-3</v>
      </c>
      <c r="AA111" s="3">
        <f t="shared" si="22"/>
        <v>-3.7046450000000002E-2</v>
      </c>
      <c r="AB111" s="3">
        <f t="shared" si="22"/>
        <v>1.6107450000000008</v>
      </c>
      <c r="AC111" s="3">
        <f t="shared" si="22"/>
        <v>462899.99999999988</v>
      </c>
      <c r="AD111" s="3">
        <f t="shared" si="22"/>
        <v>-6450</v>
      </c>
      <c r="AE111" s="3">
        <f t="shared" si="22"/>
        <v>4650</v>
      </c>
      <c r="AF111" s="3">
        <f t="shared" si="22"/>
        <v>186350</v>
      </c>
      <c r="AG111" s="3">
        <f t="shared" si="22"/>
        <v>227350.00000000006</v>
      </c>
      <c r="AH111" s="3">
        <f t="shared" si="22"/>
        <v>80800</v>
      </c>
      <c r="AI111" s="3">
        <f t="shared" si="22"/>
        <v>0</v>
      </c>
      <c r="AJ111" s="3">
        <f t="shared" si="22"/>
        <v>0</v>
      </c>
      <c r="AK111" s="3">
        <f t="shared" si="22"/>
        <v>9849.9999999999964</v>
      </c>
      <c r="AL111" s="13"/>
    </row>
    <row r="112" spans="2:38">
      <c r="B112" s="3" t="s">
        <v>218</v>
      </c>
      <c r="C112" s="3">
        <f>C109+1.5*C110</f>
        <v>52.769799999999989</v>
      </c>
      <c r="D112" s="3">
        <f>D109+1.5*D110</f>
        <v>247363.5</v>
      </c>
      <c r="E112" s="3" t="e">
        <f t="shared" ref="E112:AK112" si="23">E109+1.5*E110</f>
        <v>#NUM!</v>
      </c>
      <c r="F112" s="3">
        <f t="shared" si="23"/>
        <v>1932.09</v>
      </c>
      <c r="G112" s="3">
        <f t="shared" si="23"/>
        <v>83.352249999999998</v>
      </c>
      <c r="H112" s="3">
        <f t="shared" si="23"/>
        <v>1532.1955000000003</v>
      </c>
      <c r="I112" s="3">
        <f t="shared" si="23"/>
        <v>1.3311785</v>
      </c>
      <c r="J112" s="3" t="e">
        <f t="shared" si="23"/>
        <v>#NUM!</v>
      </c>
      <c r="K112" s="3">
        <f t="shared" si="23"/>
        <v>157.45339999999999</v>
      </c>
      <c r="L112" s="3">
        <f t="shared" si="23"/>
        <v>1.7101206250000001</v>
      </c>
      <c r="M112" s="3">
        <f t="shared" si="23"/>
        <v>71.81365000000001</v>
      </c>
      <c r="N112" s="3">
        <f t="shared" si="23"/>
        <v>126.79745000000001</v>
      </c>
      <c r="O112" s="3">
        <f t="shared" si="23"/>
        <v>89.813300000000027</v>
      </c>
      <c r="P112" s="3">
        <f t="shared" si="23"/>
        <v>289.39000000000004</v>
      </c>
      <c r="Q112" s="3">
        <f t="shared" si="23"/>
        <v>56.705500000000001</v>
      </c>
      <c r="R112" s="3">
        <f t="shared" si="23"/>
        <v>40.176650000000002</v>
      </c>
      <c r="S112" s="3">
        <f t="shared" si="23"/>
        <v>0.22247747500000004</v>
      </c>
      <c r="T112" s="3">
        <f t="shared" si="23"/>
        <v>3.0803335000000001</v>
      </c>
      <c r="U112" s="3">
        <f t="shared" si="23"/>
        <v>43.935299999999998</v>
      </c>
      <c r="V112" s="3">
        <f t="shared" si="23"/>
        <v>2.2425015000000004</v>
      </c>
      <c r="W112" s="3">
        <f t="shared" si="23"/>
        <v>4827.2350000000006</v>
      </c>
      <c r="X112" s="3">
        <f t="shared" si="23"/>
        <v>3.6239300000000002E-2</v>
      </c>
      <c r="Y112" s="3">
        <f t="shared" si="23"/>
        <v>9.8673937499999995E-4</v>
      </c>
      <c r="Z112" s="3">
        <f t="shared" si="23"/>
        <v>2.2087852500000003E-3</v>
      </c>
      <c r="AA112" s="3">
        <f t="shared" si="23"/>
        <v>6.6746109999999997E-2</v>
      </c>
      <c r="AB112" s="3">
        <f t="shared" si="23"/>
        <v>6.089904999999999</v>
      </c>
      <c r="AC112" s="3">
        <f t="shared" si="23"/>
        <v>467700.00000000012</v>
      </c>
      <c r="AD112" s="3">
        <f t="shared" si="23"/>
        <v>10750</v>
      </c>
      <c r="AE112" s="3">
        <f t="shared" si="23"/>
        <v>9050</v>
      </c>
      <c r="AF112" s="3">
        <f t="shared" si="23"/>
        <v>202750</v>
      </c>
      <c r="AG112" s="3">
        <f t="shared" si="23"/>
        <v>238949.99999999994</v>
      </c>
      <c r="AH112" s="3">
        <f t="shared" si="23"/>
        <v>88000</v>
      </c>
      <c r="AI112" s="3">
        <f t="shared" si="23"/>
        <v>0</v>
      </c>
      <c r="AJ112" s="3">
        <f t="shared" si="23"/>
        <v>0</v>
      </c>
      <c r="AK112" s="3">
        <f t="shared" si="23"/>
        <v>15850.000000000004</v>
      </c>
      <c r="AL112" s="13"/>
    </row>
    <row r="120" spans="1:58">
      <c r="A120" s="42" t="s">
        <v>322</v>
      </c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AD120" s="43" t="s">
        <v>323</v>
      </c>
      <c r="AE120" s="43"/>
      <c r="AF120" s="43"/>
      <c r="AG120" s="43"/>
      <c r="AH120" s="43"/>
      <c r="AI120" s="43"/>
      <c r="AJ120" s="43"/>
      <c r="AK120" s="43"/>
      <c r="AL120" s="43"/>
      <c r="AM120" s="43"/>
      <c r="AN120" s="43"/>
      <c r="AO120" s="43"/>
      <c r="AP120" s="43"/>
      <c r="AQ120" s="43"/>
      <c r="AR120" s="43"/>
      <c r="AS120" s="43"/>
    </row>
    <row r="121" spans="1:58">
      <c r="A121" s="44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AD121" s="43"/>
      <c r="AE121" s="43"/>
      <c r="AF121" s="43"/>
      <c r="AG121" s="43"/>
      <c r="AH121" s="43"/>
      <c r="AI121" s="43"/>
      <c r="AJ121" s="43"/>
      <c r="AK121" s="43"/>
      <c r="AL121" s="43"/>
      <c r="AM121" s="43"/>
      <c r="AN121" s="43"/>
      <c r="AO121" s="43"/>
      <c r="AP121" s="43"/>
      <c r="AQ121" s="43"/>
      <c r="AR121" s="43"/>
      <c r="AS121" s="43"/>
    </row>
    <row r="122" spans="1:58">
      <c r="A122" s="44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AD122" s="43"/>
      <c r="AE122" s="43"/>
      <c r="AF122" s="43"/>
      <c r="AG122" s="43"/>
      <c r="AH122" s="43"/>
      <c r="AI122" s="43"/>
      <c r="AJ122" s="43"/>
      <c r="AK122" s="43"/>
      <c r="AL122" s="43"/>
      <c r="AM122" s="43"/>
      <c r="AN122" s="43"/>
      <c r="AO122" s="43"/>
      <c r="AP122" s="43"/>
      <c r="AQ122" s="43"/>
      <c r="AR122" s="43"/>
      <c r="AS122" s="43"/>
    </row>
    <row r="123" spans="1:58">
      <c r="A123" s="44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AD123" s="43"/>
      <c r="AE123" s="43"/>
      <c r="AF123" s="43"/>
      <c r="AG123" s="43"/>
      <c r="AH123" s="43"/>
      <c r="AI123" s="43"/>
      <c r="AJ123" s="43"/>
      <c r="AK123" s="43"/>
      <c r="AL123" s="43"/>
      <c r="AM123" s="43"/>
      <c r="AN123" s="43"/>
      <c r="AO123" s="43"/>
      <c r="AP123" s="43"/>
      <c r="AQ123" s="43"/>
      <c r="AR123" s="43"/>
      <c r="AS123" s="43"/>
    </row>
    <row r="124" spans="1:58">
      <c r="A124" s="44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  <c r="AN124" s="43"/>
      <c r="AO124" s="43"/>
      <c r="AP124" s="43"/>
      <c r="AQ124" s="43"/>
      <c r="AR124" s="43"/>
      <c r="AS124" s="43"/>
    </row>
    <row r="125" spans="1:58">
      <c r="B125" t="s">
        <v>24</v>
      </c>
      <c r="C125" t="s">
        <v>262</v>
      </c>
      <c r="D125" t="s">
        <v>263</v>
      </c>
      <c r="E125" t="s">
        <v>264</v>
      </c>
      <c r="F125" t="s">
        <v>265</v>
      </c>
      <c r="G125" t="s">
        <v>266</v>
      </c>
      <c r="H125" t="s">
        <v>267</v>
      </c>
      <c r="I125" t="s">
        <v>268</v>
      </c>
      <c r="J125" t="s">
        <v>269</v>
      </c>
      <c r="K125" t="s">
        <v>270</v>
      </c>
      <c r="L125" t="s">
        <v>271</v>
      </c>
      <c r="M125" t="s">
        <v>272</v>
      </c>
      <c r="N125" t="s">
        <v>273</v>
      </c>
      <c r="O125" t="s">
        <v>274</v>
      </c>
      <c r="P125" t="s">
        <v>275</v>
      </c>
      <c r="Q125" t="s">
        <v>276</v>
      </c>
      <c r="R125" t="s">
        <v>277</v>
      </c>
      <c r="S125" t="s">
        <v>278</v>
      </c>
      <c r="T125" t="s">
        <v>279</v>
      </c>
      <c r="U125" t="s">
        <v>280</v>
      </c>
      <c r="V125" t="s">
        <v>281</v>
      </c>
      <c r="W125" t="s">
        <v>282</v>
      </c>
      <c r="X125" t="s">
        <v>283</v>
      </c>
      <c r="Y125" t="s">
        <v>284</v>
      </c>
      <c r="Z125" t="s">
        <v>285</v>
      </c>
      <c r="AA125" t="s">
        <v>286</v>
      </c>
      <c r="AB125" t="s">
        <v>287</v>
      </c>
      <c r="AC125" t="s">
        <v>288</v>
      </c>
      <c r="AE125" t="s">
        <v>24</v>
      </c>
      <c r="AF125" t="s">
        <v>262</v>
      </c>
      <c r="AG125" t="s">
        <v>263</v>
      </c>
      <c r="AH125" t="s">
        <v>264</v>
      </c>
      <c r="AI125" t="s">
        <v>265</v>
      </c>
      <c r="AJ125" t="s">
        <v>266</v>
      </c>
      <c r="AK125" t="s">
        <v>267</v>
      </c>
      <c r="AL125" t="s">
        <v>268</v>
      </c>
      <c r="AM125" t="s">
        <v>269</v>
      </c>
      <c r="AN125" t="s">
        <v>270</v>
      </c>
      <c r="AO125" t="s">
        <v>271</v>
      </c>
      <c r="AP125" t="s">
        <v>272</v>
      </c>
      <c r="AQ125" t="s">
        <v>273</v>
      </c>
      <c r="AR125" t="s">
        <v>274</v>
      </c>
      <c r="AS125" t="s">
        <v>275</v>
      </c>
      <c r="AT125" t="s">
        <v>276</v>
      </c>
      <c r="AU125" t="s">
        <v>277</v>
      </c>
      <c r="AV125" t="s">
        <v>278</v>
      </c>
      <c r="AW125" t="s">
        <v>279</v>
      </c>
      <c r="AX125" t="s">
        <v>280</v>
      </c>
      <c r="AY125" t="s">
        <v>281</v>
      </c>
      <c r="AZ125" t="s">
        <v>282</v>
      </c>
      <c r="BA125" t="s">
        <v>283</v>
      </c>
      <c r="BB125" t="s">
        <v>284</v>
      </c>
      <c r="BC125" t="s">
        <v>285</v>
      </c>
      <c r="BD125" t="s">
        <v>286</v>
      </c>
      <c r="BE125" t="s">
        <v>287</v>
      </c>
      <c r="BF125" t="s">
        <v>288</v>
      </c>
    </row>
    <row r="126" spans="1:58">
      <c r="A126" t="s">
        <v>0</v>
      </c>
      <c r="C126">
        <v>6.8178000000000001</v>
      </c>
      <c r="D126">
        <v>25.6828</v>
      </c>
      <c r="E126">
        <v>4639.41</v>
      </c>
      <c r="F126">
        <v>2994.74</v>
      </c>
      <c r="G126">
        <v>667.7</v>
      </c>
      <c r="H126">
        <v>2.9827300000000001</v>
      </c>
      <c r="I126">
        <v>0.468028</v>
      </c>
      <c r="J126">
        <v>0.329652</v>
      </c>
      <c r="K126">
        <v>2.3456600000000001</v>
      </c>
      <c r="L126">
        <v>2.56412</v>
      </c>
      <c r="M126">
        <v>0.38616600000000001</v>
      </c>
      <c r="N126">
        <v>4.28254</v>
      </c>
      <c r="O126">
        <v>16.157299999999999</v>
      </c>
      <c r="P126">
        <v>0.252002</v>
      </c>
      <c r="Q126">
        <v>1.2058899999999999</v>
      </c>
      <c r="R126">
        <v>13.0044</v>
      </c>
      <c r="S126">
        <v>6.05529E-2</v>
      </c>
      <c r="T126">
        <v>6.2325400000000003E-2</v>
      </c>
      <c r="U126">
        <v>0</v>
      </c>
      <c r="V126">
        <v>4.4675399999999997E-2</v>
      </c>
      <c r="W126">
        <v>0.55437700000000001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0.66959400000000002</v>
      </c>
      <c r="AF126">
        <f t="shared" ref="AF126:AF169" si="24">C2-C126</f>
        <v>31.7042</v>
      </c>
      <c r="AH126">
        <f>D2-E126</f>
        <v>210554.59</v>
      </c>
      <c r="AI126" t="e">
        <f t="shared" ref="AI126:BF126" si="25">E2-F126</f>
        <v>#VALUE!</v>
      </c>
      <c r="AJ126" t="e">
        <f t="shared" si="25"/>
        <v>#VALUE!</v>
      </c>
      <c r="AK126">
        <f t="shared" si="25"/>
        <v>13.633769999999998</v>
      </c>
      <c r="AL126">
        <f t="shared" si="25"/>
        <v>910.54197199999999</v>
      </c>
      <c r="AM126">
        <f t="shared" si="25"/>
        <v>157.59234799999999</v>
      </c>
      <c r="AN126">
        <f t="shared" si="25"/>
        <v>19.524140000000003</v>
      </c>
      <c r="AO126">
        <f t="shared" si="25"/>
        <v>97.713880000000003</v>
      </c>
      <c r="AP126">
        <f t="shared" si="25"/>
        <v>4.5090339999999998</v>
      </c>
      <c r="AQ126">
        <f t="shared" si="25"/>
        <v>34.976960000000005</v>
      </c>
      <c r="AR126">
        <f t="shared" si="25"/>
        <v>74.465499999999992</v>
      </c>
      <c r="AS126">
        <f t="shared" si="25"/>
        <v>52.761898000000002</v>
      </c>
      <c r="AT126">
        <f t="shared" si="25"/>
        <v>198.05010999999999</v>
      </c>
      <c r="AU126">
        <f t="shared" si="25"/>
        <v>25.928700000000003</v>
      </c>
      <c r="AV126">
        <f t="shared" si="25"/>
        <v>35.1692471</v>
      </c>
      <c r="AW126">
        <f t="shared" si="25"/>
        <v>0.11361659999999998</v>
      </c>
      <c r="AX126">
        <f t="shared" si="25"/>
        <v>8.5876500000000005E-3</v>
      </c>
      <c r="AY126">
        <f t="shared" si="25"/>
        <v>5.1288546000000004</v>
      </c>
      <c r="AZ126">
        <f t="shared" si="25"/>
        <v>0.71215299999999992</v>
      </c>
      <c r="BA126">
        <f t="shared" si="25"/>
        <v>3698.06</v>
      </c>
      <c r="BB126">
        <f t="shared" si="25"/>
        <v>4.8086400000000001E-2</v>
      </c>
      <c r="BC126">
        <f t="shared" si="25"/>
        <v>1.29975E-2</v>
      </c>
      <c r="BD126">
        <f t="shared" si="25"/>
        <v>2.6760700000000002E-7</v>
      </c>
      <c r="BE126">
        <f t="shared" si="25"/>
        <v>1.2595900000000001E-3</v>
      </c>
      <c r="BF126">
        <f t="shared" si="25"/>
        <v>6.2930159999999997</v>
      </c>
    </row>
    <row r="127" spans="1:58">
      <c r="A127" t="s">
        <v>1</v>
      </c>
      <c r="C127">
        <v>5.1185299999999998</v>
      </c>
      <c r="D127">
        <v>63.2986</v>
      </c>
      <c r="E127">
        <v>8131.51</v>
      </c>
      <c r="F127">
        <v>1984.51</v>
      </c>
      <c r="G127">
        <v>685.78</v>
      </c>
      <c r="H127">
        <v>2.6363699999999999</v>
      </c>
      <c r="I127">
        <v>0.40353099999999997</v>
      </c>
      <c r="J127">
        <v>0.302755</v>
      </c>
      <c r="K127">
        <v>3.5598000000000001</v>
      </c>
      <c r="L127">
        <v>2.2450299999999999</v>
      </c>
      <c r="M127">
        <v>0.363568</v>
      </c>
      <c r="N127">
        <v>4.0138299999999996</v>
      </c>
      <c r="O127">
        <v>20.377099999999999</v>
      </c>
      <c r="P127">
        <v>0.17544699999999999</v>
      </c>
      <c r="Q127">
        <v>1.42411</v>
      </c>
      <c r="R127">
        <v>12.4138</v>
      </c>
      <c r="S127">
        <v>5.5988299999999998E-2</v>
      </c>
      <c r="T127">
        <v>0</v>
      </c>
      <c r="U127">
        <v>0.12645400000000001</v>
      </c>
      <c r="V127">
        <v>5.5812500000000001E-2</v>
      </c>
      <c r="W127">
        <v>0.53957500000000003</v>
      </c>
      <c r="X127">
        <v>0</v>
      </c>
      <c r="Y127">
        <v>0</v>
      </c>
      <c r="Z127">
        <v>0</v>
      </c>
      <c r="AA127">
        <v>0</v>
      </c>
      <c r="AB127">
        <v>2.38616E-2</v>
      </c>
      <c r="AC127">
        <v>0.57598300000000002</v>
      </c>
      <c r="AF127">
        <f t="shared" si="24"/>
        <v>41.693170000000002</v>
      </c>
      <c r="AH127">
        <f t="shared" ref="AH127:AH169" si="26">D3-E127</f>
        <v>225481.49</v>
      </c>
      <c r="AI127" t="e">
        <f t="shared" ref="AI127:AI169" si="27">E3-F127</f>
        <v>#VALUE!</v>
      </c>
      <c r="AJ127" t="e">
        <f t="shared" ref="AJ127:AJ169" si="28">F3-G127</f>
        <v>#VALUE!</v>
      </c>
      <c r="AK127">
        <f t="shared" ref="AK127:AK169" si="29">G3-H127</f>
        <v>11.26323</v>
      </c>
      <c r="AL127">
        <f t="shared" ref="AL127:AL169" si="30">H3-I127</f>
        <v>1714.7864690000001</v>
      </c>
      <c r="AM127">
        <f t="shared" ref="AM127:AM169" si="31">I3-J127</f>
        <v>379.19824499999999</v>
      </c>
      <c r="AN127">
        <f t="shared" ref="AN127:AN169" si="32">J3-K127</f>
        <v>177.0402</v>
      </c>
      <c r="AO127">
        <f t="shared" ref="AO127:AO169" si="33">K3-L127</f>
        <v>126.08696999999999</v>
      </c>
      <c r="AP127">
        <f t="shared" ref="AP127:AP169" si="34">L3-M127</f>
        <v>3.9584419999999998</v>
      </c>
      <c r="AQ127">
        <f t="shared" ref="AQ127:AQ169" si="35">M3-N127</f>
        <v>43.725070000000002</v>
      </c>
      <c r="AR127">
        <f t="shared" ref="AR127:AR169" si="36">N3-O127</f>
        <v>96.743899999999996</v>
      </c>
      <c r="AS127">
        <f t="shared" ref="AS127:AS169" si="37">O3-P127</f>
        <v>56.516553000000002</v>
      </c>
      <c r="AT127">
        <f t="shared" ref="AT127:AT169" si="38">P3-Q127</f>
        <v>209.52588999999998</v>
      </c>
      <c r="AU127">
        <f t="shared" ref="AU127:AU169" si="39">Q3-R127</f>
        <v>32.262599999999999</v>
      </c>
      <c r="AV127">
        <f t="shared" ref="AV127:AV169" si="40">R3-S127</f>
        <v>33.9490117</v>
      </c>
      <c r="AW127">
        <f t="shared" ref="AW127:AW169" si="41">S3-T127</f>
        <v>1.7552399999999999E-2</v>
      </c>
      <c r="AX127">
        <f t="shared" ref="AX127:AX169" si="42">T3-U127</f>
        <v>3.2697999999999977E-2</v>
      </c>
      <c r="AY127">
        <f t="shared" ref="AY127:AY169" si="43">U3-V127</f>
        <v>4.8044074999999999</v>
      </c>
      <c r="AZ127">
        <f t="shared" ref="AZ127:AZ169" si="44">V3-W127</f>
        <v>1.7312949999999998</v>
      </c>
      <c r="BA127">
        <f t="shared" ref="BA127:BA169" si="45">W3-X127</f>
        <v>4513.25</v>
      </c>
      <c r="BB127">
        <f t="shared" ref="BB127:BB169" si="46">X3-Y127</f>
        <v>4.4789900000000001E-2</v>
      </c>
      <c r="BC127" t="e">
        <f t="shared" ref="BC127:BC169" si="47">Y3-Z127</f>
        <v>#VALUE!</v>
      </c>
      <c r="BD127" t="e">
        <f t="shared" ref="BD127:BD169" si="48">Z3-AA127</f>
        <v>#VALUE!</v>
      </c>
      <c r="BE127" t="e">
        <f t="shared" ref="BE127:BE169" si="49">AA3-AB127</f>
        <v>#VALUE!</v>
      </c>
      <c r="BF127">
        <f t="shared" ref="BF127:BF169" si="50">AB3-AC127</f>
        <v>5.718877</v>
      </c>
    </row>
    <row r="128" spans="1:58">
      <c r="A128" t="s">
        <v>2</v>
      </c>
      <c r="C128">
        <v>5.2009400000000001</v>
      </c>
      <c r="D128">
        <v>37.730400000000003</v>
      </c>
      <c r="E128">
        <v>4606.63</v>
      </c>
      <c r="F128">
        <v>3301.92</v>
      </c>
      <c r="G128">
        <v>503.13799999999998</v>
      </c>
      <c r="H128">
        <v>3.1471300000000002</v>
      </c>
      <c r="I128">
        <v>0.459009</v>
      </c>
      <c r="J128">
        <v>0.30051099999999997</v>
      </c>
      <c r="K128">
        <v>2.5511599999999999</v>
      </c>
      <c r="L128">
        <v>1.8424400000000001</v>
      </c>
      <c r="M128">
        <v>0.363755</v>
      </c>
      <c r="N128">
        <v>3.44163</v>
      </c>
      <c r="O128">
        <v>20.899100000000001</v>
      </c>
      <c r="P128">
        <v>0.24290900000000001</v>
      </c>
      <c r="Q128">
        <v>1.2566600000000001</v>
      </c>
      <c r="R128">
        <v>14.400499999999999</v>
      </c>
      <c r="S128">
        <v>7.8629000000000004E-2</v>
      </c>
      <c r="T128">
        <v>0.13803599999999999</v>
      </c>
      <c r="U128">
        <v>0.12839800000000001</v>
      </c>
      <c r="V128">
        <v>3.5386899999999999E-2</v>
      </c>
      <c r="W128">
        <v>0.67786900000000005</v>
      </c>
      <c r="X128">
        <v>0.58953</v>
      </c>
      <c r="Y128">
        <v>8.1682100000000004E-3</v>
      </c>
      <c r="Z128">
        <v>0</v>
      </c>
      <c r="AA128">
        <v>0</v>
      </c>
      <c r="AB128">
        <v>0</v>
      </c>
      <c r="AC128">
        <v>0.39735799999999999</v>
      </c>
      <c r="AF128">
        <f t="shared" si="24"/>
        <v>31.402760000000004</v>
      </c>
      <c r="AH128">
        <f t="shared" si="26"/>
        <v>210651.37</v>
      </c>
      <c r="AI128" t="e">
        <f t="shared" si="27"/>
        <v>#VALUE!</v>
      </c>
      <c r="AJ128" t="e">
        <f t="shared" si="28"/>
        <v>#VALUE!</v>
      </c>
      <c r="AK128">
        <f t="shared" si="29"/>
        <v>44.759770000000003</v>
      </c>
      <c r="AL128">
        <f t="shared" si="30"/>
        <v>2883.2709909999999</v>
      </c>
      <c r="AM128">
        <f t="shared" si="31"/>
        <v>285.63448900000003</v>
      </c>
      <c r="AN128">
        <f t="shared" si="32"/>
        <v>125.49284000000002</v>
      </c>
      <c r="AO128">
        <f t="shared" si="33"/>
        <v>107.43256000000001</v>
      </c>
      <c r="AP128">
        <f t="shared" si="34"/>
        <v>1.9560649999999999</v>
      </c>
      <c r="AQ128">
        <f t="shared" si="35"/>
        <v>24.137070000000001</v>
      </c>
      <c r="AR128">
        <f t="shared" si="36"/>
        <v>40.354299999999995</v>
      </c>
      <c r="AS128">
        <f t="shared" si="37"/>
        <v>61.305391</v>
      </c>
      <c r="AT128">
        <f t="shared" si="38"/>
        <v>243.39934</v>
      </c>
      <c r="AU128">
        <f t="shared" si="39"/>
        <v>11.329000000000002</v>
      </c>
      <c r="AV128">
        <f t="shared" si="40"/>
        <v>28.774971000000001</v>
      </c>
      <c r="AW128" t="e">
        <f t="shared" si="41"/>
        <v>#VALUE!</v>
      </c>
      <c r="AX128">
        <f t="shared" si="42"/>
        <v>1.5810120000000001</v>
      </c>
      <c r="AY128">
        <f t="shared" si="43"/>
        <v>24.213113100000001</v>
      </c>
      <c r="AZ128">
        <f t="shared" si="44"/>
        <v>2.0350710000000003</v>
      </c>
      <c r="BA128">
        <f t="shared" si="45"/>
        <v>1364.41047</v>
      </c>
      <c r="BB128">
        <f t="shared" si="46"/>
        <v>1.8330390000000002E-2</v>
      </c>
      <c r="BC128">
        <f t="shared" si="47"/>
        <v>5.3141099999999998E-5</v>
      </c>
      <c r="BD128">
        <f t="shared" si="48"/>
        <v>3.4089699999999999E-6</v>
      </c>
      <c r="BE128">
        <f t="shared" si="49"/>
        <v>6.4846899999999999E-2</v>
      </c>
      <c r="BF128">
        <f t="shared" si="50"/>
        <v>9.9960419999999992</v>
      </c>
    </row>
    <row r="129" spans="1:58">
      <c r="A129" t="s">
        <v>3</v>
      </c>
      <c r="C129">
        <v>2.7450199999999998</v>
      </c>
      <c r="D129">
        <v>43.8977</v>
      </c>
      <c r="E129">
        <v>2802.82</v>
      </c>
      <c r="F129">
        <v>2732.65</v>
      </c>
      <c r="G129">
        <v>522.20399999999995</v>
      </c>
      <c r="H129">
        <v>3.5159600000000002</v>
      </c>
      <c r="I129">
        <v>0.468802</v>
      </c>
      <c r="J129">
        <v>0.40154699999999999</v>
      </c>
      <c r="K129">
        <v>2.8960300000000001</v>
      </c>
      <c r="L129">
        <v>1.6068199999999999</v>
      </c>
      <c r="M129">
        <v>0.45751500000000001</v>
      </c>
      <c r="N129">
        <v>5.3029700000000002</v>
      </c>
      <c r="O129">
        <v>16.630600000000001</v>
      </c>
      <c r="P129">
        <v>0.123958</v>
      </c>
      <c r="Q129">
        <v>1.5580400000000001</v>
      </c>
      <c r="R129">
        <v>11.3933</v>
      </c>
      <c r="S129">
        <v>0.17687700000000001</v>
      </c>
      <c r="T129">
        <v>0</v>
      </c>
      <c r="U129">
        <v>0</v>
      </c>
      <c r="V129">
        <v>4.5636500000000003E-2</v>
      </c>
      <c r="W129">
        <v>0.56928900000000004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0.57587600000000005</v>
      </c>
      <c r="AF129">
        <f t="shared" si="24"/>
        <v>38.027880000000003</v>
      </c>
      <c r="AH129">
        <f t="shared" si="26"/>
        <v>196930.18</v>
      </c>
      <c r="AI129" t="e">
        <f t="shared" si="27"/>
        <v>#VALUE!</v>
      </c>
      <c r="AJ129" t="e">
        <f t="shared" si="28"/>
        <v>#VALUE!</v>
      </c>
      <c r="AK129">
        <f t="shared" si="29"/>
        <v>44.822040000000001</v>
      </c>
      <c r="AL129">
        <f t="shared" si="30"/>
        <v>3157.0211979999999</v>
      </c>
      <c r="AM129">
        <f t="shared" si="31"/>
        <v>290.01545299999998</v>
      </c>
      <c r="AN129">
        <f t="shared" si="32"/>
        <v>145.37097</v>
      </c>
      <c r="AO129">
        <f t="shared" si="33"/>
        <v>135.77217999999999</v>
      </c>
      <c r="AP129">
        <f t="shared" si="34"/>
        <v>2.0616250000000003</v>
      </c>
      <c r="AQ129">
        <f t="shared" si="35"/>
        <v>28.371229999999997</v>
      </c>
      <c r="AR129">
        <f t="shared" si="36"/>
        <v>26.6755</v>
      </c>
      <c r="AS129">
        <f t="shared" si="37"/>
        <v>63.989841999999996</v>
      </c>
      <c r="AT129">
        <f t="shared" si="38"/>
        <v>233.59196</v>
      </c>
      <c r="AU129">
        <f t="shared" si="39"/>
        <v>18.874500000000001</v>
      </c>
      <c r="AV129">
        <f t="shared" si="40"/>
        <v>22.827722999999999</v>
      </c>
      <c r="AW129">
        <f t="shared" si="41"/>
        <v>0.17004900000000001</v>
      </c>
      <c r="AX129">
        <f t="shared" si="42"/>
        <v>0.54271899999999995</v>
      </c>
      <c r="AY129">
        <f t="shared" si="43"/>
        <v>26.7744635</v>
      </c>
      <c r="AZ129">
        <f t="shared" si="44"/>
        <v>1.8303410000000002</v>
      </c>
      <c r="BA129">
        <f t="shared" si="45"/>
        <v>1819.56</v>
      </c>
      <c r="BB129">
        <f t="shared" si="46"/>
        <v>1.06141E-2</v>
      </c>
      <c r="BC129">
        <f t="shared" si="47"/>
        <v>3.3514400000000001E-6</v>
      </c>
      <c r="BD129" t="e">
        <f t="shared" si="48"/>
        <v>#VALUE!</v>
      </c>
      <c r="BE129">
        <f t="shared" si="49"/>
        <v>5.6988200000000003E-2</v>
      </c>
      <c r="BF129">
        <f t="shared" si="50"/>
        <v>7.472594</v>
      </c>
    </row>
    <row r="130" spans="1:58">
      <c r="A130" t="s">
        <v>4</v>
      </c>
      <c r="C130">
        <v>4.7617000000000003</v>
      </c>
      <c r="D130">
        <v>58.969499999999996</v>
      </c>
      <c r="E130">
        <v>3944.14</v>
      </c>
      <c r="F130">
        <v>3763.32</v>
      </c>
      <c r="G130">
        <v>444.37700000000001</v>
      </c>
      <c r="H130">
        <v>3.5701200000000002</v>
      </c>
      <c r="I130">
        <v>0.32070199999999999</v>
      </c>
      <c r="J130">
        <v>0.257384</v>
      </c>
      <c r="K130">
        <v>3.2530800000000002</v>
      </c>
      <c r="L130">
        <v>2.3522599999999998</v>
      </c>
      <c r="M130">
        <v>0.32430500000000001</v>
      </c>
      <c r="N130">
        <v>3.1846999999999999</v>
      </c>
      <c r="O130">
        <v>16.599900000000002</v>
      </c>
      <c r="P130">
        <v>0.210504</v>
      </c>
      <c r="Q130">
        <v>1.8373900000000001</v>
      </c>
      <c r="R130">
        <v>15.6577</v>
      </c>
      <c r="S130">
        <v>6.1379099999999999E-2</v>
      </c>
      <c r="T130">
        <v>0</v>
      </c>
      <c r="U130">
        <v>0.191328</v>
      </c>
      <c r="V130">
        <v>5.3365299999999997E-2</v>
      </c>
      <c r="W130">
        <v>0.70490699999999995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0.44914100000000001</v>
      </c>
      <c r="AF130">
        <f t="shared" si="24"/>
        <v>39.644200000000005</v>
      </c>
      <c r="AH130">
        <f t="shared" si="26"/>
        <v>212156.86</v>
      </c>
      <c r="AI130" t="e">
        <f t="shared" si="27"/>
        <v>#VALUE!</v>
      </c>
      <c r="AJ130" t="e">
        <f t="shared" si="28"/>
        <v>#VALUE!</v>
      </c>
      <c r="AK130">
        <f t="shared" si="29"/>
        <v>43.520179999999996</v>
      </c>
      <c r="AL130">
        <f t="shared" si="30"/>
        <v>2637.3292980000001</v>
      </c>
      <c r="AM130">
        <f t="shared" si="31"/>
        <v>249.017616</v>
      </c>
      <c r="AN130">
        <f t="shared" si="32"/>
        <v>126.73592000000001</v>
      </c>
      <c r="AO130">
        <f t="shared" si="33"/>
        <v>117.43174</v>
      </c>
      <c r="AP130">
        <f t="shared" si="34"/>
        <v>1.7013049999999998</v>
      </c>
      <c r="AQ130">
        <f t="shared" si="35"/>
        <v>30.505000000000003</v>
      </c>
      <c r="AR130">
        <f t="shared" si="36"/>
        <v>53.762199999999993</v>
      </c>
      <c r="AS130">
        <f t="shared" si="37"/>
        <v>57.822195999999998</v>
      </c>
      <c r="AT130">
        <f t="shared" si="38"/>
        <v>273.41860999999994</v>
      </c>
      <c r="AU130">
        <f t="shared" si="39"/>
        <v>13.176</v>
      </c>
      <c r="AV130">
        <f t="shared" si="40"/>
        <v>27.0424209</v>
      </c>
      <c r="AW130">
        <f t="shared" si="41"/>
        <v>0.10914699999999999</v>
      </c>
      <c r="AX130">
        <f t="shared" si="42"/>
        <v>1.1207020000000001</v>
      </c>
      <c r="AY130">
        <f t="shared" si="43"/>
        <v>31.625534699999999</v>
      </c>
      <c r="AZ130">
        <f t="shared" si="44"/>
        <v>2.332093</v>
      </c>
      <c r="BA130">
        <f t="shared" si="45"/>
        <v>2213.25</v>
      </c>
      <c r="BB130">
        <f t="shared" si="46"/>
        <v>2.5050900000000001E-2</v>
      </c>
      <c r="BC130" t="e">
        <f t="shared" si="47"/>
        <v>#VALUE!</v>
      </c>
      <c r="BD130">
        <f t="shared" si="48"/>
        <v>4.8950299999999998E-5</v>
      </c>
      <c r="BE130">
        <f t="shared" si="49"/>
        <v>3.7687600000000002E-2</v>
      </c>
      <c r="BF130">
        <f t="shared" si="50"/>
        <v>6.7166090000000001</v>
      </c>
    </row>
    <row r="131" spans="1:58">
      <c r="A131" t="s">
        <v>5</v>
      </c>
      <c r="C131">
        <v>5.2830599999999999</v>
      </c>
      <c r="D131">
        <v>85.534899999999993</v>
      </c>
      <c r="E131">
        <v>2977.97</v>
      </c>
      <c r="F131">
        <v>2047.18</v>
      </c>
      <c r="G131">
        <v>679.447</v>
      </c>
      <c r="H131">
        <v>2.3322600000000002</v>
      </c>
      <c r="I131">
        <v>0.296236</v>
      </c>
      <c r="J131">
        <v>0.22887099999999999</v>
      </c>
      <c r="K131">
        <v>2.258</v>
      </c>
      <c r="L131">
        <v>1.7556400000000001</v>
      </c>
      <c r="M131">
        <v>0.46179500000000001</v>
      </c>
      <c r="N131">
        <v>4.8748199999999997</v>
      </c>
      <c r="O131">
        <v>14.620100000000001</v>
      </c>
      <c r="P131">
        <v>0.130935</v>
      </c>
      <c r="Q131">
        <v>1.48475</v>
      </c>
      <c r="R131">
        <v>13.244400000000001</v>
      </c>
      <c r="S131">
        <v>0</v>
      </c>
      <c r="T131">
        <v>5.4781700000000003E-2</v>
      </c>
      <c r="U131">
        <v>0</v>
      </c>
      <c r="V131">
        <v>1.9382300000000002E-2</v>
      </c>
      <c r="W131">
        <v>0.49844699999999997</v>
      </c>
      <c r="X131">
        <v>0</v>
      </c>
      <c r="Y131">
        <v>2.29421E-2</v>
      </c>
      <c r="Z131">
        <v>0</v>
      </c>
      <c r="AA131">
        <v>0</v>
      </c>
      <c r="AB131">
        <v>0</v>
      </c>
      <c r="AC131">
        <v>0.49796000000000001</v>
      </c>
      <c r="AF131">
        <f t="shared" si="24"/>
        <v>36.358840000000001</v>
      </c>
      <c r="AH131">
        <f t="shared" si="26"/>
        <v>203199.03</v>
      </c>
      <c r="AI131" t="e">
        <f t="shared" si="27"/>
        <v>#VALUE!</v>
      </c>
      <c r="AJ131" t="e">
        <f t="shared" si="28"/>
        <v>#VALUE!</v>
      </c>
      <c r="AK131">
        <f t="shared" si="29"/>
        <v>71.015540000000001</v>
      </c>
      <c r="AL131">
        <f t="shared" si="30"/>
        <v>4355.3437640000002</v>
      </c>
      <c r="AM131">
        <f t="shared" si="31"/>
        <v>397.00012899999996</v>
      </c>
      <c r="AN131">
        <f t="shared" si="32"/>
        <v>214.553</v>
      </c>
      <c r="AO131">
        <f t="shared" si="33"/>
        <v>127.59935999999999</v>
      </c>
      <c r="AP131">
        <f t="shared" si="34"/>
        <v>1.8738049999999999</v>
      </c>
      <c r="AQ131">
        <f t="shared" si="35"/>
        <v>27.38288</v>
      </c>
      <c r="AR131">
        <f t="shared" si="36"/>
        <v>34.343199999999996</v>
      </c>
      <c r="AS131">
        <f t="shared" si="37"/>
        <v>68.058165000000002</v>
      </c>
      <c r="AT131">
        <f t="shared" si="38"/>
        <v>268.12824999999998</v>
      </c>
      <c r="AU131">
        <f t="shared" si="39"/>
        <v>12.025799999999998</v>
      </c>
      <c r="AV131">
        <f t="shared" si="40"/>
        <v>15.370900000000001</v>
      </c>
      <c r="AW131" t="e">
        <f t="shared" si="41"/>
        <v>#VALUE!</v>
      </c>
      <c r="AX131">
        <f t="shared" si="42"/>
        <v>0.58542700000000003</v>
      </c>
      <c r="AY131">
        <f t="shared" si="43"/>
        <v>39.009317700000004</v>
      </c>
      <c r="AZ131">
        <f t="shared" si="44"/>
        <v>2.0365129999999998</v>
      </c>
      <c r="BA131">
        <f t="shared" si="45"/>
        <v>1518.45</v>
      </c>
      <c r="BB131" t="e">
        <f t="shared" si="46"/>
        <v>#VALUE!</v>
      </c>
      <c r="BC131">
        <f t="shared" si="47"/>
        <v>2.39912E-4</v>
      </c>
      <c r="BD131" t="e">
        <f t="shared" si="48"/>
        <v>#VALUE!</v>
      </c>
      <c r="BE131">
        <f t="shared" si="49"/>
        <v>6.4415100000000003E-2</v>
      </c>
      <c r="BF131">
        <f t="shared" si="50"/>
        <v>4.3097099999999999</v>
      </c>
    </row>
    <row r="132" spans="1:58">
      <c r="A132" t="s">
        <v>6</v>
      </c>
      <c r="C132">
        <v>4.5468000000000002</v>
      </c>
      <c r="D132">
        <v>34.8994</v>
      </c>
      <c r="E132">
        <v>3981.86</v>
      </c>
      <c r="F132">
        <v>3241.86</v>
      </c>
      <c r="G132">
        <v>623.226</v>
      </c>
      <c r="H132">
        <v>3.37982</v>
      </c>
      <c r="I132">
        <v>0.43175599999999997</v>
      </c>
      <c r="J132">
        <v>0.32986799999999999</v>
      </c>
      <c r="K132">
        <v>3.30924</v>
      </c>
      <c r="L132">
        <v>2.0315799999999999</v>
      </c>
      <c r="M132">
        <v>0.26836399999999999</v>
      </c>
      <c r="N132">
        <v>5.4967499999999996</v>
      </c>
      <c r="O132">
        <v>12.7806</v>
      </c>
      <c r="P132">
        <v>0.15980900000000001</v>
      </c>
      <c r="Q132">
        <v>1.8349200000000001</v>
      </c>
      <c r="R132">
        <v>14.41</v>
      </c>
      <c r="S132">
        <v>0</v>
      </c>
      <c r="T132">
        <v>5.9353900000000001E-2</v>
      </c>
      <c r="U132">
        <v>0</v>
      </c>
      <c r="V132">
        <v>4.7234199999999997E-2</v>
      </c>
      <c r="W132">
        <v>0.593171</v>
      </c>
      <c r="X132">
        <v>0</v>
      </c>
      <c r="Y132">
        <v>0</v>
      </c>
      <c r="Z132">
        <v>7.29942E-3</v>
      </c>
      <c r="AA132">
        <v>0</v>
      </c>
      <c r="AB132">
        <v>3.3957399999999999E-2</v>
      </c>
      <c r="AC132">
        <v>0.40192299999999997</v>
      </c>
      <c r="AF132">
        <f t="shared" si="24"/>
        <v>46.426700000000004</v>
      </c>
      <c r="AH132">
        <f t="shared" si="26"/>
        <v>203779.14</v>
      </c>
      <c r="AI132" t="e">
        <f t="shared" si="27"/>
        <v>#VALUE!</v>
      </c>
      <c r="AJ132" t="e">
        <f t="shared" si="28"/>
        <v>#VALUE!</v>
      </c>
      <c r="AK132">
        <f t="shared" si="29"/>
        <v>73.670380000000009</v>
      </c>
      <c r="AL132">
        <f t="shared" si="30"/>
        <v>3375.7282439999999</v>
      </c>
      <c r="AM132">
        <f t="shared" si="31"/>
        <v>389.736132</v>
      </c>
      <c r="AN132">
        <f t="shared" si="32"/>
        <v>186.35876000000002</v>
      </c>
      <c r="AO132">
        <f t="shared" si="33"/>
        <v>160.79242000000002</v>
      </c>
      <c r="AP132">
        <f t="shared" si="34"/>
        <v>3.1284160000000001</v>
      </c>
      <c r="AQ132">
        <f t="shared" si="35"/>
        <v>32.287550000000003</v>
      </c>
      <c r="AR132">
        <f t="shared" si="36"/>
        <v>61.670800000000007</v>
      </c>
      <c r="AS132">
        <f t="shared" si="37"/>
        <v>68.527991</v>
      </c>
      <c r="AT132">
        <f t="shared" si="38"/>
        <v>250.68007999999998</v>
      </c>
      <c r="AU132">
        <f t="shared" si="39"/>
        <v>4.738900000000001</v>
      </c>
      <c r="AV132">
        <f t="shared" si="40"/>
        <v>21.279699999999998</v>
      </c>
      <c r="AW132">
        <f t="shared" si="41"/>
        <v>9.1176099999999996E-2</v>
      </c>
      <c r="AX132">
        <f t="shared" si="42"/>
        <v>0.60647200000000001</v>
      </c>
      <c r="AY132">
        <f t="shared" si="43"/>
        <v>29.334065800000001</v>
      </c>
      <c r="AZ132">
        <f t="shared" si="44"/>
        <v>2.2133790000000002</v>
      </c>
      <c r="BA132">
        <f t="shared" si="45"/>
        <v>1949.48</v>
      </c>
      <c r="BB132">
        <f t="shared" si="46"/>
        <v>2.54109E-2</v>
      </c>
      <c r="BC132" t="e">
        <f t="shared" si="47"/>
        <v>#VALUE!</v>
      </c>
      <c r="BD132">
        <f t="shared" si="48"/>
        <v>6.7801700000000005E-4</v>
      </c>
      <c r="BE132" t="e">
        <f t="shared" si="49"/>
        <v>#VALUE!</v>
      </c>
      <c r="BF132">
        <f t="shared" si="50"/>
        <v>6.7561369999999998</v>
      </c>
    </row>
    <row r="133" spans="1:58">
      <c r="A133" t="s">
        <v>7</v>
      </c>
      <c r="C133">
        <v>4.9117499999999996</v>
      </c>
      <c r="D133">
        <v>31.387699999999999</v>
      </c>
      <c r="E133">
        <v>4124.8999999999996</v>
      </c>
      <c r="F133">
        <v>2374.08</v>
      </c>
      <c r="G133">
        <v>852.64200000000005</v>
      </c>
      <c r="H133">
        <v>2.9346999999999999</v>
      </c>
      <c r="I133">
        <v>0.26041300000000001</v>
      </c>
      <c r="J133">
        <v>0.398895</v>
      </c>
      <c r="K133">
        <v>2.5600800000000001</v>
      </c>
      <c r="L133">
        <v>1.3349899999999999</v>
      </c>
      <c r="M133">
        <v>0.39246700000000001</v>
      </c>
      <c r="N133">
        <v>3.5185499999999998</v>
      </c>
      <c r="O133">
        <v>17.6281</v>
      </c>
      <c r="P133">
        <v>9.9248299999999998E-2</v>
      </c>
      <c r="Q133">
        <v>1.5875699999999999</v>
      </c>
      <c r="R133">
        <v>9.5061300000000006</v>
      </c>
      <c r="S133">
        <v>0</v>
      </c>
      <c r="T133">
        <v>0</v>
      </c>
      <c r="U133">
        <v>0</v>
      </c>
      <c r="V133">
        <v>4.1706500000000001E-2</v>
      </c>
      <c r="W133">
        <v>0.72661799999999999</v>
      </c>
      <c r="X133">
        <v>0</v>
      </c>
      <c r="Y133">
        <v>8.1267600000000002E-3</v>
      </c>
      <c r="Z133">
        <v>0</v>
      </c>
      <c r="AA133">
        <v>3.05981E-2</v>
      </c>
      <c r="AB133">
        <v>0</v>
      </c>
      <c r="AC133">
        <v>0.468694</v>
      </c>
      <c r="AF133">
        <f t="shared" si="24"/>
        <v>35.453650000000003</v>
      </c>
      <c r="AH133">
        <f t="shared" si="26"/>
        <v>195320.1</v>
      </c>
      <c r="AI133" t="e">
        <f t="shared" si="27"/>
        <v>#VALUE!</v>
      </c>
      <c r="AJ133" t="e">
        <f t="shared" si="28"/>
        <v>#VALUE!</v>
      </c>
      <c r="AK133">
        <f t="shared" si="29"/>
        <v>44.398600000000002</v>
      </c>
      <c r="AL133">
        <f t="shared" si="30"/>
        <v>2833.1595870000001</v>
      </c>
      <c r="AM133">
        <f t="shared" si="31"/>
        <v>290.43510500000002</v>
      </c>
      <c r="AN133">
        <f t="shared" si="32"/>
        <v>141.05192</v>
      </c>
      <c r="AO133">
        <f t="shared" si="33"/>
        <v>108.40701</v>
      </c>
      <c r="AP133">
        <f t="shared" si="34"/>
        <v>1.064333</v>
      </c>
      <c r="AQ133">
        <f t="shared" si="35"/>
        <v>23.00535</v>
      </c>
      <c r="AR133">
        <f t="shared" si="36"/>
        <v>43.956500000000005</v>
      </c>
      <c r="AS133">
        <f t="shared" si="37"/>
        <v>57.431851700000003</v>
      </c>
      <c r="AT133">
        <f t="shared" si="38"/>
        <v>256.39943</v>
      </c>
      <c r="AU133">
        <f t="shared" si="39"/>
        <v>3.7645699999999991</v>
      </c>
      <c r="AV133">
        <f t="shared" si="40"/>
        <v>21.745899999999999</v>
      </c>
      <c r="AW133" t="e">
        <f t="shared" si="41"/>
        <v>#VALUE!</v>
      </c>
      <c r="AX133">
        <f t="shared" si="42"/>
        <v>1.3595900000000001</v>
      </c>
      <c r="AY133">
        <f t="shared" si="43"/>
        <v>26.859393499999999</v>
      </c>
      <c r="AZ133">
        <f t="shared" si="44"/>
        <v>2.3136419999999998</v>
      </c>
      <c r="BA133">
        <f t="shared" si="45"/>
        <v>2396.67</v>
      </c>
      <c r="BB133">
        <f t="shared" si="46"/>
        <v>2.3842140000000001E-2</v>
      </c>
      <c r="BC133">
        <f t="shared" si="47"/>
        <v>2.0169599999999999E-4</v>
      </c>
      <c r="BD133" t="e">
        <f t="shared" si="48"/>
        <v>#VALUE!</v>
      </c>
      <c r="BE133">
        <f t="shared" si="49"/>
        <v>1.11763E-2</v>
      </c>
      <c r="BF133">
        <f t="shared" si="50"/>
        <v>6.1542259999999995</v>
      </c>
    </row>
    <row r="134" spans="1:58">
      <c r="A134" t="s">
        <v>8</v>
      </c>
      <c r="C134">
        <v>4.9939999999999998</v>
      </c>
      <c r="D134">
        <v>41.789700000000003</v>
      </c>
      <c r="E134">
        <v>4416.67</v>
      </c>
      <c r="F134">
        <v>4164.17</v>
      </c>
      <c r="G134">
        <v>814.89099999999996</v>
      </c>
      <c r="H134">
        <v>4.64473</v>
      </c>
      <c r="I134">
        <v>0.50928799999999996</v>
      </c>
      <c r="J134">
        <v>0.392905</v>
      </c>
      <c r="K134">
        <v>2.7938900000000002</v>
      </c>
      <c r="L134">
        <v>2.7832300000000001</v>
      </c>
      <c r="M134">
        <v>0.608657</v>
      </c>
      <c r="N134">
        <v>2.6214200000000001</v>
      </c>
      <c r="O134">
        <v>40.012300000000003</v>
      </c>
      <c r="P134">
        <v>0.20241600000000001</v>
      </c>
      <c r="Q134">
        <v>1.29216</v>
      </c>
      <c r="R134">
        <v>17.198699999999999</v>
      </c>
      <c r="S134">
        <v>0</v>
      </c>
      <c r="T134">
        <v>7.3086300000000007E-2</v>
      </c>
      <c r="U134">
        <v>0</v>
      </c>
      <c r="V134">
        <v>1.87364E-2</v>
      </c>
      <c r="W134">
        <v>0.62940600000000002</v>
      </c>
      <c r="X134">
        <v>0</v>
      </c>
      <c r="Y134">
        <v>1.40634E-2</v>
      </c>
      <c r="Z134">
        <v>0</v>
      </c>
      <c r="AA134">
        <v>0</v>
      </c>
      <c r="AB134">
        <v>0</v>
      </c>
      <c r="AC134">
        <v>0.62933700000000004</v>
      </c>
      <c r="AF134">
        <f t="shared" si="24"/>
        <v>47.174599999999998</v>
      </c>
      <c r="AH134">
        <f t="shared" si="26"/>
        <v>212127.33</v>
      </c>
      <c r="AI134" t="e">
        <f t="shared" si="27"/>
        <v>#VALUE!</v>
      </c>
      <c r="AJ134" t="e">
        <f t="shared" si="28"/>
        <v>#VALUE!</v>
      </c>
      <c r="AK134">
        <f t="shared" si="29"/>
        <v>46.605370000000001</v>
      </c>
      <c r="AL134">
        <f t="shared" si="30"/>
        <v>3169.6207119999999</v>
      </c>
      <c r="AM134">
        <f t="shared" si="31"/>
        <v>312.95709500000004</v>
      </c>
      <c r="AN134">
        <f t="shared" si="32"/>
        <v>162.23310999999998</v>
      </c>
      <c r="AO134">
        <f t="shared" si="33"/>
        <v>178.53277</v>
      </c>
      <c r="AP134">
        <f t="shared" si="34"/>
        <v>2.984273</v>
      </c>
      <c r="AQ134">
        <f t="shared" si="35"/>
        <v>44.673679999999997</v>
      </c>
      <c r="AR134">
        <f t="shared" si="36"/>
        <v>46.594199999999994</v>
      </c>
      <c r="AS134">
        <f t="shared" si="37"/>
        <v>65.158683999999994</v>
      </c>
      <c r="AT134">
        <f t="shared" si="38"/>
        <v>267.63583999999997</v>
      </c>
      <c r="AU134">
        <f t="shared" si="39"/>
        <v>16.683200000000003</v>
      </c>
      <c r="AV134">
        <f t="shared" si="40"/>
        <v>33.586300000000001</v>
      </c>
      <c r="AW134">
        <f t="shared" si="41"/>
        <v>8.3637699999999995E-2</v>
      </c>
      <c r="AX134">
        <f t="shared" si="42"/>
        <v>1.5959399999999999</v>
      </c>
      <c r="AY134">
        <f t="shared" si="43"/>
        <v>29.855063599999998</v>
      </c>
      <c r="AZ134">
        <f t="shared" si="44"/>
        <v>2.8770340000000001</v>
      </c>
      <c r="BA134">
        <f t="shared" si="45"/>
        <v>2207.37</v>
      </c>
      <c r="BB134">
        <f t="shared" si="46"/>
        <v>1.2760000000000001E-2</v>
      </c>
      <c r="BC134">
        <f t="shared" si="47"/>
        <v>8.59738E-3</v>
      </c>
      <c r="BD134" t="e">
        <f t="shared" si="48"/>
        <v>#VALUE!</v>
      </c>
      <c r="BE134">
        <f t="shared" si="49"/>
        <v>1.38345E-2</v>
      </c>
      <c r="BF134">
        <f t="shared" si="50"/>
        <v>9.3023230000000012</v>
      </c>
    </row>
    <row r="135" spans="1:58">
      <c r="A135" t="s">
        <v>9</v>
      </c>
      <c r="C135">
        <v>4.0397999999999996</v>
      </c>
      <c r="D135">
        <v>41.023699999999998</v>
      </c>
      <c r="E135">
        <v>3956.97</v>
      </c>
      <c r="F135">
        <v>3946.72</v>
      </c>
      <c r="G135">
        <v>630.99699999999996</v>
      </c>
      <c r="H135">
        <v>3.3095599999999998</v>
      </c>
      <c r="I135">
        <v>0.50456699999999999</v>
      </c>
      <c r="J135">
        <v>0.33576099999999998</v>
      </c>
      <c r="K135">
        <v>3.2124199999999998</v>
      </c>
      <c r="L135">
        <v>2.3071999999999999</v>
      </c>
      <c r="M135">
        <v>0.31025900000000001</v>
      </c>
      <c r="N135">
        <v>7.5139699999999996</v>
      </c>
      <c r="O135">
        <v>18.776199999999999</v>
      </c>
      <c r="P135">
        <v>0.23138600000000001</v>
      </c>
      <c r="Q135">
        <v>1.5220899999999999</v>
      </c>
      <c r="R135">
        <v>14.4999</v>
      </c>
      <c r="S135">
        <v>0</v>
      </c>
      <c r="T135">
        <v>0.124015</v>
      </c>
      <c r="U135">
        <v>0</v>
      </c>
      <c r="V135">
        <v>4.4447300000000002E-2</v>
      </c>
      <c r="W135">
        <v>0.51058499999999996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0.59381499999999998</v>
      </c>
      <c r="AF135">
        <f t="shared" si="24"/>
        <v>39.862099999999998</v>
      </c>
      <c r="AH135">
        <f t="shared" si="26"/>
        <v>197730.03</v>
      </c>
      <c r="AI135" t="e">
        <f t="shared" si="27"/>
        <v>#VALUE!</v>
      </c>
      <c r="AJ135" t="e">
        <f t="shared" si="28"/>
        <v>#VALUE!</v>
      </c>
      <c r="AK135">
        <f t="shared" si="29"/>
        <v>41.908440000000006</v>
      </c>
      <c r="AL135">
        <f t="shared" si="30"/>
        <v>2982.785433</v>
      </c>
      <c r="AM135">
        <f t="shared" si="31"/>
        <v>300.87523900000002</v>
      </c>
      <c r="AN135">
        <f t="shared" si="32"/>
        <v>149.41857999999999</v>
      </c>
      <c r="AO135">
        <f t="shared" si="33"/>
        <v>119.9298</v>
      </c>
      <c r="AP135">
        <f t="shared" si="34"/>
        <v>2.1277509999999999</v>
      </c>
      <c r="AQ135">
        <f t="shared" si="35"/>
        <v>18.15043</v>
      </c>
      <c r="AR135">
        <f t="shared" si="36"/>
        <v>39.054400000000001</v>
      </c>
      <c r="AS135">
        <f t="shared" si="37"/>
        <v>57.229813999999998</v>
      </c>
      <c r="AT135">
        <f t="shared" si="38"/>
        <v>244.90991</v>
      </c>
      <c r="AU135">
        <f t="shared" si="39"/>
        <v>13.5853</v>
      </c>
      <c r="AV135">
        <f t="shared" si="40"/>
        <v>26.376100000000001</v>
      </c>
      <c r="AW135" t="e">
        <f t="shared" si="41"/>
        <v>#VALUE!</v>
      </c>
      <c r="AX135">
        <f t="shared" si="42"/>
        <v>1.37341</v>
      </c>
      <c r="AY135">
        <f t="shared" si="43"/>
        <v>30.315252699999998</v>
      </c>
      <c r="AZ135">
        <f t="shared" si="44"/>
        <v>2.3692150000000001</v>
      </c>
      <c r="BA135">
        <f t="shared" si="45"/>
        <v>2070.79</v>
      </c>
      <c r="BB135">
        <f t="shared" si="46"/>
        <v>3.01634E-2</v>
      </c>
      <c r="BC135">
        <f t="shared" si="47"/>
        <v>4.9677599999999999E-3</v>
      </c>
      <c r="BD135">
        <f t="shared" si="48"/>
        <v>2.9955599999999999E-6</v>
      </c>
      <c r="BE135">
        <f t="shared" si="49"/>
        <v>9.41028E-2</v>
      </c>
      <c r="BF135">
        <f t="shared" si="50"/>
        <v>7.8310550000000001</v>
      </c>
    </row>
    <row r="136" spans="1:58">
      <c r="A136" t="s">
        <v>10</v>
      </c>
      <c r="C136">
        <v>4.6118199999999998</v>
      </c>
      <c r="D136">
        <v>36.9589</v>
      </c>
      <c r="E136">
        <v>4421.67</v>
      </c>
      <c r="F136">
        <v>3501.4</v>
      </c>
      <c r="G136">
        <v>808.28200000000004</v>
      </c>
      <c r="H136">
        <v>3.1192600000000001</v>
      </c>
      <c r="I136">
        <v>0.40027000000000001</v>
      </c>
      <c r="J136">
        <v>0.322154</v>
      </c>
      <c r="K136">
        <v>2.6648200000000002</v>
      </c>
      <c r="L136">
        <v>2.41161</v>
      </c>
      <c r="M136">
        <v>0.44669199999999998</v>
      </c>
      <c r="N136">
        <v>3.6402899999999998</v>
      </c>
      <c r="O136">
        <v>21.959900000000001</v>
      </c>
      <c r="P136">
        <v>0.20952699999999999</v>
      </c>
      <c r="Q136">
        <v>1.60182</v>
      </c>
      <c r="R136">
        <v>13.3675</v>
      </c>
      <c r="S136">
        <v>0.118895</v>
      </c>
      <c r="T136">
        <v>6.1187600000000002E-2</v>
      </c>
      <c r="U136">
        <v>0.134267</v>
      </c>
      <c r="V136">
        <v>3.1558299999999997E-2</v>
      </c>
      <c r="W136">
        <v>0.69873799999999997</v>
      </c>
      <c r="X136">
        <v>0</v>
      </c>
      <c r="Y136">
        <v>0</v>
      </c>
      <c r="Z136">
        <v>7.5249399999999999E-3</v>
      </c>
      <c r="AA136">
        <v>0</v>
      </c>
      <c r="AB136">
        <v>0</v>
      </c>
      <c r="AC136">
        <v>0.61873400000000001</v>
      </c>
      <c r="AF136">
        <f t="shared" si="24"/>
        <v>46.357979999999998</v>
      </c>
      <c r="AH136">
        <f t="shared" si="26"/>
        <v>191276.33</v>
      </c>
      <c r="AI136" t="e">
        <f t="shared" si="27"/>
        <v>#VALUE!</v>
      </c>
      <c r="AJ136" t="e">
        <f t="shared" si="28"/>
        <v>#VALUE!</v>
      </c>
      <c r="AK136">
        <f t="shared" si="29"/>
        <v>34.271040000000006</v>
      </c>
      <c r="AL136">
        <f t="shared" si="30"/>
        <v>2301.9097299999999</v>
      </c>
      <c r="AM136">
        <f t="shared" si="31"/>
        <v>256.972846</v>
      </c>
      <c r="AN136">
        <f t="shared" si="32"/>
        <v>153.05318</v>
      </c>
      <c r="AO136">
        <f t="shared" si="33"/>
        <v>160.57239000000001</v>
      </c>
      <c r="AP136">
        <f t="shared" si="34"/>
        <v>2.7161079999999997</v>
      </c>
      <c r="AQ136">
        <f t="shared" si="35"/>
        <v>40.196010000000001</v>
      </c>
      <c r="AR136">
        <f t="shared" si="36"/>
        <v>43.893499999999989</v>
      </c>
      <c r="AS136">
        <f t="shared" si="37"/>
        <v>57.318872999999996</v>
      </c>
      <c r="AT136">
        <f t="shared" si="38"/>
        <v>233.58017999999998</v>
      </c>
      <c r="AU136">
        <f t="shared" si="39"/>
        <v>17.953199999999999</v>
      </c>
      <c r="AV136">
        <f t="shared" si="40"/>
        <v>30.965005000000001</v>
      </c>
      <c r="AW136">
        <f t="shared" si="41"/>
        <v>1.8510199999999997E-2</v>
      </c>
      <c r="AX136">
        <f t="shared" si="42"/>
        <v>0.42144199999999998</v>
      </c>
      <c r="AY136">
        <f t="shared" si="43"/>
        <v>17.025541699999998</v>
      </c>
      <c r="AZ136">
        <f t="shared" si="44"/>
        <v>1.8450820000000001</v>
      </c>
      <c r="BA136">
        <f t="shared" si="45"/>
        <v>2390.39</v>
      </c>
      <c r="BB136">
        <f t="shared" si="46"/>
        <v>2.22685E-2</v>
      </c>
      <c r="BC136" t="e">
        <f t="shared" si="47"/>
        <v>#VALUE!</v>
      </c>
      <c r="BD136" t="e">
        <f t="shared" si="48"/>
        <v>#VALUE!</v>
      </c>
      <c r="BE136">
        <f t="shared" si="49"/>
        <v>2.7050100000000001E-2</v>
      </c>
      <c r="BF136">
        <f t="shared" si="50"/>
        <v>7.1851060000000002</v>
      </c>
    </row>
    <row r="137" spans="1:58">
      <c r="A137" t="s">
        <v>11</v>
      </c>
      <c r="C137">
        <v>4.3766600000000002</v>
      </c>
      <c r="D137">
        <v>45.546500000000002</v>
      </c>
      <c r="E137">
        <v>6091.07</v>
      </c>
      <c r="F137">
        <v>3365.03</v>
      </c>
      <c r="G137">
        <v>959.96500000000003</v>
      </c>
      <c r="H137">
        <v>3.3763800000000002</v>
      </c>
      <c r="I137">
        <v>0.57440400000000003</v>
      </c>
      <c r="J137">
        <v>0.43202699999999999</v>
      </c>
      <c r="K137">
        <v>3.2552699999999999</v>
      </c>
      <c r="L137">
        <v>2.44442</v>
      </c>
      <c r="M137">
        <v>0.48985299999999998</v>
      </c>
      <c r="N137">
        <v>5.0013699999999996</v>
      </c>
      <c r="O137">
        <v>24.419799999999999</v>
      </c>
      <c r="P137">
        <v>0.18012700000000001</v>
      </c>
      <c r="Q137">
        <v>1.50637</v>
      </c>
      <c r="R137">
        <v>16.517499999999998</v>
      </c>
      <c r="S137">
        <v>6.97633E-2</v>
      </c>
      <c r="T137">
        <v>7.1805400000000005E-2</v>
      </c>
      <c r="U137">
        <v>0</v>
      </c>
      <c r="V137">
        <v>5.6054600000000003E-2</v>
      </c>
      <c r="W137">
        <v>0.70517399999999997</v>
      </c>
      <c r="X137">
        <v>0</v>
      </c>
      <c r="Y137">
        <v>1.0023799999999999E-2</v>
      </c>
      <c r="Z137">
        <v>0</v>
      </c>
      <c r="AA137">
        <v>0</v>
      </c>
      <c r="AB137">
        <v>0</v>
      </c>
      <c r="AC137">
        <v>0.68247199999999997</v>
      </c>
      <c r="AF137">
        <f t="shared" si="24"/>
        <v>37.805340000000001</v>
      </c>
      <c r="AH137">
        <f t="shared" si="26"/>
        <v>211647.93</v>
      </c>
      <c r="AI137">
        <f t="shared" si="27"/>
        <v>2643.72</v>
      </c>
      <c r="AJ137">
        <f t="shared" si="28"/>
        <v>1720.2950000000001</v>
      </c>
      <c r="AK137">
        <f t="shared" si="29"/>
        <v>21.667120000000001</v>
      </c>
      <c r="AL137">
        <f t="shared" si="30"/>
        <v>1161.775596</v>
      </c>
      <c r="AM137">
        <f t="shared" si="31"/>
        <v>209.12097299999999</v>
      </c>
      <c r="AN137">
        <f t="shared" si="32"/>
        <v>82.35463</v>
      </c>
      <c r="AO137">
        <f t="shared" si="33"/>
        <v>147.62157999999999</v>
      </c>
      <c r="AP137">
        <f t="shared" si="34"/>
        <v>2.2173769999999999</v>
      </c>
      <c r="AQ137">
        <f t="shared" si="35"/>
        <v>35.074129999999997</v>
      </c>
      <c r="AR137">
        <f t="shared" si="36"/>
        <v>60.850999999999999</v>
      </c>
      <c r="AS137">
        <f t="shared" si="37"/>
        <v>46.376573</v>
      </c>
      <c r="AT137">
        <f t="shared" si="38"/>
        <v>199.66863000000001</v>
      </c>
      <c r="AU137">
        <f t="shared" si="39"/>
        <v>61.278199999999998</v>
      </c>
      <c r="AV137">
        <f t="shared" si="40"/>
        <v>82.235136699999998</v>
      </c>
      <c r="AW137" t="e">
        <f t="shared" si="41"/>
        <v>#VALUE!</v>
      </c>
      <c r="AX137">
        <f t="shared" si="42"/>
        <v>6.0152900000000002E-2</v>
      </c>
      <c r="AY137">
        <f t="shared" si="43"/>
        <v>4.2509953999999999</v>
      </c>
      <c r="AZ137">
        <f t="shared" si="44"/>
        <v>1.0696760000000001</v>
      </c>
      <c r="BA137">
        <f t="shared" si="45"/>
        <v>3793.07</v>
      </c>
      <c r="BB137">
        <f t="shared" si="46"/>
        <v>2.7104299999999998E-2</v>
      </c>
      <c r="BC137">
        <f t="shared" si="47"/>
        <v>4.4203699999999999E-3</v>
      </c>
      <c r="BD137">
        <f t="shared" si="48"/>
        <v>5.2121100000000003E-6</v>
      </c>
      <c r="BE137">
        <f t="shared" si="49"/>
        <v>3.8224900000000001E-5</v>
      </c>
      <c r="BF137">
        <f t="shared" si="50"/>
        <v>9.1936279999999986</v>
      </c>
    </row>
    <row r="138" spans="1:58">
      <c r="A138" t="s">
        <v>12</v>
      </c>
      <c r="C138">
        <v>6.4248000000000003</v>
      </c>
      <c r="D138">
        <v>30.251100000000001</v>
      </c>
      <c r="E138">
        <v>5157.6400000000003</v>
      </c>
      <c r="F138">
        <v>3294.89</v>
      </c>
      <c r="G138">
        <v>759.33299999999997</v>
      </c>
      <c r="H138">
        <v>3.5851199999999999</v>
      </c>
      <c r="I138">
        <v>0.36224600000000001</v>
      </c>
      <c r="J138">
        <v>0.404472</v>
      </c>
      <c r="K138">
        <v>3.1955800000000001</v>
      </c>
      <c r="L138">
        <v>2.23265</v>
      </c>
      <c r="M138">
        <v>0.52255600000000002</v>
      </c>
      <c r="N138">
        <v>3.33596</v>
      </c>
      <c r="O138">
        <v>21.815300000000001</v>
      </c>
      <c r="P138">
        <v>0.19619800000000001</v>
      </c>
      <c r="Q138">
        <v>1.5942000000000001</v>
      </c>
      <c r="R138">
        <v>14.2554</v>
      </c>
      <c r="S138">
        <v>0</v>
      </c>
      <c r="T138">
        <v>0.105461</v>
      </c>
      <c r="U138">
        <v>0</v>
      </c>
      <c r="V138">
        <v>4.2461800000000001E-2</v>
      </c>
      <c r="W138">
        <v>0.81070699999999996</v>
      </c>
      <c r="X138">
        <v>0</v>
      </c>
      <c r="Y138">
        <v>8.9146599999999996E-3</v>
      </c>
      <c r="Z138">
        <v>7.8535800000000006E-3</v>
      </c>
      <c r="AA138">
        <v>0</v>
      </c>
      <c r="AB138">
        <v>0</v>
      </c>
      <c r="AC138">
        <v>0.40135700000000002</v>
      </c>
      <c r="AF138">
        <f t="shared" si="24"/>
        <v>57.481100000000005</v>
      </c>
      <c r="AH138">
        <f t="shared" si="26"/>
        <v>198878.36</v>
      </c>
      <c r="AI138" t="e">
        <f t="shared" si="27"/>
        <v>#VALUE!</v>
      </c>
      <c r="AJ138" t="e">
        <f t="shared" si="28"/>
        <v>#VALUE!</v>
      </c>
      <c r="AK138">
        <f t="shared" si="29"/>
        <v>17.17558</v>
      </c>
      <c r="AL138">
        <f t="shared" si="30"/>
        <v>1285.0677540000001</v>
      </c>
      <c r="AM138">
        <f t="shared" si="31"/>
        <v>172.54952800000001</v>
      </c>
      <c r="AN138">
        <f t="shared" si="32"/>
        <v>31.111620000000002</v>
      </c>
      <c r="AO138">
        <f t="shared" si="33"/>
        <v>250.40434999999999</v>
      </c>
      <c r="AP138">
        <f t="shared" si="34"/>
        <v>4.5289640000000002</v>
      </c>
      <c r="AQ138">
        <f t="shared" si="35"/>
        <v>59.589440000000003</v>
      </c>
      <c r="AR138">
        <f t="shared" si="36"/>
        <v>104.26769999999999</v>
      </c>
      <c r="AS138">
        <f t="shared" si="37"/>
        <v>49.176601999999995</v>
      </c>
      <c r="AT138">
        <f t="shared" si="38"/>
        <v>207.44479999999999</v>
      </c>
      <c r="AU138">
        <f t="shared" si="39"/>
        <v>8.0606999999999989</v>
      </c>
      <c r="AV138">
        <f t="shared" si="40"/>
        <v>25.6843</v>
      </c>
      <c r="AW138">
        <f t="shared" si="41"/>
        <v>7.1077000000000001E-2</v>
      </c>
      <c r="AX138">
        <f t="shared" si="42"/>
        <v>0.266814</v>
      </c>
      <c r="AY138">
        <f t="shared" si="43"/>
        <v>3.8632782000000003</v>
      </c>
      <c r="AZ138">
        <f t="shared" si="44"/>
        <v>1.6947130000000001</v>
      </c>
      <c r="BA138">
        <f t="shared" si="45"/>
        <v>3491.85</v>
      </c>
      <c r="BB138">
        <f t="shared" si="46"/>
        <v>1.9965240000000002E-2</v>
      </c>
      <c r="BC138" t="e">
        <f t="shared" si="47"/>
        <v>#VALUE!</v>
      </c>
      <c r="BD138" t="e">
        <f t="shared" si="48"/>
        <v>#VALUE!</v>
      </c>
      <c r="BE138">
        <f t="shared" si="49"/>
        <v>1.6645900000000002E-2</v>
      </c>
      <c r="BF138">
        <f t="shared" si="50"/>
        <v>5.3252230000000003</v>
      </c>
    </row>
    <row r="139" spans="1:58">
      <c r="A139" t="s">
        <v>13</v>
      </c>
      <c r="C139">
        <v>6.8328199999999999</v>
      </c>
      <c r="D139">
        <v>41.679600000000001</v>
      </c>
      <c r="E139">
        <v>4867.59</v>
      </c>
      <c r="F139">
        <v>4322.4799999999996</v>
      </c>
      <c r="G139">
        <v>705.22699999999998</v>
      </c>
      <c r="H139">
        <v>3.73373</v>
      </c>
      <c r="I139">
        <v>0.47178700000000001</v>
      </c>
      <c r="J139">
        <v>0.37515100000000001</v>
      </c>
      <c r="K139">
        <v>2.4999500000000001</v>
      </c>
      <c r="L139">
        <v>2.87683</v>
      </c>
      <c r="M139">
        <v>0.50756900000000005</v>
      </c>
      <c r="N139">
        <v>5.6107800000000001</v>
      </c>
      <c r="O139">
        <v>20.889900000000001</v>
      </c>
      <c r="P139">
        <v>0.180927</v>
      </c>
      <c r="Q139">
        <v>1.6656</v>
      </c>
      <c r="R139">
        <v>14.713800000000001</v>
      </c>
      <c r="S139">
        <v>0</v>
      </c>
      <c r="T139">
        <v>0.206286</v>
      </c>
      <c r="U139">
        <v>0</v>
      </c>
      <c r="V139">
        <v>3.1520600000000003E-2</v>
      </c>
      <c r="W139">
        <v>0.59116100000000005</v>
      </c>
      <c r="X139">
        <v>0</v>
      </c>
      <c r="Y139">
        <v>1.04457E-2</v>
      </c>
      <c r="Z139">
        <v>0</v>
      </c>
      <c r="AA139">
        <v>0</v>
      </c>
      <c r="AB139">
        <v>0</v>
      </c>
      <c r="AC139">
        <v>0.60559799999999997</v>
      </c>
      <c r="AF139">
        <f t="shared" si="24"/>
        <v>39.27478</v>
      </c>
      <c r="AH139">
        <f t="shared" si="26"/>
        <v>199916.41</v>
      </c>
      <c r="AI139" t="e">
        <f t="shared" si="27"/>
        <v>#VALUE!</v>
      </c>
      <c r="AJ139">
        <f t="shared" si="28"/>
        <v>535.85299999999995</v>
      </c>
      <c r="AK139">
        <f t="shared" si="29"/>
        <v>13.612869999999999</v>
      </c>
      <c r="AL139">
        <f t="shared" si="30"/>
        <v>816.22021300000006</v>
      </c>
      <c r="AM139">
        <f t="shared" si="31"/>
        <v>65.099749000000003</v>
      </c>
      <c r="AN139">
        <f t="shared" si="32"/>
        <v>8.3878500000000003</v>
      </c>
      <c r="AO139">
        <f t="shared" si="33"/>
        <v>153.75617</v>
      </c>
      <c r="AP139">
        <f t="shared" si="34"/>
        <v>2.5675909999999997</v>
      </c>
      <c r="AQ139">
        <f t="shared" si="35"/>
        <v>26.354320000000001</v>
      </c>
      <c r="AR139">
        <f t="shared" si="36"/>
        <v>40.568899999999999</v>
      </c>
      <c r="AS139">
        <f t="shared" si="37"/>
        <v>46.850673</v>
      </c>
      <c r="AT139">
        <f t="shared" si="38"/>
        <v>209.95339999999999</v>
      </c>
      <c r="AU139">
        <f t="shared" si="39"/>
        <v>40.070500000000003</v>
      </c>
      <c r="AV139">
        <f t="shared" si="40"/>
        <v>60.490699999999997</v>
      </c>
      <c r="AW139" t="e">
        <f t="shared" si="41"/>
        <v>#VALUE!</v>
      </c>
      <c r="AX139">
        <f t="shared" si="42"/>
        <v>0.136437</v>
      </c>
      <c r="AY139">
        <f t="shared" si="43"/>
        <v>5.3820093999999994</v>
      </c>
      <c r="AZ139">
        <f t="shared" si="44"/>
        <v>1.6473490000000002</v>
      </c>
      <c r="BA139">
        <f t="shared" si="45"/>
        <v>3601.85</v>
      </c>
      <c r="BB139">
        <f t="shared" si="46"/>
        <v>3.2844399999999996E-2</v>
      </c>
      <c r="BC139">
        <f t="shared" si="47"/>
        <v>4.2494200000000003E-3</v>
      </c>
      <c r="BD139">
        <f t="shared" si="48"/>
        <v>7.05993E-5</v>
      </c>
      <c r="BE139" t="e">
        <f t="shared" si="49"/>
        <v>#VALUE!</v>
      </c>
      <c r="BF139">
        <f t="shared" si="50"/>
        <v>9.5513019999999997</v>
      </c>
    </row>
    <row r="140" spans="1:58">
      <c r="A140" t="s">
        <v>14</v>
      </c>
      <c r="C140">
        <v>5.8594799999999996</v>
      </c>
      <c r="D140">
        <v>52.389299999999999</v>
      </c>
      <c r="E140">
        <v>3994.1</v>
      </c>
      <c r="F140">
        <v>3139.96</v>
      </c>
      <c r="G140">
        <v>606.23699999999997</v>
      </c>
      <c r="H140">
        <v>4.3542800000000002</v>
      </c>
      <c r="I140">
        <v>0.48472900000000002</v>
      </c>
      <c r="J140">
        <v>0.29296299999999997</v>
      </c>
      <c r="K140">
        <v>3.2118799999999998</v>
      </c>
      <c r="L140">
        <v>2.52949</v>
      </c>
      <c r="M140">
        <v>0.45182600000000001</v>
      </c>
      <c r="N140">
        <v>7.1846800000000002</v>
      </c>
      <c r="O140">
        <v>21.396799999999999</v>
      </c>
      <c r="P140">
        <v>0.19867299999999999</v>
      </c>
      <c r="Q140">
        <v>1.86389</v>
      </c>
      <c r="R140">
        <v>21.147200000000002</v>
      </c>
      <c r="S140">
        <v>0</v>
      </c>
      <c r="T140">
        <v>9.7377400000000003E-2</v>
      </c>
      <c r="U140">
        <v>0</v>
      </c>
      <c r="V140">
        <v>4.6702800000000003E-2</v>
      </c>
      <c r="W140">
        <v>0.813361</v>
      </c>
      <c r="X140">
        <v>0</v>
      </c>
      <c r="Y140">
        <v>9.8495000000000006E-3</v>
      </c>
      <c r="Z140">
        <v>0</v>
      </c>
      <c r="AA140">
        <v>0</v>
      </c>
      <c r="AB140">
        <v>0</v>
      </c>
      <c r="AC140">
        <v>0.65047900000000003</v>
      </c>
      <c r="AF140">
        <f t="shared" si="24"/>
        <v>36.897220000000004</v>
      </c>
      <c r="AH140">
        <f t="shared" si="26"/>
        <v>208785.9</v>
      </c>
      <c r="AI140" t="e">
        <f t="shared" si="27"/>
        <v>#VALUE!</v>
      </c>
      <c r="AJ140" t="e">
        <f t="shared" si="28"/>
        <v>#VALUE!</v>
      </c>
      <c r="AK140">
        <f t="shared" si="29"/>
        <v>14.703620000000001</v>
      </c>
      <c r="AL140">
        <f t="shared" si="30"/>
        <v>903.62427100000002</v>
      </c>
      <c r="AM140">
        <f t="shared" si="31"/>
        <v>88.547037000000003</v>
      </c>
      <c r="AN140">
        <f t="shared" si="32"/>
        <v>25.480219999999999</v>
      </c>
      <c r="AO140">
        <f t="shared" si="33"/>
        <v>149.63450999999998</v>
      </c>
      <c r="AP140">
        <f t="shared" si="34"/>
        <v>2.766254</v>
      </c>
      <c r="AQ140">
        <f t="shared" si="35"/>
        <v>25.058920000000001</v>
      </c>
      <c r="AR140">
        <f t="shared" si="36"/>
        <v>66.121700000000004</v>
      </c>
      <c r="AS140">
        <f t="shared" si="37"/>
        <v>48.027027000000004</v>
      </c>
      <c r="AT140">
        <f t="shared" si="38"/>
        <v>200.15611000000001</v>
      </c>
      <c r="AU140">
        <f t="shared" si="39"/>
        <v>18.829799999999995</v>
      </c>
      <c r="AV140">
        <f t="shared" si="40"/>
        <v>36.1188</v>
      </c>
      <c r="AW140">
        <f t="shared" si="41"/>
        <v>0.16368959999999999</v>
      </c>
      <c r="AX140">
        <f t="shared" si="42"/>
        <v>0.115955</v>
      </c>
      <c r="AY140">
        <f t="shared" si="43"/>
        <v>3.5158672000000002</v>
      </c>
      <c r="AZ140">
        <f t="shared" si="44"/>
        <v>0.84806899999999996</v>
      </c>
      <c r="BA140">
        <f t="shared" si="45"/>
        <v>4305.1899999999996</v>
      </c>
      <c r="BB140">
        <f t="shared" si="46"/>
        <v>2.6468200000000001E-2</v>
      </c>
      <c r="BC140">
        <f t="shared" si="47"/>
        <v>1.31824E-2</v>
      </c>
      <c r="BD140" t="e">
        <f t="shared" si="48"/>
        <v>#VALUE!</v>
      </c>
      <c r="BE140">
        <f t="shared" si="49"/>
        <v>8.2879600000000005E-3</v>
      </c>
      <c r="BF140">
        <f t="shared" si="50"/>
        <v>6.7730610000000002</v>
      </c>
    </row>
    <row r="141" spans="1:58">
      <c r="A141" t="s">
        <v>15</v>
      </c>
      <c r="C141">
        <v>7.3847199999999997</v>
      </c>
      <c r="D141">
        <v>46.657400000000003</v>
      </c>
      <c r="E141">
        <v>3902.94</v>
      </c>
      <c r="F141">
        <v>3726.33</v>
      </c>
      <c r="G141">
        <v>918.46799999999996</v>
      </c>
      <c r="H141">
        <v>4.1261700000000001</v>
      </c>
      <c r="I141">
        <v>0.47100799999999998</v>
      </c>
      <c r="J141">
        <v>0.43308099999999999</v>
      </c>
      <c r="K141">
        <v>3.7412800000000002</v>
      </c>
      <c r="L141">
        <v>2.0618599999999998</v>
      </c>
      <c r="M141">
        <v>0.41470699999999999</v>
      </c>
      <c r="N141">
        <v>2.9120200000000001</v>
      </c>
      <c r="O141">
        <v>18.530200000000001</v>
      </c>
      <c r="P141">
        <v>0.23110900000000001</v>
      </c>
      <c r="Q141">
        <v>2.35487</v>
      </c>
      <c r="R141">
        <v>12.4811</v>
      </c>
      <c r="S141">
        <v>9.75684E-2</v>
      </c>
      <c r="T141">
        <v>7.3069499999999996E-2</v>
      </c>
      <c r="U141">
        <v>0</v>
      </c>
      <c r="V141">
        <v>9.9317600000000006E-2</v>
      </c>
      <c r="W141">
        <v>0.73071600000000003</v>
      </c>
      <c r="X141">
        <v>0</v>
      </c>
      <c r="Y141">
        <v>0</v>
      </c>
      <c r="Z141">
        <v>0</v>
      </c>
      <c r="AA141">
        <v>0</v>
      </c>
      <c r="AB141">
        <v>3.0255799999999999E-2</v>
      </c>
      <c r="AC141">
        <v>0.59313899999999997</v>
      </c>
      <c r="AF141">
        <f t="shared" si="24"/>
        <v>39.159680000000002</v>
      </c>
      <c r="AH141">
        <f t="shared" si="26"/>
        <v>199606.06</v>
      </c>
      <c r="AI141">
        <f t="shared" si="27"/>
        <v>518.94999999999982</v>
      </c>
      <c r="AJ141" t="e">
        <f t="shared" si="28"/>
        <v>#VALUE!</v>
      </c>
      <c r="AK141">
        <f t="shared" si="29"/>
        <v>39.159729999999996</v>
      </c>
      <c r="AL141">
        <f t="shared" si="30"/>
        <v>2825.3789919999999</v>
      </c>
      <c r="AM141">
        <f t="shared" si="31"/>
        <v>250.97191900000001</v>
      </c>
      <c r="AN141">
        <f t="shared" si="32"/>
        <v>124.66271999999999</v>
      </c>
      <c r="AO141">
        <f t="shared" si="33"/>
        <v>123.20414000000001</v>
      </c>
      <c r="AP141">
        <f t="shared" si="34"/>
        <v>1.6333229999999999</v>
      </c>
      <c r="AQ141">
        <f t="shared" si="35"/>
        <v>33.936979999999998</v>
      </c>
      <c r="AR141">
        <f t="shared" si="36"/>
        <v>57.835799999999999</v>
      </c>
      <c r="AS141">
        <f t="shared" si="37"/>
        <v>59.742790999999997</v>
      </c>
      <c r="AT141">
        <f t="shared" si="38"/>
        <v>286.96613000000002</v>
      </c>
      <c r="AU141">
        <f t="shared" si="39"/>
        <v>13.734599999999999</v>
      </c>
      <c r="AV141">
        <f t="shared" si="40"/>
        <v>26.166331599999999</v>
      </c>
      <c r="AW141">
        <f t="shared" si="41"/>
        <v>2.1493000000000068E-3</v>
      </c>
      <c r="AX141">
        <f t="shared" si="42"/>
        <v>1.0705499999999999</v>
      </c>
      <c r="AY141">
        <f t="shared" si="43"/>
        <v>25.4526824</v>
      </c>
      <c r="AZ141">
        <f t="shared" si="44"/>
        <v>3.2354639999999999</v>
      </c>
      <c r="BA141">
        <f t="shared" si="45"/>
        <v>2537.14</v>
      </c>
      <c r="BB141">
        <f t="shared" si="46"/>
        <v>1.70866E-2</v>
      </c>
      <c r="BC141">
        <f t="shared" si="47"/>
        <v>1.63094E-3</v>
      </c>
      <c r="BD141">
        <f t="shared" si="48"/>
        <v>8.6526799999999998E-4</v>
      </c>
      <c r="BE141" t="e">
        <f t="shared" si="49"/>
        <v>#VALUE!</v>
      </c>
      <c r="BF141">
        <f t="shared" si="50"/>
        <v>7.7151810000000003</v>
      </c>
    </row>
    <row r="142" spans="1:58">
      <c r="A142" t="s">
        <v>16</v>
      </c>
      <c r="C142">
        <v>4.5145499999999998</v>
      </c>
      <c r="D142">
        <v>33.976100000000002</v>
      </c>
      <c r="E142">
        <v>5504.02</v>
      </c>
      <c r="F142">
        <v>3803.1</v>
      </c>
      <c r="G142">
        <v>774.70699999999999</v>
      </c>
      <c r="H142">
        <v>3.7011699999999998</v>
      </c>
      <c r="I142">
        <v>0.46843699999999999</v>
      </c>
      <c r="J142">
        <v>0.34927000000000002</v>
      </c>
      <c r="K142">
        <v>2.4285600000000001</v>
      </c>
      <c r="L142">
        <v>1.93268</v>
      </c>
      <c r="M142">
        <v>0.346771</v>
      </c>
      <c r="N142">
        <v>4.6146500000000001</v>
      </c>
      <c r="O142">
        <v>27.283000000000001</v>
      </c>
      <c r="P142">
        <v>0.22378700000000001</v>
      </c>
      <c r="Q142">
        <v>1.8864799999999999</v>
      </c>
      <c r="R142">
        <v>14.046099999999999</v>
      </c>
      <c r="S142">
        <v>6.6290799999999997E-2</v>
      </c>
      <c r="T142">
        <v>9.4050300000000003E-2</v>
      </c>
      <c r="U142">
        <v>0</v>
      </c>
      <c r="V142">
        <v>5.4196300000000003E-2</v>
      </c>
      <c r="W142">
        <v>0.48078599999999999</v>
      </c>
      <c r="X142">
        <v>0</v>
      </c>
      <c r="Y142">
        <v>9.5248799999999995E-3</v>
      </c>
      <c r="Z142">
        <v>8.3911699999999999E-3</v>
      </c>
      <c r="AA142">
        <v>0</v>
      </c>
      <c r="AB142">
        <v>2.82524E-2</v>
      </c>
      <c r="AC142">
        <v>0.60884400000000005</v>
      </c>
      <c r="AF142">
        <f t="shared" si="24"/>
        <v>41.955849999999998</v>
      </c>
      <c r="AH142">
        <f t="shared" si="26"/>
        <v>220885.98</v>
      </c>
      <c r="AI142" t="e">
        <f t="shared" si="27"/>
        <v>#VALUE!</v>
      </c>
      <c r="AJ142" t="e">
        <f t="shared" si="28"/>
        <v>#VALUE!</v>
      </c>
      <c r="AK142">
        <f t="shared" si="29"/>
        <v>46.424430000000001</v>
      </c>
      <c r="AL142">
        <f t="shared" si="30"/>
        <v>2390.0615630000002</v>
      </c>
      <c r="AM142">
        <f t="shared" si="31"/>
        <v>291.81673000000001</v>
      </c>
      <c r="AN142">
        <f t="shared" si="32"/>
        <v>129.74444</v>
      </c>
      <c r="AO142">
        <f t="shared" si="33"/>
        <v>145.73131999999998</v>
      </c>
      <c r="AP142">
        <f t="shared" si="34"/>
        <v>2.2224490000000001</v>
      </c>
      <c r="AQ142">
        <f t="shared" si="35"/>
        <v>31.627549999999996</v>
      </c>
      <c r="AR142">
        <f t="shared" si="36"/>
        <v>45.945099999999996</v>
      </c>
      <c r="AS142">
        <f t="shared" si="37"/>
        <v>67.272812999999999</v>
      </c>
      <c r="AT142">
        <f t="shared" si="38"/>
        <v>271.82952</v>
      </c>
      <c r="AU142">
        <f t="shared" si="39"/>
        <v>13.766200000000001</v>
      </c>
      <c r="AV142">
        <f t="shared" si="40"/>
        <v>30.853709200000001</v>
      </c>
      <c r="AW142" t="e">
        <f t="shared" si="41"/>
        <v>#VALUE!</v>
      </c>
      <c r="AX142">
        <f t="shared" si="42"/>
        <v>1.28111</v>
      </c>
      <c r="AY142">
        <f t="shared" si="43"/>
        <v>25.056403700000001</v>
      </c>
      <c r="AZ142">
        <f t="shared" si="44"/>
        <v>3.0399539999999998</v>
      </c>
      <c r="BA142">
        <f t="shared" si="45"/>
        <v>2033.76</v>
      </c>
      <c r="BB142">
        <f t="shared" si="46"/>
        <v>1.205372E-2</v>
      </c>
      <c r="BC142" t="e">
        <f t="shared" si="47"/>
        <v>#VALUE!</v>
      </c>
      <c r="BD142" t="e">
        <f t="shared" si="48"/>
        <v>#VALUE!</v>
      </c>
      <c r="BE142" t="e">
        <f t="shared" si="49"/>
        <v>#VALUE!</v>
      </c>
      <c r="BF142">
        <f t="shared" si="50"/>
        <v>7.4937759999999995</v>
      </c>
    </row>
    <row r="143" spans="1:58">
      <c r="A143" t="s">
        <v>17</v>
      </c>
      <c r="C143">
        <v>4.2793400000000004</v>
      </c>
      <c r="D143">
        <v>37.938000000000002</v>
      </c>
      <c r="E143">
        <v>2773.83</v>
      </c>
      <c r="F143">
        <v>2695.39</v>
      </c>
      <c r="G143">
        <v>667.803</v>
      </c>
      <c r="H143">
        <v>2.7325400000000002</v>
      </c>
      <c r="I143">
        <v>0.38958999999999999</v>
      </c>
      <c r="J143">
        <v>0.33082800000000001</v>
      </c>
      <c r="K143">
        <v>3.0871499999999998</v>
      </c>
      <c r="L143">
        <v>2.0579200000000002</v>
      </c>
      <c r="M143">
        <v>0.42626999999999998</v>
      </c>
      <c r="N143">
        <v>5.9938200000000004</v>
      </c>
      <c r="O143">
        <v>14.971500000000001</v>
      </c>
      <c r="P143">
        <v>0.18739700000000001</v>
      </c>
      <c r="Q143">
        <v>1.3623700000000001</v>
      </c>
      <c r="R143">
        <v>13.7029</v>
      </c>
      <c r="S143">
        <v>0</v>
      </c>
      <c r="T143">
        <v>0.114869</v>
      </c>
      <c r="U143">
        <v>0</v>
      </c>
      <c r="V143">
        <v>2.42577E-2</v>
      </c>
      <c r="W143">
        <v>0.69301699999999999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0.55862800000000001</v>
      </c>
      <c r="AF143">
        <f t="shared" si="24"/>
        <v>41.127860000000005</v>
      </c>
      <c r="AH143">
        <f t="shared" si="26"/>
        <v>200134.17</v>
      </c>
      <c r="AI143" t="e">
        <f t="shared" si="27"/>
        <v>#VALUE!</v>
      </c>
      <c r="AJ143" t="e">
        <f t="shared" si="28"/>
        <v>#VALUE!</v>
      </c>
      <c r="AK143">
        <f t="shared" si="29"/>
        <v>44.273060000000001</v>
      </c>
      <c r="AL143">
        <f t="shared" si="30"/>
        <v>2600.7004099999999</v>
      </c>
      <c r="AM143">
        <f t="shared" si="31"/>
        <v>261.92217199999999</v>
      </c>
      <c r="AN143">
        <f t="shared" si="32"/>
        <v>129.86284999999998</v>
      </c>
      <c r="AO143">
        <f t="shared" si="33"/>
        <v>125.42308</v>
      </c>
      <c r="AP143">
        <f t="shared" si="34"/>
        <v>1.5807599999999999</v>
      </c>
      <c r="AQ143">
        <f t="shared" si="35"/>
        <v>20.826180000000001</v>
      </c>
      <c r="AR143">
        <f t="shared" si="36"/>
        <v>58.104800000000004</v>
      </c>
      <c r="AS143">
        <f t="shared" si="37"/>
        <v>58.957303000000003</v>
      </c>
      <c r="AT143">
        <f t="shared" si="38"/>
        <v>241.24363</v>
      </c>
      <c r="AU143">
        <f t="shared" si="39"/>
        <v>7.649799999999999</v>
      </c>
      <c r="AV143">
        <f t="shared" si="40"/>
        <v>20.601400000000002</v>
      </c>
      <c r="AW143" t="e">
        <f t="shared" si="41"/>
        <v>#VALUE!</v>
      </c>
      <c r="AX143">
        <f t="shared" si="42"/>
        <v>1.25424</v>
      </c>
      <c r="AY143">
        <f t="shared" si="43"/>
        <v>26.841442300000001</v>
      </c>
      <c r="AZ143">
        <f t="shared" si="44"/>
        <v>5.3611829999999996</v>
      </c>
      <c r="BA143">
        <f t="shared" si="45"/>
        <v>2309.13</v>
      </c>
      <c r="BB143">
        <f t="shared" si="46"/>
        <v>1.7635600000000001E-2</v>
      </c>
      <c r="BC143" t="e">
        <f t="shared" si="47"/>
        <v>#VALUE!</v>
      </c>
      <c r="BD143">
        <f t="shared" si="48"/>
        <v>7.7049499999999998E-6</v>
      </c>
      <c r="BE143">
        <f t="shared" si="49"/>
        <v>8.1810300000000002E-2</v>
      </c>
      <c r="BF143">
        <f t="shared" si="50"/>
        <v>6.7558720000000001</v>
      </c>
    </row>
    <row r="144" spans="1:58">
      <c r="A144" t="s">
        <v>18</v>
      </c>
      <c r="C144">
        <v>4.4264900000000003</v>
      </c>
      <c r="D144">
        <v>30.654</v>
      </c>
      <c r="E144">
        <v>3114.36</v>
      </c>
      <c r="F144">
        <v>4695.6099999999997</v>
      </c>
      <c r="G144">
        <v>695.59799999999996</v>
      </c>
      <c r="H144">
        <v>3.7239</v>
      </c>
      <c r="I144">
        <v>0.497998</v>
      </c>
      <c r="J144">
        <v>0.43377599999999999</v>
      </c>
      <c r="K144">
        <v>3.2577699999999998</v>
      </c>
      <c r="L144">
        <v>2.26329</v>
      </c>
      <c r="M144">
        <v>0.434035</v>
      </c>
      <c r="N144">
        <v>3.6768000000000001</v>
      </c>
      <c r="O144">
        <v>21.794899999999998</v>
      </c>
      <c r="P144">
        <v>0.17524500000000001</v>
      </c>
      <c r="Q144">
        <v>1.5826800000000001</v>
      </c>
      <c r="R144">
        <v>13.1631</v>
      </c>
      <c r="S144">
        <v>6.3382099999999997E-2</v>
      </c>
      <c r="T144">
        <v>6.5237400000000001E-2</v>
      </c>
      <c r="U144">
        <v>0</v>
      </c>
      <c r="V144">
        <v>5.7934600000000003E-2</v>
      </c>
      <c r="W144">
        <v>0.67307399999999995</v>
      </c>
      <c r="X144">
        <v>0.65728200000000003</v>
      </c>
      <c r="Y144">
        <v>0</v>
      </c>
      <c r="Z144">
        <v>0</v>
      </c>
      <c r="AA144">
        <v>0</v>
      </c>
      <c r="AB144">
        <v>0</v>
      </c>
      <c r="AC144">
        <v>0.55850699999999998</v>
      </c>
      <c r="AF144">
        <f t="shared" si="24"/>
        <v>50.120709999999995</v>
      </c>
      <c r="AH144">
        <f t="shared" si="26"/>
        <v>210222.64</v>
      </c>
      <c r="AI144" t="e">
        <f t="shared" si="27"/>
        <v>#VALUE!</v>
      </c>
      <c r="AJ144" t="e">
        <f t="shared" si="28"/>
        <v>#VALUE!</v>
      </c>
      <c r="AK144">
        <f t="shared" si="29"/>
        <v>49.566899999999997</v>
      </c>
      <c r="AL144">
        <f t="shared" si="30"/>
        <v>2872.142002</v>
      </c>
      <c r="AM144">
        <f t="shared" si="31"/>
        <v>277.57222399999995</v>
      </c>
      <c r="AN144">
        <f t="shared" si="32"/>
        <v>130.49423000000002</v>
      </c>
      <c r="AO144">
        <f t="shared" si="33"/>
        <v>127.55371000000001</v>
      </c>
      <c r="AP144">
        <f t="shared" si="34"/>
        <v>1.7971950000000001</v>
      </c>
      <c r="AQ144">
        <f t="shared" si="35"/>
        <v>27.773299999999999</v>
      </c>
      <c r="AR144">
        <f t="shared" si="36"/>
        <v>58.672499999999999</v>
      </c>
      <c r="AS144">
        <f t="shared" si="37"/>
        <v>64.582554999999999</v>
      </c>
      <c r="AT144">
        <f t="shared" si="38"/>
        <v>247.77632</v>
      </c>
      <c r="AU144">
        <f t="shared" si="39"/>
        <v>6.1980000000000004</v>
      </c>
      <c r="AV144">
        <f t="shared" si="40"/>
        <v>29.101317900000002</v>
      </c>
      <c r="AW144">
        <f t="shared" si="41"/>
        <v>1.3222899999999996E-2</v>
      </c>
      <c r="AX144">
        <f t="shared" si="42"/>
        <v>1.57294</v>
      </c>
      <c r="AY144">
        <f t="shared" si="43"/>
        <v>30.705365400000002</v>
      </c>
      <c r="AZ144">
        <f t="shared" si="44"/>
        <v>1.614536</v>
      </c>
      <c r="BA144">
        <f t="shared" si="45"/>
        <v>2676.6927179999998</v>
      </c>
      <c r="BB144">
        <f t="shared" si="46"/>
        <v>3.48522E-2</v>
      </c>
      <c r="BC144">
        <f t="shared" si="47"/>
        <v>2.0087600000000001E-4</v>
      </c>
      <c r="BD144" t="e">
        <f t="shared" si="48"/>
        <v>#VALUE!</v>
      </c>
      <c r="BE144">
        <f t="shared" si="49"/>
        <v>1.60807E-2</v>
      </c>
      <c r="BF144">
        <f t="shared" si="50"/>
        <v>8.4311229999999995</v>
      </c>
    </row>
    <row r="145" spans="1:58">
      <c r="A145" t="s">
        <v>19</v>
      </c>
      <c r="C145">
        <v>5.2429399999999999</v>
      </c>
      <c r="D145">
        <v>32.142200000000003</v>
      </c>
      <c r="E145">
        <v>3843.33</v>
      </c>
      <c r="F145">
        <v>2941.29</v>
      </c>
      <c r="G145">
        <v>542.74900000000002</v>
      </c>
      <c r="H145">
        <v>2.3391299999999999</v>
      </c>
      <c r="I145">
        <v>0.39582899999999999</v>
      </c>
      <c r="J145">
        <v>0.21726799999999999</v>
      </c>
      <c r="K145">
        <v>2.6583299999999999</v>
      </c>
      <c r="L145">
        <v>2.1873900000000002</v>
      </c>
      <c r="M145">
        <v>0.394953</v>
      </c>
      <c r="N145">
        <v>3.9998300000000002</v>
      </c>
      <c r="O145">
        <v>16.679300000000001</v>
      </c>
      <c r="P145">
        <v>0.20951400000000001</v>
      </c>
      <c r="Q145">
        <v>1.18557</v>
      </c>
      <c r="R145">
        <v>13.325200000000001</v>
      </c>
      <c r="S145">
        <v>0.113384</v>
      </c>
      <c r="T145">
        <v>0.116703</v>
      </c>
      <c r="U145">
        <v>0</v>
      </c>
      <c r="V145">
        <v>4.2934199999999999E-2</v>
      </c>
      <c r="W145">
        <v>0.64856599999999998</v>
      </c>
      <c r="X145">
        <v>0</v>
      </c>
      <c r="Y145">
        <v>7.4286100000000004E-3</v>
      </c>
      <c r="Z145">
        <v>0</v>
      </c>
      <c r="AA145">
        <v>0</v>
      </c>
      <c r="AB145">
        <v>0</v>
      </c>
      <c r="AC145">
        <v>0.410829</v>
      </c>
      <c r="AF145">
        <f t="shared" si="24"/>
        <v>40.057460000000006</v>
      </c>
      <c r="AH145">
        <f t="shared" si="26"/>
        <v>190064.67</v>
      </c>
      <c r="AI145" t="e">
        <f t="shared" si="27"/>
        <v>#VALUE!</v>
      </c>
      <c r="AJ145" t="e">
        <f t="shared" si="28"/>
        <v>#VALUE!</v>
      </c>
      <c r="AK145">
        <f t="shared" si="29"/>
        <v>43.876470000000005</v>
      </c>
      <c r="AL145">
        <f t="shared" si="30"/>
        <v>2705.4341709999999</v>
      </c>
      <c r="AM145">
        <f t="shared" si="31"/>
        <v>275.86273199999999</v>
      </c>
      <c r="AN145">
        <f t="shared" si="32"/>
        <v>134.92667</v>
      </c>
      <c r="AO145">
        <f t="shared" si="33"/>
        <v>108.03861000000001</v>
      </c>
      <c r="AP145">
        <f t="shared" si="34"/>
        <v>1.2804169999999999</v>
      </c>
      <c r="AQ145">
        <f t="shared" si="35"/>
        <v>20.44257</v>
      </c>
      <c r="AR145">
        <f t="shared" si="36"/>
        <v>35.369399999999999</v>
      </c>
      <c r="AS145">
        <f t="shared" si="37"/>
        <v>59.974485999999999</v>
      </c>
      <c r="AT145">
        <f t="shared" si="38"/>
        <v>252.89343</v>
      </c>
      <c r="AU145">
        <f t="shared" si="39"/>
        <v>3.2462999999999997</v>
      </c>
      <c r="AV145">
        <f t="shared" si="40"/>
        <v>23.793216000000001</v>
      </c>
      <c r="AW145" t="e">
        <f t="shared" si="41"/>
        <v>#VALUE!</v>
      </c>
      <c r="AX145">
        <f t="shared" si="42"/>
        <v>1.16015</v>
      </c>
      <c r="AY145">
        <f t="shared" si="43"/>
        <v>28.1531658</v>
      </c>
      <c r="AZ145">
        <f t="shared" si="44"/>
        <v>4.9597740000000003</v>
      </c>
      <c r="BA145">
        <f t="shared" si="45"/>
        <v>1949.92</v>
      </c>
      <c r="BB145">
        <f t="shared" si="46"/>
        <v>2.1065889999999997E-2</v>
      </c>
      <c r="BC145" t="e">
        <f t="shared" si="47"/>
        <v>#VALUE!</v>
      </c>
      <c r="BD145">
        <f t="shared" si="48"/>
        <v>5.4323899999999997E-5</v>
      </c>
      <c r="BE145">
        <f t="shared" si="49"/>
        <v>1.7392299999999999E-2</v>
      </c>
      <c r="BF145">
        <f t="shared" si="50"/>
        <v>7.119631</v>
      </c>
    </row>
    <row r="146" spans="1:58">
      <c r="A146" t="s">
        <v>20</v>
      </c>
      <c r="C146">
        <v>5.58284</v>
      </c>
      <c r="D146">
        <v>89.788499999999999</v>
      </c>
      <c r="E146">
        <v>3221.79</v>
      </c>
      <c r="F146">
        <v>3383.66</v>
      </c>
      <c r="G146">
        <v>700.41200000000003</v>
      </c>
      <c r="H146">
        <v>3.89561</v>
      </c>
      <c r="I146">
        <v>0.48070400000000002</v>
      </c>
      <c r="J146">
        <v>0.26417200000000002</v>
      </c>
      <c r="K146">
        <v>2.46407</v>
      </c>
      <c r="L146">
        <v>1.5403100000000001</v>
      </c>
      <c r="M146">
        <v>0.51431700000000002</v>
      </c>
      <c r="N146">
        <v>3.7862399999999998</v>
      </c>
      <c r="O146">
        <v>19.082799999999999</v>
      </c>
      <c r="P146">
        <v>0.163857</v>
      </c>
      <c r="Q146">
        <v>1.3685700000000001</v>
      </c>
      <c r="R146">
        <v>12.4382</v>
      </c>
      <c r="S146">
        <v>6.9073700000000002E-2</v>
      </c>
      <c r="T146">
        <v>8.4975599999999998E-2</v>
      </c>
      <c r="U146">
        <v>0</v>
      </c>
      <c r="V146">
        <v>4.60401E-2</v>
      </c>
      <c r="W146">
        <v>0.39341100000000001</v>
      </c>
      <c r="X146">
        <v>0</v>
      </c>
      <c r="Y146">
        <v>0</v>
      </c>
      <c r="Z146">
        <v>0</v>
      </c>
      <c r="AA146">
        <v>0</v>
      </c>
      <c r="AB146">
        <v>2.1305999999999999E-2</v>
      </c>
      <c r="AC146">
        <v>0.505104</v>
      </c>
      <c r="AF146">
        <f t="shared" si="24"/>
        <v>35.30386</v>
      </c>
      <c r="AH146">
        <f t="shared" si="26"/>
        <v>193448.21</v>
      </c>
      <c r="AI146" t="e">
        <f t="shared" si="27"/>
        <v>#VALUE!</v>
      </c>
      <c r="AJ146" t="e">
        <f t="shared" si="28"/>
        <v>#VALUE!</v>
      </c>
      <c r="AK146">
        <f t="shared" si="29"/>
        <v>59.694990000000004</v>
      </c>
      <c r="AL146">
        <f t="shared" si="30"/>
        <v>3249.0292960000002</v>
      </c>
      <c r="AM146">
        <f t="shared" si="31"/>
        <v>318.00782800000002</v>
      </c>
      <c r="AN146">
        <f t="shared" si="32"/>
        <v>174.88693000000001</v>
      </c>
      <c r="AO146">
        <f t="shared" si="33"/>
        <v>99.988689999999991</v>
      </c>
      <c r="AP146">
        <f t="shared" si="34"/>
        <v>1.2343129999999998</v>
      </c>
      <c r="AQ146">
        <f t="shared" si="35"/>
        <v>20.183160000000001</v>
      </c>
      <c r="AR146">
        <f t="shared" si="36"/>
        <v>24.654299999999999</v>
      </c>
      <c r="AS146">
        <f t="shared" si="37"/>
        <v>57.711942999999998</v>
      </c>
      <c r="AT146">
        <f t="shared" si="38"/>
        <v>220.35142999999999</v>
      </c>
      <c r="AU146">
        <f t="shared" si="39"/>
        <v>5.9202999999999992</v>
      </c>
      <c r="AV146">
        <f t="shared" si="40"/>
        <v>19.638926299999998</v>
      </c>
      <c r="AW146" t="e">
        <f t="shared" si="41"/>
        <v>#VALUE!</v>
      </c>
      <c r="AX146">
        <f t="shared" si="42"/>
        <v>0.90546000000000004</v>
      </c>
      <c r="AY146">
        <f t="shared" si="43"/>
        <v>24.5624599</v>
      </c>
      <c r="AZ146">
        <f t="shared" si="44"/>
        <v>1.9476590000000003</v>
      </c>
      <c r="BA146">
        <f t="shared" si="45"/>
        <v>1989.98</v>
      </c>
      <c r="BB146">
        <f t="shared" si="46"/>
        <v>2.5262400000000001E-2</v>
      </c>
      <c r="BC146">
        <f t="shared" si="47"/>
        <v>1.2217200000000001E-5</v>
      </c>
      <c r="BD146" t="e">
        <f t="shared" si="48"/>
        <v>#VALUE!</v>
      </c>
      <c r="BE146">
        <f t="shared" si="49"/>
        <v>4.6200000000000026E-3</v>
      </c>
      <c r="BF146">
        <f t="shared" si="50"/>
        <v>6.4220660000000001</v>
      </c>
    </row>
    <row r="147" spans="1:58">
      <c r="A147" t="s">
        <v>21</v>
      </c>
      <c r="C147">
        <v>5.0861299999999998</v>
      </c>
      <c r="D147">
        <v>39.273499999999999</v>
      </c>
      <c r="E147">
        <v>3941.64</v>
      </c>
      <c r="F147">
        <v>3025.71</v>
      </c>
      <c r="G147">
        <v>756.55399999999997</v>
      </c>
      <c r="H147">
        <v>3.5076200000000002</v>
      </c>
      <c r="I147">
        <v>0.56366799999999995</v>
      </c>
      <c r="J147">
        <v>0.29435099999999997</v>
      </c>
      <c r="K147">
        <v>2.7616200000000002</v>
      </c>
      <c r="L147">
        <v>1.89635</v>
      </c>
      <c r="M147">
        <v>0.46496999999999999</v>
      </c>
      <c r="N147">
        <v>4.1552499999999997</v>
      </c>
      <c r="O147">
        <v>18.913</v>
      </c>
      <c r="P147">
        <v>0.18553700000000001</v>
      </c>
      <c r="Q147">
        <v>1.5384500000000001</v>
      </c>
      <c r="R147">
        <v>15.688800000000001</v>
      </c>
      <c r="S147">
        <v>5.8625200000000002E-2</v>
      </c>
      <c r="T147">
        <v>8.3278900000000003E-2</v>
      </c>
      <c r="U147">
        <v>0</v>
      </c>
      <c r="V147">
        <v>4.2832000000000002E-2</v>
      </c>
      <c r="W147">
        <v>0.48431800000000003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0.54724200000000001</v>
      </c>
      <c r="AF147">
        <f t="shared" si="24"/>
        <v>47.170870000000001</v>
      </c>
      <c r="AH147">
        <f t="shared" si="26"/>
        <v>218831.35999999999</v>
      </c>
      <c r="AI147" t="e">
        <f t="shared" si="27"/>
        <v>#VALUE!</v>
      </c>
      <c r="AJ147" t="e">
        <f t="shared" si="28"/>
        <v>#VALUE!</v>
      </c>
      <c r="AK147">
        <f t="shared" si="29"/>
        <v>66.195179999999993</v>
      </c>
      <c r="AL147">
        <f t="shared" si="30"/>
        <v>5900.6063320000003</v>
      </c>
      <c r="AM147">
        <f t="shared" si="31"/>
        <v>397.78864900000002</v>
      </c>
      <c r="AN147">
        <f t="shared" si="32"/>
        <v>244.92637999999999</v>
      </c>
      <c r="AO147">
        <f t="shared" si="33"/>
        <v>154.35364999999999</v>
      </c>
      <c r="AP147">
        <f t="shared" si="34"/>
        <v>2.4794100000000001</v>
      </c>
      <c r="AQ147">
        <f t="shared" si="35"/>
        <v>30.044450000000001</v>
      </c>
      <c r="AR147">
        <f t="shared" si="36"/>
        <v>63.645899999999997</v>
      </c>
      <c r="AS147">
        <f t="shared" si="37"/>
        <v>67.45506300000001</v>
      </c>
      <c r="AT147">
        <f t="shared" si="38"/>
        <v>275.83055000000002</v>
      </c>
      <c r="AU147">
        <f t="shared" si="39"/>
        <v>13.2437</v>
      </c>
      <c r="AV147">
        <f t="shared" si="40"/>
        <v>25.194174799999999</v>
      </c>
      <c r="AW147">
        <f t="shared" si="41"/>
        <v>5.0981099999999988E-2</v>
      </c>
      <c r="AX147">
        <f t="shared" si="42"/>
        <v>0.61111599999999999</v>
      </c>
      <c r="AY147">
        <f t="shared" si="43"/>
        <v>35.057568000000003</v>
      </c>
      <c r="AZ147">
        <f t="shared" si="44"/>
        <v>2.739242</v>
      </c>
      <c r="BA147">
        <f t="shared" si="45"/>
        <v>2598.19</v>
      </c>
      <c r="BB147">
        <f t="shared" si="46"/>
        <v>2.5745400000000002E-2</v>
      </c>
      <c r="BC147">
        <f t="shared" si="47"/>
        <v>4.2192200000000001E-3</v>
      </c>
      <c r="BD147">
        <f t="shared" si="48"/>
        <v>8.6574199999999997E-4</v>
      </c>
      <c r="BE147">
        <f t="shared" si="49"/>
        <v>9.1564899999999998E-3</v>
      </c>
      <c r="BF147">
        <f t="shared" si="50"/>
        <v>7.227468</v>
      </c>
    </row>
    <row r="148" spans="1:58">
      <c r="A148" t="s">
        <v>22</v>
      </c>
      <c r="C148">
        <v>4.4638299999999997</v>
      </c>
      <c r="D148">
        <v>27.386900000000001</v>
      </c>
      <c r="E148">
        <v>5342.53</v>
      </c>
      <c r="F148">
        <v>2563.9299999999998</v>
      </c>
      <c r="G148">
        <v>628.83000000000004</v>
      </c>
      <c r="H148">
        <v>3.5583</v>
      </c>
      <c r="I148">
        <v>0.30511300000000002</v>
      </c>
      <c r="J148">
        <v>0.29247299999999998</v>
      </c>
      <c r="K148">
        <v>2.9979499999999999</v>
      </c>
      <c r="L148">
        <v>2.0253399999999999</v>
      </c>
      <c r="M148">
        <v>0.40129900000000002</v>
      </c>
      <c r="N148">
        <v>4.1968199999999998</v>
      </c>
      <c r="O148">
        <v>19.0822</v>
      </c>
      <c r="P148">
        <v>0.18390500000000001</v>
      </c>
      <c r="Q148">
        <v>1.65829</v>
      </c>
      <c r="R148">
        <v>15.421099999999999</v>
      </c>
      <c r="S148">
        <v>0</v>
      </c>
      <c r="T148">
        <v>0</v>
      </c>
      <c r="U148">
        <v>0</v>
      </c>
      <c r="V148">
        <v>2.8391300000000001E-2</v>
      </c>
      <c r="W148">
        <v>0.82538100000000003</v>
      </c>
      <c r="X148">
        <v>0</v>
      </c>
      <c r="Y148">
        <v>1.15233E-2</v>
      </c>
      <c r="Z148">
        <v>0</v>
      </c>
      <c r="AA148">
        <v>3.14363E-2</v>
      </c>
      <c r="AB148">
        <v>0</v>
      </c>
      <c r="AC148">
        <v>0.57537499999999997</v>
      </c>
      <c r="AF148">
        <f t="shared" si="24"/>
        <v>40.387569999999997</v>
      </c>
      <c r="AH148">
        <f t="shared" si="26"/>
        <v>193909.47</v>
      </c>
      <c r="AI148" t="e">
        <f t="shared" si="27"/>
        <v>#VALUE!</v>
      </c>
      <c r="AJ148" t="e">
        <f t="shared" si="28"/>
        <v>#VALUE!</v>
      </c>
      <c r="AK148">
        <f t="shared" si="29"/>
        <v>50.133499999999998</v>
      </c>
      <c r="AL148">
        <f t="shared" si="30"/>
        <v>2671.084887</v>
      </c>
      <c r="AM148">
        <f t="shared" si="31"/>
        <v>275.96452700000003</v>
      </c>
      <c r="AN148">
        <f t="shared" si="32"/>
        <v>158.33205000000001</v>
      </c>
      <c r="AO148">
        <f t="shared" si="33"/>
        <v>111.87266</v>
      </c>
      <c r="AP148">
        <f t="shared" si="34"/>
        <v>1.365151</v>
      </c>
      <c r="AQ148">
        <f t="shared" si="35"/>
        <v>28.385479999999998</v>
      </c>
      <c r="AR148">
        <f t="shared" si="36"/>
        <v>52.634399999999999</v>
      </c>
      <c r="AS148">
        <f t="shared" si="37"/>
        <v>62.016295</v>
      </c>
      <c r="AT148">
        <f t="shared" si="38"/>
        <v>223.72471000000002</v>
      </c>
      <c r="AU148">
        <f t="shared" si="39"/>
        <v>12.753399999999999</v>
      </c>
      <c r="AV148">
        <f t="shared" si="40"/>
        <v>28.1355</v>
      </c>
      <c r="AW148">
        <f t="shared" si="41"/>
        <v>3.25393E-2</v>
      </c>
      <c r="AX148">
        <f t="shared" si="42"/>
        <v>1.4980199999999999</v>
      </c>
      <c r="AY148">
        <f t="shared" si="43"/>
        <v>27.2420087</v>
      </c>
      <c r="AZ148">
        <f t="shared" si="44"/>
        <v>1.8050289999999998</v>
      </c>
      <c r="BA148">
        <f t="shared" si="45"/>
        <v>2397.0300000000002</v>
      </c>
      <c r="BB148" t="e">
        <f t="shared" si="46"/>
        <v>#VALUE!</v>
      </c>
      <c r="BC148">
        <f t="shared" si="47"/>
        <v>1.0061500000000001E-6</v>
      </c>
      <c r="BD148" t="e">
        <f t="shared" si="48"/>
        <v>#VALUE!</v>
      </c>
      <c r="BE148">
        <f t="shared" si="49"/>
        <v>5.3251100000000003E-2</v>
      </c>
      <c r="BF148">
        <f t="shared" si="50"/>
        <v>7.9352349999999996</v>
      </c>
    </row>
    <row r="149" spans="1:58">
      <c r="A149" t="s">
        <v>23</v>
      </c>
      <c r="C149">
        <v>4.7754399999999997</v>
      </c>
      <c r="D149">
        <v>35.042099999999998</v>
      </c>
      <c r="E149">
        <v>4478.83</v>
      </c>
      <c r="F149">
        <v>1921.13</v>
      </c>
      <c r="G149">
        <v>661</v>
      </c>
      <c r="H149">
        <v>3.32857</v>
      </c>
      <c r="I149">
        <v>0.50111899999999998</v>
      </c>
      <c r="J149">
        <v>0.37853799999999999</v>
      </c>
      <c r="K149">
        <v>2.9221900000000001</v>
      </c>
      <c r="L149">
        <v>2.7422499999999999</v>
      </c>
      <c r="M149">
        <v>0.48904799999999998</v>
      </c>
      <c r="N149">
        <v>6.7767200000000001</v>
      </c>
      <c r="O149">
        <v>16.704699999999999</v>
      </c>
      <c r="P149">
        <v>0.18984100000000001</v>
      </c>
      <c r="Q149">
        <v>2.0222199999999999</v>
      </c>
      <c r="R149">
        <v>15.9239</v>
      </c>
      <c r="S149">
        <v>0.11311</v>
      </c>
      <c r="T149">
        <v>0.141703</v>
      </c>
      <c r="U149">
        <v>0</v>
      </c>
      <c r="V149">
        <v>4.2597200000000002E-2</v>
      </c>
      <c r="W149">
        <v>0.65363000000000004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0.56803000000000003</v>
      </c>
      <c r="AF149">
        <f t="shared" si="24"/>
        <v>43.751260000000002</v>
      </c>
      <c r="AH149">
        <f t="shared" si="26"/>
        <v>220554.17</v>
      </c>
      <c r="AI149" t="e">
        <f t="shared" si="27"/>
        <v>#VALUE!</v>
      </c>
      <c r="AJ149" t="e">
        <f t="shared" si="28"/>
        <v>#VALUE!</v>
      </c>
      <c r="AK149">
        <f t="shared" si="29"/>
        <v>53.892229999999998</v>
      </c>
      <c r="AL149">
        <f t="shared" si="30"/>
        <v>2902.6188809999999</v>
      </c>
      <c r="AM149">
        <f t="shared" si="31"/>
        <v>296.08246200000002</v>
      </c>
      <c r="AN149">
        <f t="shared" si="32"/>
        <v>136.71381</v>
      </c>
      <c r="AO149">
        <f t="shared" si="33"/>
        <v>143.53975</v>
      </c>
      <c r="AP149">
        <f t="shared" si="34"/>
        <v>2.2450420000000002</v>
      </c>
      <c r="AQ149">
        <f t="shared" si="35"/>
        <v>23.316579999999998</v>
      </c>
      <c r="AR149">
        <f t="shared" si="36"/>
        <v>65.804000000000002</v>
      </c>
      <c r="AS149">
        <f t="shared" si="37"/>
        <v>69.307259000000002</v>
      </c>
      <c r="AT149">
        <f t="shared" si="38"/>
        <v>263.67777999999998</v>
      </c>
      <c r="AU149">
        <f t="shared" si="39"/>
        <v>17.293600000000001</v>
      </c>
      <c r="AV149">
        <f t="shared" si="40"/>
        <v>25.891490000000001</v>
      </c>
      <c r="AW149" t="e">
        <f t="shared" si="41"/>
        <v>#VALUE!</v>
      </c>
      <c r="AX149">
        <f t="shared" si="42"/>
        <v>0.71769799999999995</v>
      </c>
      <c r="AY149">
        <f t="shared" si="43"/>
        <v>32.6893028</v>
      </c>
      <c r="AZ149">
        <f t="shared" si="44"/>
        <v>2.0481799999999999</v>
      </c>
      <c r="BA149">
        <f t="shared" si="45"/>
        <v>3007.46</v>
      </c>
      <c r="BB149">
        <f t="shared" si="46"/>
        <v>1.04936E-2</v>
      </c>
      <c r="BC149" t="e">
        <f t="shared" si="47"/>
        <v>#VALUE!</v>
      </c>
      <c r="BD149" t="e">
        <f t="shared" si="48"/>
        <v>#VALUE!</v>
      </c>
      <c r="BE149">
        <f t="shared" si="49"/>
        <v>0.117677</v>
      </c>
      <c r="BF149">
        <f t="shared" si="50"/>
        <v>6.3299499999999993</v>
      </c>
    </row>
    <row r="150" spans="1:58">
      <c r="A150" t="s">
        <v>51</v>
      </c>
      <c r="C150">
        <v>3.2083200000000001</v>
      </c>
      <c r="D150">
        <v>33.591700000000003</v>
      </c>
      <c r="E150">
        <v>7075.91</v>
      </c>
      <c r="F150">
        <v>3034.52</v>
      </c>
      <c r="G150">
        <v>694.85699999999997</v>
      </c>
      <c r="H150">
        <v>2.4774400000000001</v>
      </c>
      <c r="I150">
        <v>0.30998700000000001</v>
      </c>
      <c r="J150">
        <v>0.18960099999999999</v>
      </c>
      <c r="K150">
        <v>2.3531300000000002</v>
      </c>
      <c r="L150">
        <v>1.51919</v>
      </c>
      <c r="M150">
        <v>0.39040900000000001</v>
      </c>
      <c r="N150">
        <v>6.2512600000000003</v>
      </c>
      <c r="O150">
        <v>9.86388</v>
      </c>
      <c r="P150">
        <v>0.157447</v>
      </c>
      <c r="Q150">
        <v>1.3145899999999999</v>
      </c>
      <c r="R150">
        <v>14.479100000000001</v>
      </c>
      <c r="S150">
        <v>7.9271099999999997E-2</v>
      </c>
      <c r="T150">
        <v>8.7674799999999997E-2</v>
      </c>
      <c r="U150">
        <v>0</v>
      </c>
      <c r="V150">
        <v>3.7789400000000001E-2</v>
      </c>
      <c r="W150">
        <v>0.76990899999999995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0.38736700000000002</v>
      </c>
      <c r="AF150">
        <f t="shared" si="24"/>
        <v>45.944180000000003</v>
      </c>
      <c r="AH150">
        <f t="shared" si="26"/>
        <v>209524.09</v>
      </c>
      <c r="AI150" t="e">
        <f t="shared" si="27"/>
        <v>#VALUE!</v>
      </c>
      <c r="AJ150" t="e">
        <f t="shared" si="28"/>
        <v>#VALUE!</v>
      </c>
      <c r="AK150">
        <f t="shared" si="29"/>
        <v>71.107060000000004</v>
      </c>
      <c r="AL150">
        <f t="shared" si="30"/>
        <v>4013.8500129999998</v>
      </c>
      <c r="AM150">
        <f t="shared" si="31"/>
        <v>338.31539900000001</v>
      </c>
      <c r="AN150">
        <f t="shared" si="32"/>
        <v>298.15586999999999</v>
      </c>
      <c r="AO150">
        <f t="shared" si="33"/>
        <v>147.78081</v>
      </c>
      <c r="AP150">
        <f t="shared" si="34"/>
        <v>2.3575210000000002</v>
      </c>
      <c r="AQ150">
        <f t="shared" si="35"/>
        <v>36.432939999999995</v>
      </c>
      <c r="AR150">
        <f t="shared" si="36"/>
        <v>99.987120000000004</v>
      </c>
      <c r="AS150">
        <f t="shared" si="37"/>
        <v>64.700952999999998</v>
      </c>
      <c r="AT150">
        <f t="shared" si="38"/>
        <v>299.43140999999997</v>
      </c>
      <c r="AU150">
        <f t="shared" si="39"/>
        <v>4.2743999999999982</v>
      </c>
      <c r="AV150">
        <f t="shared" si="40"/>
        <v>20.0231289</v>
      </c>
      <c r="AW150" t="e">
        <f t="shared" si="41"/>
        <v>#VALUE!</v>
      </c>
      <c r="AX150">
        <f t="shared" si="42"/>
        <v>2.8544800000000001</v>
      </c>
      <c r="AY150">
        <f t="shared" si="43"/>
        <v>20.637910599999998</v>
      </c>
      <c r="AZ150">
        <f t="shared" si="44"/>
        <v>2.0498810000000001</v>
      </c>
      <c r="BA150">
        <f t="shared" si="45"/>
        <v>3743.77</v>
      </c>
      <c r="BB150">
        <f t="shared" si="46"/>
        <v>2.19244E-2</v>
      </c>
      <c r="BC150">
        <f t="shared" si="47"/>
        <v>6.7349499999999997E-4</v>
      </c>
      <c r="BD150" t="e">
        <f t="shared" si="48"/>
        <v>#VALUE!</v>
      </c>
      <c r="BE150">
        <f t="shared" si="49"/>
        <v>4.4014600000000001E-2</v>
      </c>
      <c r="BF150">
        <f t="shared" si="50"/>
        <v>4.694483</v>
      </c>
    </row>
    <row r="151" spans="1:58">
      <c r="A151" t="s">
        <v>52</v>
      </c>
      <c r="C151">
        <v>5.3465800000000003</v>
      </c>
      <c r="D151">
        <v>26.6465</v>
      </c>
      <c r="E151">
        <v>3348.9</v>
      </c>
      <c r="F151">
        <v>2062.48</v>
      </c>
      <c r="G151">
        <v>585.54899999999998</v>
      </c>
      <c r="H151">
        <v>3.09293</v>
      </c>
      <c r="I151">
        <v>0.39129700000000001</v>
      </c>
      <c r="J151">
        <v>0.24157500000000001</v>
      </c>
      <c r="K151">
        <v>2.1406299999999998</v>
      </c>
      <c r="L151">
        <v>1.46353</v>
      </c>
      <c r="M151">
        <v>0.39790900000000001</v>
      </c>
      <c r="N151">
        <v>3.4755400000000001</v>
      </c>
      <c r="O151">
        <v>19.334399999999999</v>
      </c>
      <c r="P151">
        <v>0.141953</v>
      </c>
      <c r="Q151">
        <v>0.88598900000000003</v>
      </c>
      <c r="R151">
        <v>9.4366900000000005</v>
      </c>
      <c r="S151">
        <v>0</v>
      </c>
      <c r="T151">
        <v>5.60224E-2</v>
      </c>
      <c r="U151">
        <v>0</v>
      </c>
      <c r="V151">
        <v>5.2265300000000001E-2</v>
      </c>
      <c r="W151">
        <v>0.56042999999999998</v>
      </c>
      <c r="X151">
        <v>0</v>
      </c>
      <c r="Y151">
        <v>0</v>
      </c>
      <c r="Z151">
        <v>6.3932599999999996E-3</v>
      </c>
      <c r="AA151">
        <v>0</v>
      </c>
      <c r="AB151">
        <v>0</v>
      </c>
      <c r="AC151">
        <v>0.49461500000000003</v>
      </c>
      <c r="AF151">
        <f t="shared" si="24"/>
        <v>38.677619999999997</v>
      </c>
      <c r="AH151">
        <f t="shared" si="26"/>
        <v>188193.1</v>
      </c>
      <c r="AI151" t="e">
        <f t="shared" si="27"/>
        <v>#VALUE!</v>
      </c>
      <c r="AJ151" t="e">
        <f t="shared" si="28"/>
        <v>#VALUE!</v>
      </c>
      <c r="AK151">
        <f t="shared" si="29"/>
        <v>60.772269999999999</v>
      </c>
      <c r="AL151">
        <f t="shared" si="30"/>
        <v>3201.198703</v>
      </c>
      <c r="AM151">
        <f t="shared" si="31"/>
        <v>301.12642499999998</v>
      </c>
      <c r="AN151">
        <f t="shared" si="32"/>
        <v>171.85237000000001</v>
      </c>
      <c r="AO151">
        <f t="shared" si="33"/>
        <v>124.51947</v>
      </c>
      <c r="AP151">
        <f t="shared" si="34"/>
        <v>1.9033309999999999</v>
      </c>
      <c r="AQ151">
        <f t="shared" si="35"/>
        <v>23.261960000000002</v>
      </c>
      <c r="AR151">
        <f t="shared" si="36"/>
        <v>54.686499999999995</v>
      </c>
      <c r="AS151">
        <f t="shared" si="37"/>
        <v>60.220146999999997</v>
      </c>
      <c r="AT151">
        <f t="shared" si="38"/>
        <v>230.16201100000001</v>
      </c>
      <c r="AU151">
        <f t="shared" si="39"/>
        <v>15.22161</v>
      </c>
      <c r="AV151">
        <f t="shared" si="40"/>
        <v>29.348700000000001</v>
      </c>
      <c r="AW151">
        <f t="shared" si="41"/>
        <v>6.5817999999999988E-3</v>
      </c>
      <c r="AX151">
        <f t="shared" si="42"/>
        <v>1.5605500000000001</v>
      </c>
      <c r="AY151">
        <f t="shared" si="43"/>
        <v>28.366334700000003</v>
      </c>
      <c r="AZ151">
        <f t="shared" si="44"/>
        <v>1.2528699999999999</v>
      </c>
      <c r="BA151">
        <f t="shared" si="45"/>
        <v>2181.6999999999998</v>
      </c>
      <c r="BB151">
        <f t="shared" si="46"/>
        <v>1.6662E-2</v>
      </c>
      <c r="BC151" t="e">
        <f t="shared" si="47"/>
        <v>#VALUE!</v>
      </c>
      <c r="BD151">
        <f t="shared" si="48"/>
        <v>6.4005400000000004E-4</v>
      </c>
      <c r="BE151">
        <f t="shared" si="49"/>
        <v>3.0314299999999999E-2</v>
      </c>
      <c r="BF151">
        <f t="shared" si="50"/>
        <v>7.9703350000000004</v>
      </c>
    </row>
    <row r="152" spans="1:58">
      <c r="A152" t="s">
        <v>53</v>
      </c>
      <c r="C152">
        <v>3.9782500000000001</v>
      </c>
      <c r="D152">
        <v>30.1938</v>
      </c>
      <c r="E152">
        <v>3304.1</v>
      </c>
      <c r="F152">
        <v>3467.67</v>
      </c>
      <c r="G152">
        <v>601.19500000000005</v>
      </c>
      <c r="H152">
        <v>3.1820900000000001</v>
      </c>
      <c r="I152">
        <v>0.37720599999999999</v>
      </c>
      <c r="J152">
        <v>0.39168199999999997</v>
      </c>
      <c r="K152">
        <v>2.9938099999999999</v>
      </c>
      <c r="L152">
        <v>2.0739399999999999</v>
      </c>
      <c r="M152">
        <v>0.35299799999999998</v>
      </c>
      <c r="N152">
        <v>5.7533899999999996</v>
      </c>
      <c r="O152">
        <v>20.035299999999999</v>
      </c>
      <c r="P152">
        <v>0.18069099999999999</v>
      </c>
      <c r="Q152">
        <v>1.3918699999999999</v>
      </c>
      <c r="R152">
        <v>10.6477</v>
      </c>
      <c r="S152">
        <v>5.8703699999999998E-2</v>
      </c>
      <c r="T152">
        <v>0.13928199999999999</v>
      </c>
      <c r="U152">
        <v>0</v>
      </c>
      <c r="V152">
        <v>3.50998E-2</v>
      </c>
      <c r="W152">
        <v>0.71937600000000002</v>
      </c>
      <c r="X152">
        <v>0</v>
      </c>
      <c r="Y152">
        <v>1.13715E-2</v>
      </c>
      <c r="Z152">
        <v>0</v>
      </c>
      <c r="AA152">
        <v>3.1445599999999997E-2</v>
      </c>
      <c r="AB152">
        <v>0</v>
      </c>
      <c r="AC152">
        <v>0.44236999999999999</v>
      </c>
      <c r="AF152">
        <f t="shared" si="24"/>
        <v>34.492449999999998</v>
      </c>
      <c r="AH152">
        <f t="shared" si="26"/>
        <v>182440.9</v>
      </c>
      <c r="AI152" t="e">
        <f t="shared" si="27"/>
        <v>#VALUE!</v>
      </c>
      <c r="AJ152" t="e">
        <f t="shared" si="28"/>
        <v>#VALUE!</v>
      </c>
      <c r="AK152">
        <f t="shared" si="29"/>
        <v>86.520609999999991</v>
      </c>
      <c r="AL152">
        <f t="shared" si="30"/>
        <v>3381.3627939999997</v>
      </c>
      <c r="AM152">
        <f t="shared" si="31"/>
        <v>350.14331800000002</v>
      </c>
      <c r="AN152">
        <f t="shared" si="32"/>
        <v>180.45819</v>
      </c>
      <c r="AO152">
        <f t="shared" si="33"/>
        <v>110.45406000000001</v>
      </c>
      <c r="AP152">
        <f t="shared" si="34"/>
        <v>1.2486920000000001</v>
      </c>
      <c r="AQ152">
        <f t="shared" si="35"/>
        <v>21.97081</v>
      </c>
      <c r="AR152">
        <f t="shared" si="36"/>
        <v>50.535599999999995</v>
      </c>
      <c r="AS152">
        <f t="shared" si="37"/>
        <v>66.207109000000003</v>
      </c>
      <c r="AT152">
        <f t="shared" si="38"/>
        <v>251.76912999999999</v>
      </c>
      <c r="AU152">
        <f t="shared" si="39"/>
        <v>24.519399999999997</v>
      </c>
      <c r="AV152">
        <f t="shared" si="40"/>
        <v>30.565796300000002</v>
      </c>
      <c r="AW152" t="e">
        <f t="shared" si="41"/>
        <v>#VALUE!</v>
      </c>
      <c r="AX152">
        <f t="shared" si="42"/>
        <v>1.4257599999999999</v>
      </c>
      <c r="AY152">
        <f t="shared" si="43"/>
        <v>25.001900199999998</v>
      </c>
      <c r="AZ152">
        <f t="shared" si="44"/>
        <v>1.8079540000000001</v>
      </c>
      <c r="BA152">
        <f t="shared" si="45"/>
        <v>2360.67</v>
      </c>
      <c r="BB152">
        <f t="shared" si="46"/>
        <v>3.5075000000000002E-3</v>
      </c>
      <c r="BC152" t="e">
        <f t="shared" si="47"/>
        <v>#VALUE!</v>
      </c>
      <c r="BD152" t="e">
        <f t="shared" si="48"/>
        <v>#VALUE!</v>
      </c>
      <c r="BE152">
        <f t="shared" si="49"/>
        <v>5.3287599999999997E-2</v>
      </c>
      <c r="BF152">
        <f t="shared" si="50"/>
        <v>8.5601199999999995</v>
      </c>
    </row>
    <row r="153" spans="1:58">
      <c r="A153" t="s">
        <v>54</v>
      </c>
      <c r="C153">
        <v>4.9729999999999999</v>
      </c>
      <c r="D153">
        <v>40.216099999999997</v>
      </c>
      <c r="E153">
        <v>3333.26</v>
      </c>
      <c r="F153">
        <v>3429.2</v>
      </c>
      <c r="G153">
        <v>535.51900000000001</v>
      </c>
      <c r="H153">
        <v>4.3203699999999996</v>
      </c>
      <c r="I153">
        <v>0.40171000000000001</v>
      </c>
      <c r="J153">
        <v>0.27230599999999999</v>
      </c>
      <c r="K153">
        <v>2.50983</v>
      </c>
      <c r="L153">
        <v>1.13243</v>
      </c>
      <c r="M153">
        <v>0.42549799999999999</v>
      </c>
      <c r="N153">
        <v>5.7113800000000001</v>
      </c>
      <c r="O153">
        <v>16.836300000000001</v>
      </c>
      <c r="P153">
        <v>0.22902800000000001</v>
      </c>
      <c r="Q153">
        <v>1.4129799999999999</v>
      </c>
      <c r="R153">
        <v>11.143700000000001</v>
      </c>
      <c r="S153">
        <v>0</v>
      </c>
      <c r="T153">
        <v>6.7389500000000005E-2</v>
      </c>
      <c r="U153">
        <v>0</v>
      </c>
      <c r="V153">
        <v>4.0887399999999997E-2</v>
      </c>
      <c r="W153">
        <v>0.72626500000000005</v>
      </c>
      <c r="X153">
        <v>0</v>
      </c>
      <c r="Y153">
        <v>0</v>
      </c>
      <c r="Z153">
        <v>0</v>
      </c>
      <c r="AA153">
        <v>3.3505899999999998E-2</v>
      </c>
      <c r="AB153">
        <v>0</v>
      </c>
      <c r="AC153">
        <v>0.55251399999999995</v>
      </c>
      <c r="AF153">
        <f t="shared" si="24"/>
        <v>38.342700000000001</v>
      </c>
      <c r="AH153">
        <f t="shared" si="26"/>
        <v>197259.74</v>
      </c>
      <c r="AI153" t="e">
        <f t="shared" si="27"/>
        <v>#VALUE!</v>
      </c>
      <c r="AJ153" t="e">
        <f t="shared" si="28"/>
        <v>#VALUE!</v>
      </c>
      <c r="AK153">
        <f t="shared" si="29"/>
        <v>49.422230000000006</v>
      </c>
      <c r="AL153">
        <f t="shared" si="30"/>
        <v>3370.7582899999998</v>
      </c>
      <c r="AM153">
        <f t="shared" si="31"/>
        <v>300.63369399999999</v>
      </c>
      <c r="AN153">
        <f t="shared" si="32"/>
        <v>103.24517</v>
      </c>
      <c r="AO153">
        <f t="shared" si="33"/>
        <v>134.15656999999999</v>
      </c>
      <c r="AP153">
        <f t="shared" si="34"/>
        <v>1.717112</v>
      </c>
      <c r="AQ153">
        <f t="shared" si="35"/>
        <v>28.081420000000001</v>
      </c>
      <c r="AR153">
        <f t="shared" si="36"/>
        <v>60.975000000000001</v>
      </c>
      <c r="AS153">
        <f t="shared" si="37"/>
        <v>65.418971999999997</v>
      </c>
      <c r="AT153">
        <f t="shared" si="38"/>
        <v>266.11502000000002</v>
      </c>
      <c r="AU153">
        <f t="shared" si="39"/>
        <v>17.6937</v>
      </c>
      <c r="AV153">
        <f t="shared" si="40"/>
        <v>31.739599999999999</v>
      </c>
      <c r="AW153">
        <f t="shared" si="41"/>
        <v>3.067629999999999E-2</v>
      </c>
      <c r="AX153">
        <f t="shared" si="42"/>
        <v>1.68841</v>
      </c>
      <c r="AY153">
        <f t="shared" si="43"/>
        <v>35.1289126</v>
      </c>
      <c r="AZ153">
        <f t="shared" si="44"/>
        <v>2.9849349999999997</v>
      </c>
      <c r="BA153">
        <f t="shared" si="45"/>
        <v>2361.7800000000002</v>
      </c>
      <c r="BB153">
        <f t="shared" si="46"/>
        <v>1.7127300000000002E-2</v>
      </c>
      <c r="BC153">
        <f t="shared" si="47"/>
        <v>1.7542600000000001E-4</v>
      </c>
      <c r="BD153" t="e">
        <f t="shared" si="48"/>
        <v>#VALUE!</v>
      </c>
      <c r="BE153">
        <f t="shared" si="49"/>
        <v>8.1939899999999996E-2</v>
      </c>
      <c r="BF153">
        <f t="shared" si="50"/>
        <v>7.6098759999999999</v>
      </c>
    </row>
    <row r="154" spans="1:58">
      <c r="A154" t="s">
        <v>55</v>
      </c>
      <c r="C154">
        <v>4.0562899999999997</v>
      </c>
      <c r="D154">
        <v>46.077199999999998</v>
      </c>
      <c r="E154">
        <v>3009.83</v>
      </c>
      <c r="F154">
        <v>2441.06</v>
      </c>
      <c r="G154">
        <v>568.63699999999994</v>
      </c>
      <c r="H154">
        <v>3.5668799999999998</v>
      </c>
      <c r="I154">
        <v>0.403366</v>
      </c>
      <c r="J154">
        <v>0.36430200000000001</v>
      </c>
      <c r="K154">
        <v>2.2729499999999998</v>
      </c>
      <c r="L154">
        <v>2.1790699999999998</v>
      </c>
      <c r="M154">
        <v>0.43865999999999999</v>
      </c>
      <c r="N154">
        <v>3.8704399999999999</v>
      </c>
      <c r="O154">
        <v>20.394100000000002</v>
      </c>
      <c r="P154">
        <v>0.156304</v>
      </c>
      <c r="Q154">
        <v>1.4885600000000001</v>
      </c>
      <c r="R154">
        <v>12.4056</v>
      </c>
      <c r="S154">
        <v>5.6027100000000003E-2</v>
      </c>
      <c r="T154">
        <v>9.8306400000000002E-2</v>
      </c>
      <c r="U154">
        <v>0.125725</v>
      </c>
      <c r="V154">
        <v>5.77815E-2</v>
      </c>
      <c r="W154">
        <v>0.65401100000000001</v>
      </c>
      <c r="X154">
        <v>0</v>
      </c>
      <c r="Y154">
        <v>2.34218E-2</v>
      </c>
      <c r="Z154">
        <v>0</v>
      </c>
      <c r="AA154">
        <v>0</v>
      </c>
      <c r="AB154">
        <v>0</v>
      </c>
      <c r="AC154">
        <v>0.42680800000000002</v>
      </c>
      <c r="AF154">
        <f t="shared" si="24"/>
        <v>43.625010000000003</v>
      </c>
      <c r="AH154">
        <f t="shared" si="26"/>
        <v>181775.17</v>
      </c>
      <c r="AI154" t="e">
        <f t="shared" si="27"/>
        <v>#VALUE!</v>
      </c>
      <c r="AJ154" t="e">
        <f t="shared" si="28"/>
        <v>#VALUE!</v>
      </c>
      <c r="AK154">
        <f t="shared" si="29"/>
        <v>51.724119999999999</v>
      </c>
      <c r="AL154">
        <f t="shared" si="30"/>
        <v>2741.3166339999998</v>
      </c>
      <c r="AM154">
        <f t="shared" si="31"/>
        <v>283.77269799999999</v>
      </c>
      <c r="AN154">
        <f t="shared" si="32"/>
        <v>104.27905000000001</v>
      </c>
      <c r="AO154">
        <f t="shared" si="33"/>
        <v>136.69293000000002</v>
      </c>
      <c r="AP154">
        <f t="shared" si="34"/>
        <v>2.23272</v>
      </c>
      <c r="AQ154">
        <f t="shared" si="35"/>
        <v>40.656259999999996</v>
      </c>
      <c r="AR154">
        <f t="shared" si="36"/>
        <v>58.246000000000002</v>
      </c>
      <c r="AS154">
        <f t="shared" si="37"/>
        <v>65.825496000000001</v>
      </c>
      <c r="AT154">
        <f t="shared" si="38"/>
        <v>231.61043999999998</v>
      </c>
      <c r="AU154">
        <f t="shared" si="39"/>
        <v>20.975200000000001</v>
      </c>
      <c r="AV154">
        <f t="shared" si="40"/>
        <v>33.697472900000001</v>
      </c>
      <c r="AW154" t="e">
        <f t="shared" si="41"/>
        <v>#VALUE!</v>
      </c>
      <c r="AX154">
        <f t="shared" si="42"/>
        <v>1.393095</v>
      </c>
      <c r="AY154">
        <f t="shared" si="43"/>
        <v>27.124118499999998</v>
      </c>
      <c r="AZ154">
        <f t="shared" si="44"/>
        <v>1.9284689999999998</v>
      </c>
      <c r="BA154">
        <f t="shared" si="45"/>
        <v>2636.48</v>
      </c>
      <c r="BB154" t="e">
        <f t="shared" si="46"/>
        <v>#VALUE!</v>
      </c>
      <c r="BC154" t="e">
        <f t="shared" si="47"/>
        <v>#VALUE!</v>
      </c>
      <c r="BD154" t="e">
        <f t="shared" si="48"/>
        <v>#VALUE!</v>
      </c>
      <c r="BE154" t="e">
        <f t="shared" si="49"/>
        <v>#VALUE!</v>
      </c>
      <c r="BF154">
        <f t="shared" si="50"/>
        <v>8.3673320000000011</v>
      </c>
    </row>
    <row r="155" spans="1:58">
      <c r="A155" t="s">
        <v>56</v>
      </c>
      <c r="C155">
        <v>4.3134600000000001</v>
      </c>
      <c r="D155">
        <v>42.484299999999998</v>
      </c>
      <c r="E155">
        <v>5659.79</v>
      </c>
      <c r="F155">
        <v>2653.29</v>
      </c>
      <c r="G155">
        <v>790.149</v>
      </c>
      <c r="H155">
        <v>3.3290700000000002</v>
      </c>
      <c r="I155">
        <v>0.47604600000000002</v>
      </c>
      <c r="J155">
        <v>0.30013699999999999</v>
      </c>
      <c r="K155">
        <v>3.2515499999999999</v>
      </c>
      <c r="L155">
        <v>2.91404</v>
      </c>
      <c r="M155">
        <v>0.548844</v>
      </c>
      <c r="N155">
        <v>4.2643700000000004</v>
      </c>
      <c r="O155">
        <v>24.227</v>
      </c>
      <c r="P155">
        <v>0.34832600000000002</v>
      </c>
      <c r="Q155">
        <v>1.8551299999999999</v>
      </c>
      <c r="R155">
        <v>18.817</v>
      </c>
      <c r="S155">
        <v>7.1391099999999999E-2</v>
      </c>
      <c r="T155">
        <v>0.150149</v>
      </c>
      <c r="U155">
        <v>0</v>
      </c>
      <c r="V155">
        <v>4.5007800000000001E-2</v>
      </c>
      <c r="W155">
        <v>0.66444300000000001</v>
      </c>
      <c r="X155">
        <v>0</v>
      </c>
      <c r="Y155">
        <v>9.8979700000000007E-3</v>
      </c>
      <c r="Z155">
        <v>0</v>
      </c>
      <c r="AA155">
        <v>0</v>
      </c>
      <c r="AB155">
        <v>0</v>
      </c>
      <c r="AC155">
        <v>0.47419699999999998</v>
      </c>
      <c r="AF155">
        <f t="shared" si="24"/>
        <v>33.845039999999997</v>
      </c>
      <c r="AH155">
        <f t="shared" si="26"/>
        <v>203377.21</v>
      </c>
      <c r="AI155" t="e">
        <f t="shared" si="27"/>
        <v>#VALUE!</v>
      </c>
      <c r="AJ155" t="e">
        <f t="shared" si="28"/>
        <v>#VALUE!</v>
      </c>
      <c r="AK155">
        <f t="shared" si="29"/>
        <v>44.398330000000001</v>
      </c>
      <c r="AL155">
        <f t="shared" si="30"/>
        <v>2947.2339539999998</v>
      </c>
      <c r="AM155">
        <f t="shared" si="31"/>
        <v>289.98486300000002</v>
      </c>
      <c r="AN155">
        <f t="shared" si="32"/>
        <v>137.33244999999999</v>
      </c>
      <c r="AO155">
        <f t="shared" si="33"/>
        <v>109.03596</v>
      </c>
      <c r="AP155">
        <f t="shared" si="34"/>
        <v>1.8282760000000002</v>
      </c>
      <c r="AQ155">
        <f t="shared" si="35"/>
        <v>15.513729999999999</v>
      </c>
      <c r="AR155">
        <f t="shared" si="36"/>
        <v>41.603899999999996</v>
      </c>
      <c r="AS155">
        <f t="shared" si="37"/>
        <v>63.187573999999998</v>
      </c>
      <c r="AT155">
        <f t="shared" si="38"/>
        <v>254.56687000000002</v>
      </c>
      <c r="AU155">
        <f t="shared" si="39"/>
        <v>4.0505999999999993</v>
      </c>
      <c r="AV155">
        <f t="shared" si="40"/>
        <v>29.128908899999999</v>
      </c>
      <c r="AW155" t="e">
        <f t="shared" si="41"/>
        <v>#VALUE!</v>
      </c>
      <c r="AX155">
        <f t="shared" si="42"/>
        <v>2.6777899999999999</v>
      </c>
      <c r="AY155">
        <f t="shared" si="43"/>
        <v>37.109092199999999</v>
      </c>
      <c r="AZ155">
        <f t="shared" si="44"/>
        <v>2.8052670000000002</v>
      </c>
      <c r="BA155">
        <f t="shared" si="45"/>
        <v>2328.04</v>
      </c>
      <c r="BB155">
        <f t="shared" si="46"/>
        <v>5.6011299999999993E-3</v>
      </c>
      <c r="BC155" t="e">
        <f t="shared" si="47"/>
        <v>#VALUE!</v>
      </c>
      <c r="BD155">
        <f t="shared" si="48"/>
        <v>8.56276E-4</v>
      </c>
      <c r="BE155">
        <f t="shared" si="49"/>
        <v>0.116672</v>
      </c>
      <c r="BF155">
        <f t="shared" si="50"/>
        <v>6.315353</v>
      </c>
    </row>
    <row r="156" spans="1:58">
      <c r="A156" t="s">
        <v>57</v>
      </c>
      <c r="C156">
        <v>4.274</v>
      </c>
      <c r="D156">
        <v>39.767600000000002</v>
      </c>
      <c r="E156">
        <v>8114.32</v>
      </c>
      <c r="F156">
        <v>3061.95</v>
      </c>
      <c r="G156">
        <v>815.41800000000001</v>
      </c>
      <c r="H156">
        <v>3.8744499999999999</v>
      </c>
      <c r="I156">
        <v>0.49018699999999998</v>
      </c>
      <c r="J156">
        <v>0.32652300000000001</v>
      </c>
      <c r="K156">
        <v>3.3998300000000001</v>
      </c>
      <c r="L156">
        <v>2.0979800000000002</v>
      </c>
      <c r="M156">
        <v>0.39319300000000001</v>
      </c>
      <c r="N156">
        <v>4.0226100000000002</v>
      </c>
      <c r="O156">
        <v>21.932400000000001</v>
      </c>
      <c r="P156">
        <v>0.16420999999999999</v>
      </c>
      <c r="Q156">
        <v>1.77644</v>
      </c>
      <c r="R156">
        <v>14.635199999999999</v>
      </c>
      <c r="S156">
        <v>6.7435300000000004E-2</v>
      </c>
      <c r="T156">
        <v>9.6860799999999997E-2</v>
      </c>
      <c r="U156">
        <v>0</v>
      </c>
      <c r="V156">
        <v>5.32795E-2</v>
      </c>
      <c r="W156">
        <v>0.71450999999999998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0.71294199999999996</v>
      </c>
      <c r="AF156">
        <f t="shared" si="24"/>
        <v>33.1997</v>
      </c>
      <c r="AH156">
        <f t="shared" si="26"/>
        <v>184071.67999999999</v>
      </c>
      <c r="AI156" t="e">
        <f t="shared" si="27"/>
        <v>#VALUE!</v>
      </c>
      <c r="AJ156" t="e">
        <f t="shared" si="28"/>
        <v>#VALUE!</v>
      </c>
      <c r="AK156">
        <f t="shared" si="29"/>
        <v>46.41825</v>
      </c>
      <c r="AL156">
        <f t="shared" si="30"/>
        <v>2640.2298129999999</v>
      </c>
      <c r="AM156">
        <f t="shared" si="31"/>
        <v>275.61447699999997</v>
      </c>
      <c r="AN156">
        <f t="shared" si="32"/>
        <v>174.52316999999999</v>
      </c>
      <c r="AO156">
        <f t="shared" si="33"/>
        <v>123.25901999999999</v>
      </c>
      <c r="AP156">
        <f t="shared" si="34"/>
        <v>1.6175470000000001</v>
      </c>
      <c r="AQ156">
        <f t="shared" si="35"/>
        <v>33.036290000000001</v>
      </c>
      <c r="AR156">
        <f t="shared" si="36"/>
        <v>59.014099999999999</v>
      </c>
      <c r="AS156">
        <f t="shared" si="37"/>
        <v>59.265190000000004</v>
      </c>
      <c r="AT156">
        <f t="shared" si="38"/>
        <v>246.29255999999998</v>
      </c>
      <c r="AU156">
        <f t="shared" si="39"/>
        <v>3.9088000000000012</v>
      </c>
      <c r="AV156">
        <f t="shared" si="40"/>
        <v>25.624364700000001</v>
      </c>
      <c r="AW156" t="e">
        <f t="shared" si="41"/>
        <v>#VALUE!</v>
      </c>
      <c r="AX156">
        <f t="shared" si="42"/>
        <v>1.0870200000000001</v>
      </c>
      <c r="AY156">
        <f t="shared" si="43"/>
        <v>28.311420500000001</v>
      </c>
      <c r="AZ156">
        <f t="shared" si="44"/>
        <v>1.43441</v>
      </c>
      <c r="BA156">
        <f t="shared" si="45"/>
        <v>2395.3000000000002</v>
      </c>
      <c r="BB156">
        <f t="shared" si="46"/>
        <v>3.0072700000000001E-2</v>
      </c>
      <c r="BC156">
        <f t="shared" si="47"/>
        <v>2.2757300000000001E-4</v>
      </c>
      <c r="BD156" t="e">
        <f t="shared" si="48"/>
        <v>#VALUE!</v>
      </c>
      <c r="BE156">
        <f t="shared" si="49"/>
        <v>1.4796500000000001E-2</v>
      </c>
      <c r="BF156">
        <f t="shared" si="50"/>
        <v>6.3234979999999998</v>
      </c>
    </row>
    <row r="157" spans="1:58">
      <c r="A157" t="s">
        <v>58</v>
      </c>
      <c r="C157">
        <v>5.6651999999999996</v>
      </c>
      <c r="D157">
        <v>51.382199999999997</v>
      </c>
      <c r="E157">
        <v>4531.18</v>
      </c>
      <c r="F157">
        <v>3840.38</v>
      </c>
      <c r="G157">
        <v>688.27599999999995</v>
      </c>
      <c r="H157">
        <v>3.8243100000000001</v>
      </c>
      <c r="I157">
        <v>0.55618100000000004</v>
      </c>
      <c r="J157">
        <v>0.45072400000000001</v>
      </c>
      <c r="K157">
        <v>2.8018999999999998</v>
      </c>
      <c r="L157">
        <v>2.6848399999999999</v>
      </c>
      <c r="M157">
        <v>0.73306000000000004</v>
      </c>
      <c r="N157">
        <v>6.4961200000000003</v>
      </c>
      <c r="O157">
        <v>33.111899999999999</v>
      </c>
      <c r="P157">
        <v>0.29388599999999998</v>
      </c>
      <c r="Q157">
        <v>2.3562599999999998</v>
      </c>
      <c r="R157">
        <v>20.177800000000001</v>
      </c>
      <c r="S157">
        <v>7.8359600000000001E-2</v>
      </c>
      <c r="T157">
        <v>0</v>
      </c>
      <c r="U157">
        <v>0</v>
      </c>
      <c r="V157">
        <v>0.10198500000000001</v>
      </c>
      <c r="W157">
        <v>0.69228699999999999</v>
      </c>
      <c r="X157">
        <v>0</v>
      </c>
      <c r="Y157">
        <v>0</v>
      </c>
      <c r="Z157">
        <v>9.5433299999999992E-3</v>
      </c>
      <c r="AA157">
        <v>0</v>
      </c>
      <c r="AB157">
        <v>0</v>
      </c>
      <c r="AC157">
        <v>0.69038200000000005</v>
      </c>
      <c r="AF157">
        <f t="shared" si="24"/>
        <v>47.481300000000005</v>
      </c>
      <c r="AH157">
        <f t="shared" si="26"/>
        <v>212840.82</v>
      </c>
      <c r="AI157" t="e">
        <f t="shared" si="27"/>
        <v>#VALUE!</v>
      </c>
      <c r="AJ157" t="e">
        <f t="shared" si="28"/>
        <v>#VALUE!</v>
      </c>
      <c r="AK157">
        <f t="shared" si="29"/>
        <v>52.696490000000004</v>
      </c>
      <c r="AL157">
        <f t="shared" si="30"/>
        <v>3301.773819</v>
      </c>
      <c r="AM157">
        <f t="shared" si="31"/>
        <v>302.27027600000002</v>
      </c>
      <c r="AN157">
        <f t="shared" si="32"/>
        <v>152.72710000000001</v>
      </c>
      <c r="AO157">
        <f t="shared" si="33"/>
        <v>147.57415999999998</v>
      </c>
      <c r="AP157">
        <f t="shared" si="34"/>
        <v>1.4003000000000001</v>
      </c>
      <c r="AQ157">
        <f t="shared" si="35"/>
        <v>38.32958</v>
      </c>
      <c r="AR157">
        <f t="shared" si="36"/>
        <v>15.092400000000005</v>
      </c>
      <c r="AS157">
        <f t="shared" si="37"/>
        <v>66.624014000000003</v>
      </c>
      <c r="AT157">
        <f t="shared" si="38"/>
        <v>285.14774</v>
      </c>
      <c r="AU157">
        <f t="shared" si="39"/>
        <v>-3.0838999999999999</v>
      </c>
      <c r="AV157">
        <f t="shared" si="40"/>
        <v>29.346440400000002</v>
      </c>
      <c r="AW157">
        <f t="shared" si="41"/>
        <v>0.10052</v>
      </c>
      <c r="AX157">
        <f t="shared" si="42"/>
        <v>2.73427</v>
      </c>
      <c r="AY157">
        <f t="shared" si="43"/>
        <v>35.987115000000003</v>
      </c>
      <c r="AZ157">
        <f t="shared" si="44"/>
        <v>2.1386030000000003</v>
      </c>
      <c r="BA157">
        <f t="shared" si="45"/>
        <v>2528.13</v>
      </c>
      <c r="BB157">
        <f t="shared" si="46"/>
        <v>9.2565599999999993E-5</v>
      </c>
      <c r="BC157" t="e">
        <f t="shared" si="47"/>
        <v>#VALUE!</v>
      </c>
      <c r="BD157">
        <f t="shared" si="48"/>
        <v>1.99972E-3</v>
      </c>
      <c r="BE157">
        <f t="shared" si="49"/>
        <v>5.1016300000000001E-2</v>
      </c>
      <c r="BF157">
        <f t="shared" si="50"/>
        <v>7.6194980000000001</v>
      </c>
    </row>
    <row r="158" spans="1:58">
      <c r="A158" t="s">
        <v>59</v>
      </c>
      <c r="C158">
        <v>4.5433199999999996</v>
      </c>
      <c r="D158">
        <v>48.190100000000001</v>
      </c>
      <c r="E158">
        <v>5888.02</v>
      </c>
      <c r="F158">
        <v>3346</v>
      </c>
      <c r="G158">
        <v>701.20600000000002</v>
      </c>
      <c r="H158">
        <v>3.3718499999999998</v>
      </c>
      <c r="I158">
        <v>0.37478499999999998</v>
      </c>
      <c r="J158">
        <v>0.25400600000000001</v>
      </c>
      <c r="K158">
        <v>3.2806999999999999</v>
      </c>
      <c r="L158">
        <v>2.2217199999999999</v>
      </c>
      <c r="M158">
        <v>0.53541000000000005</v>
      </c>
      <c r="N158">
        <v>8.10839</v>
      </c>
      <c r="O158">
        <v>16.945</v>
      </c>
      <c r="P158">
        <v>0.24648600000000001</v>
      </c>
      <c r="Q158">
        <v>1.9494100000000001</v>
      </c>
      <c r="R158">
        <v>14.2216</v>
      </c>
      <c r="S158">
        <v>0</v>
      </c>
      <c r="T158">
        <v>6.7899299999999996E-2</v>
      </c>
      <c r="U158">
        <v>0.34733799999999998</v>
      </c>
      <c r="V158">
        <v>6.3938400000000006E-2</v>
      </c>
      <c r="W158">
        <v>0.84578100000000001</v>
      </c>
      <c r="X158">
        <v>0</v>
      </c>
      <c r="Y158">
        <v>0</v>
      </c>
      <c r="Z158">
        <v>0</v>
      </c>
      <c r="AA158">
        <v>4.8203599999999999E-2</v>
      </c>
      <c r="AB158">
        <v>3.7909600000000002E-2</v>
      </c>
      <c r="AC158">
        <v>0.58783700000000005</v>
      </c>
      <c r="AF158">
        <f t="shared" si="24"/>
        <v>45.758279999999999</v>
      </c>
      <c r="AH158">
        <f t="shared" si="26"/>
        <v>224877.98</v>
      </c>
      <c r="AI158" t="e">
        <f t="shared" si="27"/>
        <v>#VALUE!</v>
      </c>
      <c r="AJ158" t="e">
        <f t="shared" si="28"/>
        <v>#VALUE!</v>
      </c>
      <c r="AK158">
        <f t="shared" si="29"/>
        <v>48.32835</v>
      </c>
      <c r="AL158">
        <f t="shared" si="30"/>
        <v>3006.5752149999998</v>
      </c>
      <c r="AM158">
        <f t="shared" si="31"/>
        <v>288.57299399999999</v>
      </c>
      <c r="AN158">
        <f t="shared" si="32"/>
        <v>158.01830000000001</v>
      </c>
      <c r="AO158">
        <f t="shared" si="33"/>
        <v>127.68827999999999</v>
      </c>
      <c r="AP158">
        <f t="shared" si="34"/>
        <v>1.3199999999999998</v>
      </c>
      <c r="AQ158">
        <f t="shared" si="35"/>
        <v>28.143410000000003</v>
      </c>
      <c r="AR158">
        <f t="shared" si="36"/>
        <v>49.586400000000005</v>
      </c>
      <c r="AS158">
        <f t="shared" si="37"/>
        <v>64.96011399999999</v>
      </c>
      <c r="AT158">
        <f t="shared" si="38"/>
        <v>283.44859000000002</v>
      </c>
      <c r="AU158">
        <f t="shared" si="39"/>
        <v>15.1975</v>
      </c>
      <c r="AV158">
        <f t="shared" si="40"/>
        <v>33.2639</v>
      </c>
      <c r="AW158" t="e">
        <f t="shared" si="41"/>
        <v>#VALUE!</v>
      </c>
      <c r="AX158">
        <f t="shared" si="42"/>
        <v>0.97118199999999999</v>
      </c>
      <c r="AY158">
        <f t="shared" si="43"/>
        <v>27.0071616</v>
      </c>
      <c r="AZ158">
        <f t="shared" si="44"/>
        <v>1.6798089999999997</v>
      </c>
      <c r="BA158">
        <f t="shared" si="45"/>
        <v>1908.58</v>
      </c>
      <c r="BB158">
        <f t="shared" si="46"/>
        <v>8.0834800000000005E-3</v>
      </c>
      <c r="BC158" t="e">
        <f t="shared" si="47"/>
        <v>#VALUE!</v>
      </c>
      <c r="BD158" t="e">
        <f t="shared" si="48"/>
        <v>#VALUE!</v>
      </c>
      <c r="BE158">
        <f t="shared" si="49"/>
        <v>6.2564399999999992E-2</v>
      </c>
      <c r="BF158">
        <f t="shared" si="50"/>
        <v>8.2159230000000001</v>
      </c>
    </row>
    <row r="159" spans="1:58">
      <c r="A159" t="s">
        <v>60</v>
      </c>
      <c r="C159">
        <v>4.1737299999999999</v>
      </c>
      <c r="D159">
        <v>41.366399999999999</v>
      </c>
      <c r="E159">
        <v>4294.78</v>
      </c>
      <c r="F159">
        <v>3849.47</v>
      </c>
      <c r="G159">
        <v>773.14700000000005</v>
      </c>
      <c r="H159">
        <v>3.8313600000000001</v>
      </c>
      <c r="I159">
        <v>0.43441999999999997</v>
      </c>
      <c r="J159">
        <v>0.32474999999999998</v>
      </c>
      <c r="K159">
        <v>2.3600300000000001</v>
      </c>
      <c r="L159">
        <v>1.8242</v>
      </c>
      <c r="M159">
        <v>0.52110199999999995</v>
      </c>
      <c r="N159">
        <v>3.3565</v>
      </c>
      <c r="O159">
        <v>16.4129</v>
      </c>
      <c r="P159">
        <v>0.24005799999999999</v>
      </c>
      <c r="Q159">
        <v>1.4221999999999999</v>
      </c>
      <c r="R159">
        <v>11.9428</v>
      </c>
      <c r="S159">
        <v>0</v>
      </c>
      <c r="T159">
        <v>6.84337E-2</v>
      </c>
      <c r="U159">
        <v>0.14935899999999999</v>
      </c>
      <c r="V159">
        <v>4.3928700000000001E-2</v>
      </c>
      <c r="W159">
        <v>0.50721499999999997</v>
      </c>
      <c r="X159">
        <v>0</v>
      </c>
      <c r="Y159">
        <v>0</v>
      </c>
      <c r="Z159">
        <v>0</v>
      </c>
      <c r="AA159">
        <v>3.5347000000000003E-2</v>
      </c>
      <c r="AB159">
        <v>0</v>
      </c>
      <c r="AC159">
        <v>0.49973099999999998</v>
      </c>
      <c r="AF159">
        <f t="shared" si="24"/>
        <v>40.997970000000002</v>
      </c>
      <c r="AH159">
        <f t="shared" si="26"/>
        <v>184028.22</v>
      </c>
      <c r="AI159" t="e">
        <f t="shared" si="27"/>
        <v>#VALUE!</v>
      </c>
      <c r="AJ159" t="e">
        <f t="shared" si="28"/>
        <v>#VALUE!</v>
      </c>
      <c r="AK159">
        <f t="shared" si="29"/>
        <v>92.255039999999994</v>
      </c>
      <c r="AL159">
        <f t="shared" si="30"/>
        <v>5492.5155800000002</v>
      </c>
      <c r="AM159">
        <f t="shared" si="31"/>
        <v>519.56025</v>
      </c>
      <c r="AN159">
        <f t="shared" si="32"/>
        <v>258.54597000000001</v>
      </c>
      <c r="AO159">
        <f t="shared" si="33"/>
        <v>142.94980000000001</v>
      </c>
      <c r="AP159">
        <f t="shared" si="34"/>
        <v>1.9934479999999999</v>
      </c>
      <c r="AQ159">
        <f t="shared" si="35"/>
        <v>30.549600000000002</v>
      </c>
      <c r="AR159">
        <f t="shared" si="36"/>
        <v>87.237099999999998</v>
      </c>
      <c r="AS159">
        <f t="shared" si="37"/>
        <v>71.575841999999994</v>
      </c>
      <c r="AT159">
        <f t="shared" si="38"/>
        <v>260.82580000000002</v>
      </c>
      <c r="AU159">
        <f t="shared" si="39"/>
        <v>5.198500000000001</v>
      </c>
      <c r="AV159">
        <f t="shared" si="40"/>
        <v>23.369499999999999</v>
      </c>
      <c r="AW159" t="e">
        <f t="shared" si="41"/>
        <v>#VALUE!</v>
      </c>
      <c r="AX159">
        <f t="shared" si="42"/>
        <v>0.47442499999999999</v>
      </c>
      <c r="AY159">
        <f t="shared" si="43"/>
        <v>34.5770713</v>
      </c>
      <c r="AZ159">
        <f t="shared" si="44"/>
        <v>1.6604450000000002</v>
      </c>
      <c r="BA159">
        <f t="shared" si="45"/>
        <v>2285.8200000000002</v>
      </c>
      <c r="BB159">
        <f t="shared" si="46"/>
        <v>1.16247E-2</v>
      </c>
      <c r="BC159">
        <f t="shared" si="47"/>
        <v>4.3960800000000001E-5</v>
      </c>
      <c r="BD159" t="e">
        <f t="shared" si="48"/>
        <v>#VALUE!</v>
      </c>
      <c r="BE159" t="e">
        <f t="shared" si="49"/>
        <v>#VALUE!</v>
      </c>
      <c r="BF159">
        <f t="shared" si="50"/>
        <v>4.5879490000000001</v>
      </c>
    </row>
    <row r="160" spans="1:58">
      <c r="A160" t="s">
        <v>61</v>
      </c>
      <c r="C160">
        <v>8.2166700000000006</v>
      </c>
      <c r="D160">
        <v>57.835900000000002</v>
      </c>
      <c r="E160">
        <v>3459.71</v>
      </c>
      <c r="F160">
        <v>3193.95</v>
      </c>
      <c r="G160">
        <v>1065.26</v>
      </c>
      <c r="H160">
        <v>4.0327299999999999</v>
      </c>
      <c r="I160">
        <v>0.50871699999999997</v>
      </c>
      <c r="J160">
        <v>0.48138300000000001</v>
      </c>
      <c r="K160">
        <v>4.3000699999999998</v>
      </c>
      <c r="L160">
        <v>3.0625</v>
      </c>
      <c r="M160">
        <v>0.70187200000000005</v>
      </c>
      <c r="N160">
        <v>8.2978400000000008</v>
      </c>
      <c r="O160">
        <v>21.654199999999999</v>
      </c>
      <c r="P160">
        <v>0.27063300000000001</v>
      </c>
      <c r="Q160">
        <v>1.3250999999999999</v>
      </c>
      <c r="R160">
        <v>15.5128</v>
      </c>
      <c r="S160">
        <v>0</v>
      </c>
      <c r="T160">
        <v>9.2296799999999998E-2</v>
      </c>
      <c r="U160">
        <v>0</v>
      </c>
      <c r="V160">
        <v>4.5615099999999999E-2</v>
      </c>
      <c r="W160">
        <v>0.90656199999999998</v>
      </c>
      <c r="X160">
        <v>0</v>
      </c>
      <c r="Y160">
        <v>2.4986399999999999E-2</v>
      </c>
      <c r="Z160">
        <v>1.1113100000000001E-2</v>
      </c>
      <c r="AA160">
        <v>0</v>
      </c>
      <c r="AB160">
        <v>0</v>
      </c>
      <c r="AC160">
        <v>0.72888799999999998</v>
      </c>
      <c r="AF160">
        <f t="shared" si="24"/>
        <v>42.27413</v>
      </c>
      <c r="AH160">
        <f t="shared" si="26"/>
        <v>194131.29</v>
      </c>
      <c r="AI160" t="e">
        <f t="shared" si="27"/>
        <v>#VALUE!</v>
      </c>
      <c r="AJ160" t="e">
        <f t="shared" si="28"/>
        <v>#VALUE!</v>
      </c>
      <c r="AK160">
        <f t="shared" si="29"/>
        <v>51.363669999999999</v>
      </c>
      <c r="AL160">
        <f t="shared" si="30"/>
        <v>3240.1812829999999</v>
      </c>
      <c r="AM160">
        <f t="shared" si="31"/>
        <v>300.98961700000001</v>
      </c>
      <c r="AN160">
        <f t="shared" si="32"/>
        <v>141.50493</v>
      </c>
      <c r="AO160">
        <f t="shared" si="33"/>
        <v>129.7345</v>
      </c>
      <c r="AP160">
        <f t="shared" si="34"/>
        <v>1.7238779999999998</v>
      </c>
      <c r="AQ160">
        <f t="shared" si="35"/>
        <v>28.644260000000003</v>
      </c>
      <c r="AR160">
        <f t="shared" si="36"/>
        <v>63.746499999999997</v>
      </c>
      <c r="AS160">
        <f t="shared" si="37"/>
        <v>61.817767000000003</v>
      </c>
      <c r="AT160">
        <f t="shared" si="38"/>
        <v>252.2979</v>
      </c>
      <c r="AU160">
        <f t="shared" si="39"/>
        <v>7.8382999999999985</v>
      </c>
      <c r="AV160">
        <f t="shared" si="40"/>
        <v>28.562999999999999</v>
      </c>
      <c r="AW160" t="e">
        <f t="shared" si="41"/>
        <v>#VALUE!</v>
      </c>
      <c r="AX160">
        <f t="shared" si="42"/>
        <v>1.9399900000000001</v>
      </c>
      <c r="AY160">
        <f t="shared" si="43"/>
        <v>28.838484900000001</v>
      </c>
      <c r="AZ160">
        <f t="shared" si="44"/>
        <v>1.4207879999999999</v>
      </c>
      <c r="BA160">
        <f t="shared" si="45"/>
        <v>2334.4</v>
      </c>
      <c r="BB160" t="e">
        <f t="shared" si="46"/>
        <v>#VALUE!</v>
      </c>
      <c r="BC160" t="e">
        <f t="shared" si="47"/>
        <v>#VALUE!</v>
      </c>
      <c r="BD160">
        <f t="shared" si="48"/>
        <v>2.1075E-3</v>
      </c>
      <c r="BE160">
        <f t="shared" si="49"/>
        <v>1.67098E-2</v>
      </c>
      <c r="BF160">
        <f t="shared" si="50"/>
        <v>7.5743320000000001</v>
      </c>
    </row>
    <row r="161" spans="1:58">
      <c r="A161" t="s">
        <v>62</v>
      </c>
      <c r="C161">
        <v>5.8422400000000003</v>
      </c>
      <c r="D161">
        <v>66.096699999999998</v>
      </c>
      <c r="E161">
        <v>5623.18</v>
      </c>
      <c r="F161">
        <v>4363.99</v>
      </c>
      <c r="G161">
        <v>533.32799999999997</v>
      </c>
      <c r="H161">
        <v>4.9101999999999997</v>
      </c>
      <c r="I161">
        <v>0.345613</v>
      </c>
      <c r="J161">
        <v>0.36546000000000001</v>
      </c>
      <c r="K161">
        <v>3.1619600000000001</v>
      </c>
      <c r="L161">
        <v>2.5557799999999999</v>
      </c>
      <c r="M161">
        <v>0.46870200000000001</v>
      </c>
      <c r="N161">
        <v>3.7063799999999998</v>
      </c>
      <c r="O161">
        <v>24.292999999999999</v>
      </c>
      <c r="P161">
        <v>0.17327899999999999</v>
      </c>
      <c r="Q161">
        <v>1.79593</v>
      </c>
      <c r="R161">
        <v>15.9185</v>
      </c>
      <c r="S161">
        <v>0.104341</v>
      </c>
      <c r="T161">
        <v>0</v>
      </c>
      <c r="U161">
        <v>0.36474600000000001</v>
      </c>
      <c r="V161">
        <v>5.89528E-2</v>
      </c>
      <c r="W161">
        <v>0.61987800000000004</v>
      </c>
      <c r="X161">
        <v>0</v>
      </c>
      <c r="Y161">
        <v>1.04051E-2</v>
      </c>
      <c r="Z161">
        <v>0</v>
      </c>
      <c r="AA161">
        <v>0</v>
      </c>
      <c r="AB161">
        <v>3.1073199999999999E-2</v>
      </c>
      <c r="AC161">
        <v>0.54751700000000003</v>
      </c>
      <c r="AF161">
        <f t="shared" si="24"/>
        <v>45.578860000000006</v>
      </c>
      <c r="AH161">
        <f t="shared" si="26"/>
        <v>202405.82</v>
      </c>
      <c r="AI161" t="e">
        <f t="shared" si="27"/>
        <v>#VALUE!</v>
      </c>
      <c r="AJ161" t="e">
        <f t="shared" si="28"/>
        <v>#VALUE!</v>
      </c>
      <c r="AK161">
        <f t="shared" si="29"/>
        <v>53.507199999999997</v>
      </c>
      <c r="AL161">
        <f t="shared" si="30"/>
        <v>3436.2443870000002</v>
      </c>
      <c r="AM161">
        <f t="shared" si="31"/>
        <v>325.93454000000003</v>
      </c>
      <c r="AN161">
        <f t="shared" si="32"/>
        <v>187.61604</v>
      </c>
      <c r="AO161">
        <f t="shared" si="33"/>
        <v>190.12222</v>
      </c>
      <c r="AP161">
        <f t="shared" si="34"/>
        <v>3.5321279999999997</v>
      </c>
      <c r="AQ161">
        <f t="shared" si="35"/>
        <v>54.263119999999994</v>
      </c>
      <c r="AR161">
        <f t="shared" si="36"/>
        <v>109.786</v>
      </c>
      <c r="AS161">
        <f t="shared" si="37"/>
        <v>63.839221000000002</v>
      </c>
      <c r="AT161">
        <f t="shared" si="38"/>
        <v>287.54807</v>
      </c>
      <c r="AU161">
        <f t="shared" si="39"/>
        <v>3.2416</v>
      </c>
      <c r="AV161">
        <f t="shared" si="40"/>
        <v>19.692558999999999</v>
      </c>
      <c r="AW161" t="e">
        <f t="shared" si="41"/>
        <v>#VALUE!</v>
      </c>
      <c r="AX161">
        <f t="shared" si="42"/>
        <v>0.31625499999999995</v>
      </c>
      <c r="AY161">
        <f t="shared" si="43"/>
        <v>40.249647199999998</v>
      </c>
      <c r="AZ161">
        <f t="shared" si="44"/>
        <v>2.796392</v>
      </c>
      <c r="BA161">
        <f t="shared" si="45"/>
        <v>3340.54</v>
      </c>
      <c r="BB161">
        <f t="shared" si="46"/>
        <v>9.807299999999998E-3</v>
      </c>
      <c r="BC161" t="e">
        <f t="shared" si="47"/>
        <v>#VALUE!</v>
      </c>
      <c r="BD161" t="e">
        <f t="shared" si="48"/>
        <v>#VALUE!</v>
      </c>
      <c r="BE161" t="e">
        <f t="shared" si="49"/>
        <v>#VALUE!</v>
      </c>
      <c r="BF161">
        <f t="shared" si="50"/>
        <v>4.623113</v>
      </c>
    </row>
    <row r="162" spans="1:58">
      <c r="A162" t="s">
        <v>63</v>
      </c>
      <c r="C162">
        <v>4.8533600000000003</v>
      </c>
      <c r="D162">
        <v>54.797499999999999</v>
      </c>
      <c r="E162">
        <v>5208.93</v>
      </c>
      <c r="F162">
        <v>5424.56</v>
      </c>
      <c r="G162">
        <v>726.91300000000001</v>
      </c>
      <c r="H162">
        <v>3.8537599999999999</v>
      </c>
      <c r="I162">
        <v>0.44397799999999998</v>
      </c>
      <c r="J162">
        <v>0.36174499999999998</v>
      </c>
      <c r="K162">
        <v>3.0022000000000002</v>
      </c>
      <c r="L162">
        <v>2.8283900000000002</v>
      </c>
      <c r="M162">
        <v>0.53354500000000005</v>
      </c>
      <c r="N162">
        <v>6.4172599999999997</v>
      </c>
      <c r="O162">
        <v>24.416</v>
      </c>
      <c r="P162">
        <v>0.23383999999999999</v>
      </c>
      <c r="Q162">
        <v>2.06616</v>
      </c>
      <c r="R162">
        <v>14.435700000000001</v>
      </c>
      <c r="S162">
        <v>0.121951</v>
      </c>
      <c r="T162">
        <v>0.123378</v>
      </c>
      <c r="U162">
        <v>0</v>
      </c>
      <c r="V162">
        <v>5.5809299999999999E-2</v>
      </c>
      <c r="W162">
        <v>0.56625300000000001</v>
      </c>
      <c r="X162">
        <v>0</v>
      </c>
      <c r="Y162">
        <v>1.02478E-2</v>
      </c>
      <c r="Z162">
        <v>9.0502800000000008E-3</v>
      </c>
      <c r="AA162">
        <v>0</v>
      </c>
      <c r="AB162">
        <v>0</v>
      </c>
      <c r="AC162">
        <v>0.62729999999999997</v>
      </c>
      <c r="AF162">
        <f t="shared" si="24"/>
        <v>40.442639999999997</v>
      </c>
      <c r="AH162">
        <f t="shared" si="26"/>
        <v>204370.07</v>
      </c>
      <c r="AI162" t="e">
        <f t="shared" si="27"/>
        <v>#VALUE!</v>
      </c>
      <c r="AJ162" t="e">
        <f t="shared" si="28"/>
        <v>#VALUE!</v>
      </c>
      <c r="AK162">
        <f t="shared" si="29"/>
        <v>55.351239999999997</v>
      </c>
      <c r="AL162">
        <f t="shared" si="30"/>
        <v>2930.6160220000002</v>
      </c>
      <c r="AM162">
        <f t="shared" si="31"/>
        <v>293.213255</v>
      </c>
      <c r="AN162">
        <f t="shared" si="32"/>
        <v>176.91680000000002</v>
      </c>
      <c r="AO162">
        <f t="shared" si="33"/>
        <v>131.22460999999998</v>
      </c>
      <c r="AP162">
        <f t="shared" si="34"/>
        <v>1.7306149999999998</v>
      </c>
      <c r="AQ162">
        <f t="shared" si="35"/>
        <v>15.912140000000001</v>
      </c>
      <c r="AR162">
        <f t="shared" si="36"/>
        <v>111.08199999999999</v>
      </c>
      <c r="AS162">
        <f t="shared" si="37"/>
        <v>61.550559999999997</v>
      </c>
      <c r="AT162">
        <f t="shared" si="38"/>
        <v>236.71784</v>
      </c>
      <c r="AU162">
        <f t="shared" si="39"/>
        <v>9.0151000000000003</v>
      </c>
      <c r="AV162">
        <f t="shared" si="40"/>
        <v>23.766749000000001</v>
      </c>
      <c r="AW162" t="e">
        <f t="shared" si="41"/>
        <v>#VALUE!</v>
      </c>
      <c r="AX162">
        <f t="shared" si="42"/>
        <v>0.85827699999999996</v>
      </c>
      <c r="AY162">
        <f t="shared" si="43"/>
        <v>36.172190700000002</v>
      </c>
      <c r="AZ162">
        <f t="shared" si="44"/>
        <v>1.6107169999999997</v>
      </c>
      <c r="BA162">
        <f t="shared" si="45"/>
        <v>2854.99</v>
      </c>
      <c r="BB162" t="e">
        <f t="shared" si="46"/>
        <v>#VALUE!</v>
      </c>
      <c r="BC162" t="e">
        <f t="shared" si="47"/>
        <v>#VALUE!</v>
      </c>
      <c r="BD162" t="e">
        <f t="shared" si="48"/>
        <v>#VALUE!</v>
      </c>
      <c r="BE162" t="e">
        <f t="shared" si="49"/>
        <v>#VALUE!</v>
      </c>
      <c r="BF162">
        <f t="shared" si="50"/>
        <v>7.1422299999999996</v>
      </c>
    </row>
    <row r="163" spans="1:58">
      <c r="A163" t="s">
        <v>64</v>
      </c>
      <c r="C163">
        <v>5.6892399999999999</v>
      </c>
      <c r="D163">
        <v>39.853499999999997</v>
      </c>
      <c r="E163">
        <v>3351.04</v>
      </c>
      <c r="F163">
        <v>4191.6499999999996</v>
      </c>
      <c r="G163">
        <v>642.14300000000003</v>
      </c>
      <c r="H163">
        <v>5.14358</v>
      </c>
      <c r="I163">
        <v>0.42009400000000002</v>
      </c>
      <c r="J163">
        <v>0.41277700000000001</v>
      </c>
      <c r="K163">
        <v>2.4624199999999998</v>
      </c>
      <c r="L163">
        <v>2.3853399999999998</v>
      </c>
      <c r="M163">
        <v>0.48667500000000002</v>
      </c>
      <c r="N163">
        <v>6.8442299999999996</v>
      </c>
      <c r="O163">
        <v>18.2454</v>
      </c>
      <c r="P163">
        <v>0.17808299999999999</v>
      </c>
      <c r="Q163">
        <v>1.90055</v>
      </c>
      <c r="R163">
        <v>16.5837</v>
      </c>
      <c r="S163">
        <v>0</v>
      </c>
      <c r="T163">
        <v>7.3222499999999996E-2</v>
      </c>
      <c r="U163">
        <v>0.158969</v>
      </c>
      <c r="V163">
        <v>3.68898E-2</v>
      </c>
      <c r="W163">
        <v>0.73580400000000001</v>
      </c>
      <c r="X163">
        <v>0</v>
      </c>
      <c r="Y163">
        <v>9.9986799999999994E-3</v>
      </c>
      <c r="Z163">
        <v>0</v>
      </c>
      <c r="AA163">
        <v>0</v>
      </c>
      <c r="AB163">
        <v>2.9760999999999999E-2</v>
      </c>
      <c r="AC163">
        <v>0.64055099999999998</v>
      </c>
      <c r="AF163">
        <f t="shared" si="24"/>
        <v>36.503360000000001</v>
      </c>
      <c r="AH163">
        <f t="shared" si="26"/>
        <v>206264.95999999999</v>
      </c>
      <c r="AI163" t="e">
        <f t="shared" si="27"/>
        <v>#VALUE!</v>
      </c>
      <c r="AJ163" t="e">
        <f t="shared" si="28"/>
        <v>#VALUE!</v>
      </c>
      <c r="AK163">
        <f t="shared" si="29"/>
        <v>46.054220000000001</v>
      </c>
      <c r="AL163">
        <f t="shared" si="30"/>
        <v>3756.5099059999998</v>
      </c>
      <c r="AM163">
        <f t="shared" si="31"/>
        <v>270.37622299999998</v>
      </c>
      <c r="AN163">
        <f t="shared" si="32"/>
        <v>165.14558</v>
      </c>
      <c r="AO163">
        <f t="shared" si="33"/>
        <v>111.13866</v>
      </c>
      <c r="AP163">
        <f t="shared" si="34"/>
        <v>1.5323449999999998</v>
      </c>
      <c r="AQ163">
        <f t="shared" si="35"/>
        <v>13.382770000000001</v>
      </c>
      <c r="AR163">
        <f t="shared" si="36"/>
        <v>73.446899999999999</v>
      </c>
      <c r="AS163">
        <f t="shared" si="37"/>
        <v>60.569516999999998</v>
      </c>
      <c r="AT163">
        <f t="shared" si="38"/>
        <v>248.80844999999999</v>
      </c>
      <c r="AU163">
        <f t="shared" si="39"/>
        <v>3.6679999999999993</v>
      </c>
      <c r="AV163">
        <f t="shared" si="40"/>
        <v>30.183499999999999</v>
      </c>
      <c r="AW163">
        <f t="shared" si="41"/>
        <v>3.2137499999999999E-2</v>
      </c>
      <c r="AX163">
        <f t="shared" si="42"/>
        <v>1.395891</v>
      </c>
      <c r="AY163">
        <f t="shared" si="43"/>
        <v>49.882710200000005</v>
      </c>
      <c r="AZ163">
        <f t="shared" si="44"/>
        <v>2.3067760000000002</v>
      </c>
      <c r="BA163">
        <f t="shared" si="45"/>
        <v>2681.85</v>
      </c>
      <c r="BB163">
        <f t="shared" si="46"/>
        <v>3.812320000000001E-3</v>
      </c>
      <c r="BC163">
        <f t="shared" si="47"/>
        <v>4.9047700000000001E-3</v>
      </c>
      <c r="BD163">
        <f t="shared" si="48"/>
        <v>7.7597799999999998E-4</v>
      </c>
      <c r="BE163">
        <f t="shared" si="49"/>
        <v>3.4096000000000001E-2</v>
      </c>
      <c r="BF163">
        <f t="shared" si="50"/>
        <v>6.6418689999999998</v>
      </c>
    </row>
    <row r="164" spans="1:58">
      <c r="A164" t="s">
        <v>65</v>
      </c>
      <c r="C164">
        <v>6.3115800000000002</v>
      </c>
      <c r="D164">
        <v>55.833599999999997</v>
      </c>
      <c r="E164">
        <v>3481.43</v>
      </c>
      <c r="F164">
        <v>4788.1099999999997</v>
      </c>
      <c r="G164">
        <v>646.13099999999997</v>
      </c>
      <c r="H164">
        <v>4.9341200000000001</v>
      </c>
      <c r="I164">
        <v>0.52415900000000004</v>
      </c>
      <c r="J164">
        <v>0.37834400000000001</v>
      </c>
      <c r="K164">
        <v>3.3696700000000002</v>
      </c>
      <c r="L164">
        <v>2.8058900000000002</v>
      </c>
      <c r="M164">
        <v>0.60716999999999999</v>
      </c>
      <c r="N164">
        <v>3.8640699999999999</v>
      </c>
      <c r="O164">
        <v>20.785699999999999</v>
      </c>
      <c r="P164">
        <v>0.22220599999999999</v>
      </c>
      <c r="Q164">
        <v>2.82822</v>
      </c>
      <c r="R164">
        <v>16.133700000000001</v>
      </c>
      <c r="S164">
        <v>0</v>
      </c>
      <c r="T164">
        <v>0</v>
      </c>
      <c r="U164">
        <v>0</v>
      </c>
      <c r="V164">
        <v>7.1991700000000006E-2</v>
      </c>
      <c r="W164">
        <v>0.65083899999999995</v>
      </c>
      <c r="X164">
        <v>0</v>
      </c>
      <c r="Y164">
        <v>0</v>
      </c>
      <c r="Z164">
        <v>1.02699E-2</v>
      </c>
      <c r="AA164">
        <v>0</v>
      </c>
      <c r="AB164">
        <v>0</v>
      </c>
      <c r="AC164">
        <v>0.64494799999999997</v>
      </c>
      <c r="AF164">
        <f t="shared" si="24"/>
        <v>39.190919999999998</v>
      </c>
      <c r="AH164">
        <f t="shared" si="26"/>
        <v>241672.57</v>
      </c>
      <c r="AI164" t="e">
        <f t="shared" si="27"/>
        <v>#VALUE!</v>
      </c>
      <c r="AJ164" t="e">
        <f t="shared" si="28"/>
        <v>#VALUE!</v>
      </c>
      <c r="AK164">
        <f t="shared" si="29"/>
        <v>46.916580000000003</v>
      </c>
      <c r="AL164">
        <f t="shared" si="30"/>
        <v>4921.7758410000006</v>
      </c>
      <c r="AM164">
        <f t="shared" si="31"/>
        <v>315.370656</v>
      </c>
      <c r="AN164">
        <f t="shared" si="32"/>
        <v>185.55132999999998</v>
      </c>
      <c r="AO164">
        <f t="shared" si="33"/>
        <v>132.02211</v>
      </c>
      <c r="AP164">
        <f t="shared" si="34"/>
        <v>2.3818600000000001</v>
      </c>
      <c r="AQ164">
        <f t="shared" si="35"/>
        <v>38.622930000000004</v>
      </c>
      <c r="AR164">
        <f t="shared" si="36"/>
        <v>57.286400000000008</v>
      </c>
      <c r="AS164">
        <f t="shared" si="37"/>
        <v>69.176293999999999</v>
      </c>
      <c r="AT164">
        <f t="shared" si="38"/>
        <v>285.47778</v>
      </c>
      <c r="AU164">
        <f t="shared" si="39"/>
        <v>15.8294</v>
      </c>
      <c r="AV164">
        <f t="shared" si="40"/>
        <v>27.672699999999999</v>
      </c>
      <c r="AW164">
        <f t="shared" si="41"/>
        <v>0.26895400000000003</v>
      </c>
      <c r="AX164">
        <f t="shared" si="42"/>
        <v>2.1284200000000002</v>
      </c>
      <c r="AY164">
        <f t="shared" si="43"/>
        <v>61.259408300000004</v>
      </c>
      <c r="AZ164">
        <f t="shared" si="44"/>
        <v>2.8452410000000001</v>
      </c>
      <c r="BA164">
        <f t="shared" si="45"/>
        <v>2859.62</v>
      </c>
      <c r="BB164">
        <f t="shared" si="46"/>
        <v>2.67219E-2</v>
      </c>
      <c r="BC164" t="e">
        <f t="shared" si="47"/>
        <v>#VALUE!</v>
      </c>
      <c r="BD164" t="e">
        <f t="shared" si="48"/>
        <v>#VALUE!</v>
      </c>
      <c r="BE164">
        <f t="shared" si="49"/>
        <v>6.50038E-2</v>
      </c>
      <c r="BF164">
        <f t="shared" si="50"/>
        <v>6.4456919999999993</v>
      </c>
    </row>
    <row r="165" spans="1:58">
      <c r="A165" t="s">
        <v>66</v>
      </c>
      <c r="C165">
        <v>7.4378399999999996</v>
      </c>
      <c r="D165">
        <v>64.060199999999995</v>
      </c>
      <c r="E165">
        <v>4665.83</v>
      </c>
      <c r="F165">
        <v>4311.72</v>
      </c>
      <c r="G165">
        <v>1062.82</v>
      </c>
      <c r="H165">
        <v>4.5833500000000003</v>
      </c>
      <c r="I165">
        <v>0.54429700000000003</v>
      </c>
      <c r="J165">
        <v>0.40615299999999999</v>
      </c>
      <c r="K165">
        <v>4.8570399999999996</v>
      </c>
      <c r="L165">
        <v>3.3223400000000001</v>
      </c>
      <c r="M165">
        <v>0.64945799999999998</v>
      </c>
      <c r="N165">
        <v>5.5669399999999998</v>
      </c>
      <c r="O165">
        <v>52.029000000000003</v>
      </c>
      <c r="P165">
        <v>0.33312999999999998</v>
      </c>
      <c r="Q165">
        <v>2.6196199999999998</v>
      </c>
      <c r="R165">
        <v>17.1569</v>
      </c>
      <c r="S165">
        <v>0.1198</v>
      </c>
      <c r="T165">
        <v>0.20891799999999999</v>
      </c>
      <c r="U165">
        <v>0.19196099999999999</v>
      </c>
      <c r="V165">
        <v>4.7840800000000003E-2</v>
      </c>
      <c r="W165">
        <v>0.90441899999999997</v>
      </c>
      <c r="X165">
        <v>0</v>
      </c>
      <c r="Y165">
        <v>0</v>
      </c>
      <c r="Z165">
        <v>1.0688100000000001E-2</v>
      </c>
      <c r="AA165">
        <v>4.4712099999999998E-2</v>
      </c>
      <c r="AB165">
        <v>0</v>
      </c>
      <c r="AC165">
        <v>0.57076099999999996</v>
      </c>
      <c r="AF165">
        <f t="shared" si="24"/>
        <v>49.677259999999997</v>
      </c>
      <c r="AH165">
        <f t="shared" si="26"/>
        <v>207023.17</v>
      </c>
      <c r="AI165" t="e">
        <f t="shared" si="27"/>
        <v>#VALUE!</v>
      </c>
      <c r="AJ165" t="e">
        <f t="shared" si="28"/>
        <v>#VALUE!</v>
      </c>
      <c r="AK165">
        <f t="shared" si="29"/>
        <v>49.583149999999996</v>
      </c>
      <c r="AL165">
        <f t="shared" si="30"/>
        <v>2908.0457030000002</v>
      </c>
      <c r="AM165">
        <f t="shared" si="31"/>
        <v>299.42384699999997</v>
      </c>
      <c r="AN165">
        <f t="shared" si="32"/>
        <v>153.94296</v>
      </c>
      <c r="AO165">
        <f t="shared" si="33"/>
        <v>144.02866</v>
      </c>
      <c r="AP165">
        <f t="shared" si="34"/>
        <v>2.2607019999999998</v>
      </c>
      <c r="AQ165">
        <f t="shared" si="35"/>
        <v>45.021259999999998</v>
      </c>
      <c r="AR165">
        <f t="shared" si="36"/>
        <v>16.084600000000002</v>
      </c>
      <c r="AS165">
        <f t="shared" si="37"/>
        <v>66.664770000000004</v>
      </c>
      <c r="AT165">
        <f t="shared" si="38"/>
        <v>247.17138</v>
      </c>
      <c r="AU165">
        <f t="shared" si="39"/>
        <v>4.9125000000000014</v>
      </c>
      <c r="AV165">
        <f t="shared" si="40"/>
        <v>27.655999999999999</v>
      </c>
      <c r="AW165" t="e">
        <f t="shared" si="41"/>
        <v>#VALUE!</v>
      </c>
      <c r="AX165">
        <f t="shared" si="42"/>
        <v>0.66093399999999991</v>
      </c>
      <c r="AY165">
        <f t="shared" si="43"/>
        <v>37.634059199999996</v>
      </c>
      <c r="AZ165">
        <f t="shared" si="44"/>
        <v>2.1543010000000002</v>
      </c>
      <c r="BA165">
        <f t="shared" si="45"/>
        <v>3083.33</v>
      </c>
      <c r="BB165">
        <f t="shared" si="46"/>
        <v>1.9958500000000001E-2</v>
      </c>
      <c r="BC165" t="e">
        <f t="shared" si="47"/>
        <v>#VALUE!</v>
      </c>
      <c r="BD165" t="e">
        <f t="shared" si="48"/>
        <v>#VALUE!</v>
      </c>
      <c r="BE165">
        <f t="shared" si="49"/>
        <v>4.1006899999999999E-2</v>
      </c>
      <c r="BF165">
        <f t="shared" si="50"/>
        <v>7.4387090000000002</v>
      </c>
    </row>
    <row r="166" spans="1:58">
      <c r="A166" t="s">
        <v>67</v>
      </c>
      <c r="C166">
        <v>5.6119399999999997</v>
      </c>
      <c r="D166">
        <v>43.043300000000002</v>
      </c>
      <c r="E166">
        <v>5431.88</v>
      </c>
      <c r="F166">
        <v>3448.06</v>
      </c>
      <c r="G166">
        <v>762.32799999999997</v>
      </c>
      <c r="H166">
        <v>3.9971999999999999</v>
      </c>
      <c r="I166">
        <v>0.54835500000000004</v>
      </c>
      <c r="J166">
        <v>0.401283</v>
      </c>
      <c r="K166">
        <v>4.4246999999999996</v>
      </c>
      <c r="L166">
        <v>3.9403000000000001</v>
      </c>
      <c r="M166">
        <v>0.68247100000000005</v>
      </c>
      <c r="N166">
        <v>6.6074200000000003</v>
      </c>
      <c r="O166">
        <v>24.902799999999999</v>
      </c>
      <c r="P166">
        <v>0.218505</v>
      </c>
      <c r="Q166">
        <v>2.10067</v>
      </c>
      <c r="R166">
        <v>13.867000000000001</v>
      </c>
      <c r="S166">
        <v>8.3861199999999997E-2</v>
      </c>
      <c r="T166">
        <v>0.188695</v>
      </c>
      <c r="U166">
        <v>0</v>
      </c>
      <c r="V166">
        <v>4.3105200000000003E-2</v>
      </c>
      <c r="W166">
        <v>0.91333299999999995</v>
      </c>
      <c r="X166">
        <v>0</v>
      </c>
      <c r="Y166">
        <v>1.17921E-2</v>
      </c>
      <c r="Z166">
        <v>0</v>
      </c>
      <c r="AA166">
        <v>4.3182999999999999E-2</v>
      </c>
      <c r="AB166">
        <v>0</v>
      </c>
      <c r="AC166">
        <v>0.59305099999999999</v>
      </c>
      <c r="AF166">
        <f t="shared" si="24"/>
        <v>47.117560000000005</v>
      </c>
      <c r="AH166">
        <f t="shared" si="26"/>
        <v>217165.12</v>
      </c>
      <c r="AI166" t="e">
        <f t="shared" si="27"/>
        <v>#VALUE!</v>
      </c>
      <c r="AJ166" t="e">
        <f t="shared" si="28"/>
        <v>#VALUE!</v>
      </c>
      <c r="AK166">
        <f t="shared" si="29"/>
        <v>52.568199999999997</v>
      </c>
      <c r="AL166">
        <f t="shared" si="30"/>
        <v>3628.7316450000003</v>
      </c>
      <c r="AM166">
        <f t="shared" si="31"/>
        <v>284.82971700000002</v>
      </c>
      <c r="AN166">
        <f t="shared" si="32"/>
        <v>131.1953</v>
      </c>
      <c r="AO166">
        <f t="shared" si="33"/>
        <v>126.10270000000001</v>
      </c>
      <c r="AP166">
        <f t="shared" si="34"/>
        <v>2.1026590000000001</v>
      </c>
      <c r="AQ166">
        <f t="shared" si="35"/>
        <v>33.037580000000005</v>
      </c>
      <c r="AR166">
        <f t="shared" si="36"/>
        <v>38.926200000000001</v>
      </c>
      <c r="AS166">
        <f t="shared" si="37"/>
        <v>65.387795000000011</v>
      </c>
      <c r="AT166">
        <f t="shared" si="38"/>
        <v>249.23232999999999</v>
      </c>
      <c r="AU166">
        <f t="shared" si="39"/>
        <v>5.3531999999999975</v>
      </c>
      <c r="AV166">
        <f t="shared" si="40"/>
        <v>30.754938799999998</v>
      </c>
      <c r="AW166" t="e">
        <f t="shared" si="41"/>
        <v>#VALUE!</v>
      </c>
      <c r="AX166">
        <f t="shared" si="42"/>
        <v>2.82822</v>
      </c>
      <c r="AY166">
        <f t="shared" si="43"/>
        <v>50.9142948</v>
      </c>
      <c r="AZ166">
        <f t="shared" si="44"/>
        <v>1.8021170000000002</v>
      </c>
      <c r="BA166">
        <f t="shared" si="45"/>
        <v>2748.19</v>
      </c>
      <c r="BB166">
        <f t="shared" si="46"/>
        <v>1.0535800000000001E-2</v>
      </c>
      <c r="BC166">
        <f t="shared" si="47"/>
        <v>4.3198599999999998E-4</v>
      </c>
      <c r="BD166" t="e">
        <f t="shared" si="48"/>
        <v>#VALUE!</v>
      </c>
      <c r="BE166">
        <f t="shared" si="49"/>
        <v>4.1017999999999999E-2</v>
      </c>
      <c r="BF166">
        <f t="shared" si="50"/>
        <v>7.161829</v>
      </c>
    </row>
    <row r="167" spans="1:58">
      <c r="A167" t="s">
        <v>68</v>
      </c>
      <c r="C167">
        <v>5.8936599999999997</v>
      </c>
      <c r="D167">
        <v>41.944800000000001</v>
      </c>
      <c r="E167">
        <v>5158.88</v>
      </c>
      <c r="F167">
        <v>4502.46</v>
      </c>
      <c r="G167">
        <v>737.84</v>
      </c>
      <c r="H167">
        <v>3.9528400000000001</v>
      </c>
      <c r="I167">
        <v>0.47698699999999999</v>
      </c>
      <c r="J167">
        <v>0.34312999999999999</v>
      </c>
      <c r="K167">
        <v>3.6735000000000002</v>
      </c>
      <c r="L167">
        <v>2.9445000000000001</v>
      </c>
      <c r="M167">
        <v>0.55015899999999995</v>
      </c>
      <c r="N167">
        <v>6.8596199999999996</v>
      </c>
      <c r="O167">
        <v>38.340400000000002</v>
      </c>
      <c r="P167">
        <v>0.33349699999999999</v>
      </c>
      <c r="Q167">
        <v>1.8619300000000001</v>
      </c>
      <c r="R167">
        <v>16.554400000000001</v>
      </c>
      <c r="S167">
        <v>0.14074999999999999</v>
      </c>
      <c r="T167">
        <v>0</v>
      </c>
      <c r="U167">
        <v>0</v>
      </c>
      <c r="V167">
        <v>3.0758799999999999E-2</v>
      </c>
      <c r="W167">
        <v>1.1681299999999999</v>
      </c>
      <c r="X167">
        <v>0</v>
      </c>
      <c r="Y167">
        <v>1.2175E-2</v>
      </c>
      <c r="Z167">
        <v>0</v>
      </c>
      <c r="AA167">
        <v>0</v>
      </c>
      <c r="AB167">
        <v>3.5998700000000002E-2</v>
      </c>
      <c r="AC167">
        <v>0.67334400000000005</v>
      </c>
      <c r="AF167">
        <f t="shared" si="24"/>
        <v>39.603740000000002</v>
      </c>
      <c r="AH167">
        <f t="shared" si="26"/>
        <v>214021.12</v>
      </c>
      <c r="AI167" t="e">
        <f t="shared" si="27"/>
        <v>#VALUE!</v>
      </c>
      <c r="AJ167" t="e">
        <f t="shared" si="28"/>
        <v>#VALUE!</v>
      </c>
      <c r="AK167">
        <f t="shared" si="29"/>
        <v>48.967659999999995</v>
      </c>
      <c r="AL167">
        <f t="shared" si="30"/>
        <v>2844.023013</v>
      </c>
      <c r="AM167">
        <f t="shared" si="31"/>
        <v>281.24987000000004</v>
      </c>
      <c r="AN167">
        <f t="shared" si="32"/>
        <v>167.18050000000002</v>
      </c>
      <c r="AO167">
        <f t="shared" si="33"/>
        <v>120.8515</v>
      </c>
      <c r="AP167">
        <f t="shared" si="34"/>
        <v>1.7591710000000003</v>
      </c>
      <c r="AQ167">
        <f t="shared" si="35"/>
        <v>14.56718</v>
      </c>
      <c r="AR167">
        <f t="shared" si="36"/>
        <v>37.849000000000004</v>
      </c>
      <c r="AS167">
        <f t="shared" si="37"/>
        <v>63.529002999999996</v>
      </c>
      <c r="AT167">
        <f t="shared" si="38"/>
        <v>274.87607000000003</v>
      </c>
      <c r="AU167">
        <f t="shared" si="39"/>
        <v>13.096399999999999</v>
      </c>
      <c r="AV167">
        <f t="shared" si="40"/>
        <v>30.30395</v>
      </c>
      <c r="AW167">
        <f t="shared" si="41"/>
        <v>5.7056999999999997E-2</v>
      </c>
      <c r="AX167">
        <f t="shared" si="42"/>
        <v>2.1233300000000002</v>
      </c>
      <c r="AY167">
        <f t="shared" si="43"/>
        <v>29.5388412</v>
      </c>
      <c r="AZ167">
        <f t="shared" si="44"/>
        <v>2.1345499999999999</v>
      </c>
      <c r="BA167">
        <f t="shared" si="45"/>
        <v>2074.04</v>
      </c>
      <c r="BB167">
        <f t="shared" si="46"/>
        <v>9.5206999999999983E-3</v>
      </c>
      <c r="BC167" t="e">
        <f t="shared" si="47"/>
        <v>#VALUE!</v>
      </c>
      <c r="BD167">
        <f t="shared" si="48"/>
        <v>8.5201500000000002E-4</v>
      </c>
      <c r="BE167">
        <f t="shared" si="49"/>
        <v>6.6900299999999996E-2</v>
      </c>
      <c r="BF167">
        <f t="shared" si="50"/>
        <v>5.4101660000000003</v>
      </c>
    </row>
    <row r="168" spans="1:58">
      <c r="A168" t="s">
        <v>69</v>
      </c>
      <c r="C168">
        <v>4.37418</v>
      </c>
      <c r="D168">
        <v>40.869399999999999</v>
      </c>
      <c r="E168">
        <v>4302.3100000000004</v>
      </c>
      <c r="F168">
        <v>4644.0600000000004</v>
      </c>
      <c r="G168">
        <v>838.65899999999999</v>
      </c>
      <c r="H168">
        <v>3.5152000000000001</v>
      </c>
      <c r="I168">
        <v>0.454957</v>
      </c>
      <c r="J168">
        <v>0.39602500000000002</v>
      </c>
      <c r="K168">
        <v>3.7894199999999998</v>
      </c>
      <c r="L168">
        <v>2.4039999999999999</v>
      </c>
      <c r="M168">
        <v>0.58994500000000005</v>
      </c>
      <c r="N168">
        <v>8.7741100000000003</v>
      </c>
      <c r="O168">
        <v>17.653199999999998</v>
      </c>
      <c r="P168">
        <v>0.31684000000000001</v>
      </c>
      <c r="Q168">
        <v>2.28118</v>
      </c>
      <c r="R168">
        <v>14.2799</v>
      </c>
      <c r="S168">
        <v>0.103864</v>
      </c>
      <c r="T168">
        <v>0.128495</v>
      </c>
      <c r="U168">
        <v>0</v>
      </c>
      <c r="V168">
        <v>2.7066E-2</v>
      </c>
      <c r="W168">
        <v>0.61635399999999996</v>
      </c>
      <c r="X168">
        <v>0.74578</v>
      </c>
      <c r="Y168">
        <v>0</v>
      </c>
      <c r="Z168">
        <v>9.3550000000000005E-3</v>
      </c>
      <c r="AA168">
        <v>0</v>
      </c>
      <c r="AB168">
        <v>0</v>
      </c>
      <c r="AC168">
        <v>0.66914700000000005</v>
      </c>
      <c r="AF168">
        <f t="shared" si="24"/>
        <v>45.989419999999996</v>
      </c>
      <c r="AH168">
        <f t="shared" si="26"/>
        <v>234478.69</v>
      </c>
      <c r="AI168" t="e">
        <f t="shared" si="27"/>
        <v>#VALUE!</v>
      </c>
      <c r="AJ168" t="e">
        <f t="shared" si="28"/>
        <v>#VALUE!</v>
      </c>
      <c r="AK168">
        <f t="shared" si="29"/>
        <v>84.29310000000001</v>
      </c>
      <c r="AL168">
        <f t="shared" si="30"/>
        <v>2904.915043</v>
      </c>
      <c r="AM168">
        <f t="shared" si="31"/>
        <v>394.22797500000001</v>
      </c>
      <c r="AN168">
        <f t="shared" si="32"/>
        <v>133.98357999999999</v>
      </c>
      <c r="AO168">
        <f t="shared" si="33"/>
        <v>133.51400000000001</v>
      </c>
      <c r="AP168">
        <f t="shared" si="34"/>
        <v>2.0018849999999997</v>
      </c>
      <c r="AQ168">
        <f t="shared" si="35"/>
        <v>37.965490000000003</v>
      </c>
      <c r="AR168">
        <f t="shared" si="36"/>
        <v>69.412800000000004</v>
      </c>
      <c r="AS168">
        <f t="shared" si="37"/>
        <v>65.768659999999997</v>
      </c>
      <c r="AT168">
        <f t="shared" si="38"/>
        <v>253.23581999999999</v>
      </c>
      <c r="AU168">
        <f t="shared" si="39"/>
        <v>29.443000000000005</v>
      </c>
      <c r="AV168">
        <f t="shared" si="40"/>
        <v>48.158135999999999</v>
      </c>
      <c r="AW168" t="e">
        <f t="shared" si="41"/>
        <v>#VALUE!</v>
      </c>
      <c r="AX168">
        <f t="shared" si="42"/>
        <v>1.60483</v>
      </c>
      <c r="AY168">
        <f t="shared" si="43"/>
        <v>23.232733999999997</v>
      </c>
      <c r="AZ168">
        <f t="shared" si="44"/>
        <v>2.5535960000000002</v>
      </c>
      <c r="BA168">
        <f t="shared" si="45"/>
        <v>2856.6242199999997</v>
      </c>
      <c r="BB168">
        <f t="shared" si="46"/>
        <v>1.26366E-2</v>
      </c>
      <c r="BC168" t="e">
        <f t="shared" si="47"/>
        <v>#VALUE!</v>
      </c>
      <c r="BD168" t="e">
        <f t="shared" si="48"/>
        <v>#VALUE!</v>
      </c>
      <c r="BE168">
        <f t="shared" si="49"/>
        <v>3.8648000000000002E-2</v>
      </c>
      <c r="BF168">
        <f t="shared" si="50"/>
        <v>6.4428930000000006</v>
      </c>
    </row>
    <row r="169" spans="1:58">
      <c r="A169" t="s">
        <v>70</v>
      </c>
      <c r="C169">
        <v>4.5199100000000003</v>
      </c>
      <c r="D169">
        <v>55.270600000000002</v>
      </c>
      <c r="E169">
        <v>4203.45</v>
      </c>
      <c r="F169">
        <v>4672.9799999999996</v>
      </c>
      <c r="G169">
        <v>818.85699999999997</v>
      </c>
      <c r="H169">
        <v>3.9265699999999999</v>
      </c>
      <c r="I169">
        <v>0.57553900000000002</v>
      </c>
      <c r="J169">
        <v>0.405221</v>
      </c>
      <c r="K169">
        <v>3.4505300000000001</v>
      </c>
      <c r="L169">
        <v>1.6971799999999999</v>
      </c>
      <c r="M169">
        <v>0.64058899999999996</v>
      </c>
      <c r="N169">
        <v>4.6750499999999997</v>
      </c>
      <c r="O169">
        <v>26.793099999999999</v>
      </c>
      <c r="P169">
        <v>0.26456099999999999</v>
      </c>
      <c r="Q169">
        <v>1.7457800000000001</v>
      </c>
      <c r="R169">
        <v>18.1691</v>
      </c>
      <c r="S169">
        <v>7.6415800000000006E-2</v>
      </c>
      <c r="T169">
        <v>0.10971499999999999</v>
      </c>
      <c r="U169">
        <v>0.170128</v>
      </c>
      <c r="V169">
        <v>3.9555399999999998E-2</v>
      </c>
      <c r="W169">
        <v>0.78724499999999997</v>
      </c>
      <c r="X169">
        <v>0</v>
      </c>
      <c r="Y169">
        <v>1.09409E-2</v>
      </c>
      <c r="Z169">
        <v>0</v>
      </c>
      <c r="AA169">
        <v>0</v>
      </c>
      <c r="AB169">
        <v>0</v>
      </c>
      <c r="AC169">
        <v>0.69723000000000002</v>
      </c>
      <c r="AF169">
        <f t="shared" si="24"/>
        <v>41.460389999999997</v>
      </c>
      <c r="AH169">
        <f t="shared" si="26"/>
        <v>216266.55</v>
      </c>
      <c r="AI169" t="e">
        <f t="shared" si="27"/>
        <v>#VALUE!</v>
      </c>
      <c r="AJ169" t="e">
        <f t="shared" si="28"/>
        <v>#VALUE!</v>
      </c>
      <c r="AK169">
        <f t="shared" si="29"/>
        <v>44.84113</v>
      </c>
      <c r="AL169">
        <f t="shared" si="30"/>
        <v>2916.544461</v>
      </c>
      <c r="AM169">
        <f t="shared" si="31"/>
        <v>293.52977900000002</v>
      </c>
      <c r="AN169">
        <f t="shared" si="32"/>
        <v>119.76846999999999</v>
      </c>
      <c r="AO169">
        <f t="shared" si="33"/>
        <v>88.112920000000003</v>
      </c>
      <c r="AP169">
        <f t="shared" si="34"/>
        <v>1.1050810000000002</v>
      </c>
      <c r="AQ169">
        <f t="shared" si="35"/>
        <v>35.51885</v>
      </c>
      <c r="AR169">
        <f t="shared" si="36"/>
        <v>72.672499999999999</v>
      </c>
      <c r="AS169">
        <f t="shared" si="37"/>
        <v>66.664939000000004</v>
      </c>
      <c r="AT169">
        <f t="shared" si="38"/>
        <v>238.59721999999999</v>
      </c>
      <c r="AU169">
        <f t="shared" si="39"/>
        <v>8.2119999999999997</v>
      </c>
      <c r="AV169">
        <f t="shared" si="40"/>
        <v>35.624284199999998</v>
      </c>
      <c r="AW169" t="e">
        <f t="shared" si="41"/>
        <v>#VALUE!</v>
      </c>
      <c r="AX169">
        <f t="shared" si="42"/>
        <v>1.672822</v>
      </c>
      <c r="AY169">
        <f t="shared" si="43"/>
        <v>26.740144599999997</v>
      </c>
      <c r="AZ169">
        <f t="shared" si="44"/>
        <v>1.8168449999999998</v>
      </c>
      <c r="BA169">
        <f t="shared" si="45"/>
        <v>2327.46</v>
      </c>
      <c r="BB169">
        <f t="shared" si="46"/>
        <v>2.9536000000000007E-3</v>
      </c>
      <c r="BC169">
        <f t="shared" si="47"/>
        <v>4.04736E-4</v>
      </c>
      <c r="BD169">
        <f t="shared" si="48"/>
        <v>1.26099E-3</v>
      </c>
      <c r="BE169">
        <f t="shared" si="49"/>
        <v>6.6857200000000006E-2</v>
      </c>
      <c r="BF169">
        <f t="shared" si="50"/>
        <v>6.5116299999999994</v>
      </c>
    </row>
    <row r="176" spans="1:58">
      <c r="A176" s="41" t="s">
        <v>324</v>
      </c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</row>
    <row r="177" spans="1:58">
      <c r="A177" s="41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</row>
    <row r="178" spans="1:58">
      <c r="A178" s="41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</row>
    <row r="179" spans="1:58">
      <c r="A179" s="41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</row>
    <row r="180" spans="1:58">
      <c r="A180" s="41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</row>
    <row r="181" spans="1:58">
      <c r="A181" s="41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</row>
    <row r="182" spans="1:58">
      <c r="B182" t="s">
        <v>24</v>
      </c>
      <c r="C182" t="s">
        <v>325</v>
      </c>
      <c r="D182" t="s">
        <v>326</v>
      </c>
      <c r="E182" t="s">
        <v>327</v>
      </c>
      <c r="F182" t="s">
        <v>328</v>
      </c>
      <c r="G182" t="s">
        <v>329</v>
      </c>
      <c r="H182" t="s">
        <v>330</v>
      </c>
      <c r="I182" t="s">
        <v>331</v>
      </c>
      <c r="J182" t="s">
        <v>332</v>
      </c>
      <c r="K182" t="s">
        <v>333</v>
      </c>
      <c r="L182" t="s">
        <v>334</v>
      </c>
      <c r="M182" t="s">
        <v>335</v>
      </c>
      <c r="N182" t="s">
        <v>336</v>
      </c>
      <c r="O182" t="s">
        <v>337</v>
      </c>
      <c r="P182" t="s">
        <v>338</v>
      </c>
      <c r="Q182" t="s">
        <v>339</v>
      </c>
      <c r="R182" t="s">
        <v>340</v>
      </c>
      <c r="S182" t="s">
        <v>341</v>
      </c>
      <c r="T182" t="s">
        <v>342</v>
      </c>
      <c r="U182" t="s">
        <v>343</v>
      </c>
      <c r="V182" t="s">
        <v>344</v>
      </c>
      <c r="W182" t="s">
        <v>345</v>
      </c>
      <c r="X182" t="s">
        <v>346</v>
      </c>
      <c r="Y182" t="s">
        <v>347</v>
      </c>
      <c r="Z182" t="s">
        <v>348</v>
      </c>
      <c r="AA182" t="s">
        <v>349</v>
      </c>
      <c r="AB182" t="s">
        <v>350</v>
      </c>
      <c r="AC182" t="s">
        <v>351</v>
      </c>
      <c r="AE182" t="s">
        <v>24</v>
      </c>
      <c r="AF182" t="s">
        <v>325</v>
      </c>
      <c r="AG182" t="s">
        <v>326</v>
      </c>
      <c r="AH182" t="s">
        <v>327</v>
      </c>
      <c r="AI182" t="s">
        <v>328</v>
      </c>
      <c r="AJ182" t="s">
        <v>329</v>
      </c>
      <c r="AK182" t="s">
        <v>330</v>
      </c>
      <c r="AL182" t="s">
        <v>331</v>
      </c>
      <c r="AM182" t="s">
        <v>332</v>
      </c>
      <c r="AN182" t="s">
        <v>333</v>
      </c>
      <c r="AO182" t="s">
        <v>334</v>
      </c>
      <c r="AP182" t="s">
        <v>335</v>
      </c>
      <c r="AQ182" t="s">
        <v>336</v>
      </c>
      <c r="AR182" t="s">
        <v>337</v>
      </c>
      <c r="AS182" t="s">
        <v>338</v>
      </c>
      <c r="AT182" t="s">
        <v>339</v>
      </c>
      <c r="AU182" t="s">
        <v>340</v>
      </c>
      <c r="AV182" t="s">
        <v>341</v>
      </c>
      <c r="AW182" t="s">
        <v>342</v>
      </c>
      <c r="AX182" t="s">
        <v>343</v>
      </c>
      <c r="AY182" t="s">
        <v>344</v>
      </c>
      <c r="AZ182" t="s">
        <v>345</v>
      </c>
      <c r="BA182" t="s">
        <v>346</v>
      </c>
      <c r="BB182" t="s">
        <v>347</v>
      </c>
      <c r="BC182" t="s">
        <v>348</v>
      </c>
      <c r="BD182" t="s">
        <v>349</v>
      </c>
      <c r="BE182" t="s">
        <v>350</v>
      </c>
      <c r="BF182" t="s">
        <v>351</v>
      </c>
    </row>
    <row r="183" spans="1:58">
      <c r="A183" t="s">
        <v>71</v>
      </c>
      <c r="C183">
        <v>4.7852499999999996</v>
      </c>
      <c r="D183">
        <v>46.4086</v>
      </c>
      <c r="E183">
        <v>4989.18</v>
      </c>
      <c r="F183">
        <v>3456.6</v>
      </c>
      <c r="G183">
        <v>689.84699999999998</v>
      </c>
      <c r="H183">
        <v>2.9976500000000001</v>
      </c>
      <c r="I183">
        <v>0.33575700000000003</v>
      </c>
      <c r="J183">
        <v>0.31586199999999998</v>
      </c>
      <c r="K183">
        <v>2.3109199999999999</v>
      </c>
      <c r="L183">
        <v>1.82098</v>
      </c>
      <c r="M183">
        <v>0.57482999999999995</v>
      </c>
      <c r="N183">
        <v>5.226</v>
      </c>
      <c r="O183">
        <v>13.226900000000001</v>
      </c>
      <c r="P183">
        <v>0.20610899999999999</v>
      </c>
      <c r="Q183">
        <v>1.4121600000000001</v>
      </c>
      <c r="R183">
        <v>15.2851</v>
      </c>
      <c r="S183">
        <v>5.6912299999999999E-2</v>
      </c>
      <c r="T183">
        <v>5.9923200000000003E-2</v>
      </c>
      <c r="U183">
        <v>0.12792100000000001</v>
      </c>
      <c r="V183">
        <v>4.7535399999999998E-2</v>
      </c>
      <c r="W183">
        <v>0.81880200000000003</v>
      </c>
      <c r="X183">
        <v>0</v>
      </c>
      <c r="Y183">
        <v>0</v>
      </c>
      <c r="Z183">
        <v>7.3029499999999999E-3</v>
      </c>
      <c r="AA183">
        <v>0</v>
      </c>
      <c r="AB183">
        <v>0</v>
      </c>
      <c r="AC183">
        <v>0.49878</v>
      </c>
      <c r="AF183">
        <f>C47-C183</f>
        <v>29.303750000000001</v>
      </c>
      <c r="AH183">
        <f>D47-E183</f>
        <v>208552.82</v>
      </c>
      <c r="AI183" t="e">
        <f t="shared" ref="AI183:AX198" si="51">E47-F183</f>
        <v>#VALUE!</v>
      </c>
      <c r="AJ183" t="e">
        <f t="shared" si="51"/>
        <v>#VALUE!</v>
      </c>
      <c r="AK183">
        <f t="shared" si="51"/>
        <v>46.946950000000001</v>
      </c>
      <c r="AL183">
        <f t="shared" si="51"/>
        <v>1211.584243</v>
      </c>
      <c r="AM183">
        <f t="shared" si="51"/>
        <v>0.32727899999999999</v>
      </c>
      <c r="AN183" t="e">
        <f t="shared" si="51"/>
        <v>#VALUE!</v>
      </c>
      <c r="AO183">
        <f t="shared" si="51"/>
        <v>103.91101999999999</v>
      </c>
      <c r="AP183">
        <f t="shared" si="51"/>
        <v>0.25624800000000003</v>
      </c>
      <c r="AQ183">
        <f t="shared" si="51"/>
        <v>33.1021</v>
      </c>
      <c r="AR183">
        <f t="shared" si="51"/>
        <v>69.194400000000002</v>
      </c>
      <c r="AS183">
        <f t="shared" si="51"/>
        <v>74.033391000000009</v>
      </c>
      <c r="AT183">
        <f t="shared" si="51"/>
        <v>245.47684000000001</v>
      </c>
      <c r="AU183">
        <f t="shared" si="51"/>
        <v>7.9379999999999988</v>
      </c>
      <c r="AV183">
        <f t="shared" si="51"/>
        <v>26.395087700000001</v>
      </c>
      <c r="AW183">
        <f t="shared" si="51"/>
        <v>5.2984799999999992E-2</v>
      </c>
      <c r="AX183">
        <f t="shared" si="51"/>
        <v>1.7688890000000002</v>
      </c>
      <c r="AY183">
        <f t="shared" ref="AY183:BF198" si="52">U47-V183</f>
        <v>28.693364599999999</v>
      </c>
      <c r="AZ183">
        <f t="shared" si="52"/>
        <v>2.7622999999999953E-2</v>
      </c>
      <c r="BA183">
        <f t="shared" si="52"/>
        <v>2691.7</v>
      </c>
      <c r="BB183">
        <f t="shared" si="52"/>
        <v>3.66132E-3</v>
      </c>
      <c r="BC183" t="e">
        <f t="shared" si="52"/>
        <v>#VALUE!</v>
      </c>
      <c r="BD183" t="e">
        <f t="shared" si="52"/>
        <v>#VALUE!</v>
      </c>
      <c r="BE183">
        <f t="shared" si="52"/>
        <v>4.0512199999999998E-2</v>
      </c>
      <c r="BF183">
        <f t="shared" si="52"/>
        <v>2.94537</v>
      </c>
    </row>
    <row r="184" spans="1:58">
      <c r="A184" t="s">
        <v>72</v>
      </c>
      <c r="C184">
        <v>4.5945200000000002</v>
      </c>
      <c r="D184">
        <v>38.820799999999998</v>
      </c>
      <c r="E184">
        <v>3411.3</v>
      </c>
      <c r="F184">
        <v>3614.47</v>
      </c>
      <c r="G184">
        <v>677.45299999999997</v>
      </c>
      <c r="H184">
        <v>3.7225899999999998</v>
      </c>
      <c r="I184">
        <v>0.45315899999999998</v>
      </c>
      <c r="J184">
        <v>0.38353900000000002</v>
      </c>
      <c r="K184">
        <v>3.1228400000000001</v>
      </c>
      <c r="L184">
        <v>2.2895300000000001</v>
      </c>
      <c r="M184">
        <v>0.53461800000000004</v>
      </c>
      <c r="N184">
        <v>4.9448999999999996</v>
      </c>
      <c r="O184">
        <v>22.430399999999999</v>
      </c>
      <c r="P184">
        <v>0.21945600000000001</v>
      </c>
      <c r="Q184">
        <v>1.5782400000000001</v>
      </c>
      <c r="R184">
        <v>13.3268</v>
      </c>
      <c r="S184">
        <v>6.5079499999999998E-2</v>
      </c>
      <c r="T184">
        <v>0.12692600000000001</v>
      </c>
      <c r="U184">
        <v>0</v>
      </c>
      <c r="V184">
        <v>5.6004699999999998E-2</v>
      </c>
      <c r="W184">
        <v>0.67751700000000004</v>
      </c>
      <c r="X184">
        <v>0</v>
      </c>
      <c r="Y184">
        <v>0</v>
      </c>
      <c r="Z184">
        <v>0</v>
      </c>
      <c r="AA184">
        <v>0</v>
      </c>
      <c r="AB184">
        <v>3.05694E-2</v>
      </c>
      <c r="AC184">
        <v>0.70985699999999996</v>
      </c>
      <c r="AF184">
        <f t="shared" ref="AF184:AF227" si="53">C48-C184</f>
        <v>31.237480000000001</v>
      </c>
      <c r="AH184">
        <f t="shared" ref="AH184:AH227" si="54">D48-E184</f>
        <v>221787.7</v>
      </c>
      <c r="AI184" t="e">
        <f t="shared" si="51"/>
        <v>#VALUE!</v>
      </c>
      <c r="AJ184" t="e">
        <f t="shared" si="51"/>
        <v>#VALUE!</v>
      </c>
      <c r="AK184">
        <f t="shared" si="51"/>
        <v>45.104610000000001</v>
      </c>
      <c r="AL184">
        <f t="shared" si="51"/>
        <v>1000.156841</v>
      </c>
      <c r="AM184">
        <f t="shared" si="51"/>
        <v>0.19889600000000002</v>
      </c>
      <c r="AN184" t="e">
        <f t="shared" si="51"/>
        <v>#VALUE!</v>
      </c>
      <c r="AO184">
        <f t="shared" si="51"/>
        <v>98.140470000000008</v>
      </c>
      <c r="AP184">
        <f t="shared" si="51"/>
        <v>0.87293200000000004</v>
      </c>
      <c r="AQ184">
        <f t="shared" si="51"/>
        <v>33.190100000000001</v>
      </c>
      <c r="AR184">
        <f t="shared" si="51"/>
        <v>54.806599999999996</v>
      </c>
      <c r="AS184">
        <f t="shared" si="51"/>
        <v>69.72844400000001</v>
      </c>
      <c r="AT184">
        <f t="shared" si="51"/>
        <v>233.23376000000002</v>
      </c>
      <c r="AU184">
        <f t="shared" si="51"/>
        <v>14.780599999999998</v>
      </c>
      <c r="AV184">
        <f t="shared" si="51"/>
        <v>29.1775205</v>
      </c>
      <c r="AW184" t="e">
        <f t="shared" si="51"/>
        <v>#VALUE!</v>
      </c>
      <c r="AX184">
        <f t="shared" si="51"/>
        <v>1.10005</v>
      </c>
      <c r="AY184">
        <f t="shared" si="52"/>
        <v>24.640295300000002</v>
      </c>
      <c r="AZ184">
        <f t="shared" si="52"/>
        <v>0.217221</v>
      </c>
      <c r="BA184">
        <f t="shared" si="52"/>
        <v>2612.58</v>
      </c>
      <c r="BB184">
        <f t="shared" si="52"/>
        <v>1.6872999999999999E-2</v>
      </c>
      <c r="BC184" t="e">
        <f t="shared" si="52"/>
        <v>#VALUE!</v>
      </c>
      <c r="BD184">
        <f t="shared" si="52"/>
        <v>6.6654400000000003E-5</v>
      </c>
      <c r="BE184">
        <f t="shared" si="52"/>
        <v>4.1219000000000013E-3</v>
      </c>
      <c r="BF184">
        <f t="shared" si="52"/>
        <v>3.0304030000000002</v>
      </c>
    </row>
    <row r="185" spans="1:58">
      <c r="A185" t="s">
        <v>73</v>
      </c>
      <c r="C185">
        <v>6.2419599999999997</v>
      </c>
      <c r="D185">
        <v>38.822800000000001</v>
      </c>
      <c r="E185">
        <v>3612.75</v>
      </c>
      <c r="F185">
        <v>4163.37</v>
      </c>
      <c r="G185">
        <v>824.77700000000004</v>
      </c>
      <c r="H185">
        <v>4.8300099999999997</v>
      </c>
      <c r="I185">
        <v>0.42446099999999998</v>
      </c>
      <c r="J185">
        <v>0.32133400000000001</v>
      </c>
      <c r="K185">
        <v>3.68703</v>
      </c>
      <c r="L185">
        <v>2.12656</v>
      </c>
      <c r="M185">
        <v>0.66742999999999997</v>
      </c>
      <c r="N185">
        <v>5.3485399999999998</v>
      </c>
      <c r="O185">
        <v>17.578199999999999</v>
      </c>
      <c r="P185">
        <v>0.25988299999999998</v>
      </c>
      <c r="Q185">
        <v>1.77128</v>
      </c>
      <c r="R185">
        <v>20.555199999999999</v>
      </c>
      <c r="S185">
        <v>6.4339900000000005E-2</v>
      </c>
      <c r="T185">
        <v>0.111689</v>
      </c>
      <c r="U185">
        <v>0</v>
      </c>
      <c r="V185">
        <v>8.9863499999999999E-2</v>
      </c>
      <c r="W185">
        <v>0.54505099999999995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0.62524000000000002</v>
      </c>
      <c r="AF185">
        <f t="shared" si="53"/>
        <v>34.824840000000002</v>
      </c>
      <c r="AH185">
        <f t="shared" si="54"/>
        <v>202261.25</v>
      </c>
      <c r="AI185" t="e">
        <f t="shared" si="51"/>
        <v>#VALUE!</v>
      </c>
      <c r="AJ185" t="e">
        <f t="shared" si="51"/>
        <v>#VALUE!</v>
      </c>
      <c r="AK185">
        <f t="shared" si="51"/>
        <v>31.59939</v>
      </c>
      <c r="AL185">
        <f t="shared" si="51"/>
        <v>567.10453900000005</v>
      </c>
      <c r="AM185" t="e">
        <f t="shared" si="51"/>
        <v>#VALUE!</v>
      </c>
      <c r="AN185" t="e">
        <f t="shared" si="51"/>
        <v>#VALUE!</v>
      </c>
      <c r="AO185">
        <f t="shared" si="51"/>
        <v>86.015640000000005</v>
      </c>
      <c r="AP185">
        <f t="shared" si="51"/>
        <v>0.23559099999999999</v>
      </c>
      <c r="AQ185">
        <f t="shared" si="51"/>
        <v>22.137260000000001</v>
      </c>
      <c r="AR185">
        <f t="shared" si="51"/>
        <v>46.660800000000009</v>
      </c>
      <c r="AS185">
        <f t="shared" si="51"/>
        <v>71.400916999999993</v>
      </c>
      <c r="AT185">
        <f t="shared" si="51"/>
        <v>247.84672</v>
      </c>
      <c r="AU185">
        <f t="shared" si="51"/>
        <v>7.1286000000000023</v>
      </c>
      <c r="AV185">
        <f t="shared" si="51"/>
        <v>25.541460099999998</v>
      </c>
      <c r="AW185" t="e">
        <f t="shared" si="51"/>
        <v>#VALUE!</v>
      </c>
      <c r="AX185">
        <f t="shared" si="51"/>
        <v>3.01152</v>
      </c>
      <c r="AY185">
        <f t="shared" si="52"/>
        <v>37.691836500000001</v>
      </c>
      <c r="AZ185">
        <f t="shared" si="52"/>
        <v>9.455900000000006E-2</v>
      </c>
      <c r="BA185">
        <f t="shared" si="52"/>
        <v>1803.16</v>
      </c>
      <c r="BB185">
        <f t="shared" si="52"/>
        <v>9.9954500000000007E-5</v>
      </c>
      <c r="BC185">
        <f t="shared" si="52"/>
        <v>4.9282500000000001E-4</v>
      </c>
      <c r="BD185" t="e">
        <f t="shared" si="52"/>
        <v>#VALUE!</v>
      </c>
      <c r="BE185" t="e">
        <f t="shared" si="52"/>
        <v>#VALUE!</v>
      </c>
      <c r="BF185">
        <f t="shared" si="52"/>
        <v>3.78498</v>
      </c>
    </row>
    <row r="186" spans="1:58">
      <c r="A186" t="s">
        <v>74</v>
      </c>
      <c r="C186">
        <v>5.0130499999999998</v>
      </c>
      <c r="D186">
        <v>78.383399999999995</v>
      </c>
      <c r="E186">
        <v>7473.76</v>
      </c>
      <c r="F186">
        <v>2441.08</v>
      </c>
      <c r="G186">
        <v>830.12900000000002</v>
      </c>
      <c r="H186">
        <v>3.6241300000000001</v>
      </c>
      <c r="I186">
        <v>0.384187</v>
      </c>
      <c r="J186">
        <v>0.35818899999999998</v>
      </c>
      <c r="K186">
        <v>3.26458</v>
      </c>
      <c r="L186">
        <v>2.1418599999999999</v>
      </c>
      <c r="M186">
        <v>0.64618500000000001</v>
      </c>
      <c r="N186">
        <v>5.3522499999999997</v>
      </c>
      <c r="O186">
        <v>26.1632</v>
      </c>
      <c r="P186">
        <v>0.21856200000000001</v>
      </c>
      <c r="Q186">
        <v>1.59511</v>
      </c>
      <c r="R186">
        <v>11.764799999999999</v>
      </c>
      <c r="S186">
        <v>6.3131400000000004E-2</v>
      </c>
      <c r="T186">
        <v>0.15670300000000001</v>
      </c>
      <c r="U186">
        <v>0.14189099999999999</v>
      </c>
      <c r="V186">
        <v>3.4739699999999998E-2</v>
      </c>
      <c r="W186">
        <v>0.60833999999999999</v>
      </c>
      <c r="X186">
        <v>0.68713599999999997</v>
      </c>
      <c r="Y186">
        <v>0</v>
      </c>
      <c r="Z186">
        <v>8.1150400000000004E-3</v>
      </c>
      <c r="AA186">
        <v>0</v>
      </c>
      <c r="AB186">
        <v>2.9485399999999998E-2</v>
      </c>
      <c r="AC186">
        <v>0.55593300000000001</v>
      </c>
      <c r="AF186">
        <f t="shared" si="53"/>
        <v>37.678249999999998</v>
      </c>
      <c r="AH186">
        <f t="shared" si="54"/>
        <v>209918.24</v>
      </c>
      <c r="AI186" t="e">
        <f t="shared" si="51"/>
        <v>#VALUE!</v>
      </c>
      <c r="AJ186" t="e">
        <f t="shared" si="51"/>
        <v>#VALUE!</v>
      </c>
      <c r="AK186">
        <f t="shared" si="51"/>
        <v>52.824469999999998</v>
      </c>
      <c r="AL186">
        <f t="shared" si="51"/>
        <v>1178.9458129999998</v>
      </c>
      <c r="AM186">
        <f t="shared" si="51"/>
        <v>1.1940810000000002</v>
      </c>
      <c r="AN186" t="e">
        <f t="shared" si="51"/>
        <v>#VALUE!</v>
      </c>
      <c r="AO186">
        <f t="shared" si="51"/>
        <v>137.96513999999999</v>
      </c>
      <c r="AP186">
        <f t="shared" si="51"/>
        <v>0.48296500000000009</v>
      </c>
      <c r="AQ186">
        <f t="shared" si="51"/>
        <v>46.108650000000004</v>
      </c>
      <c r="AR186">
        <f t="shared" si="51"/>
        <v>68.15809999999999</v>
      </c>
      <c r="AS186">
        <f t="shared" si="51"/>
        <v>72.038637999999992</v>
      </c>
      <c r="AT186">
        <f t="shared" si="51"/>
        <v>242.34189000000001</v>
      </c>
      <c r="AU186">
        <f t="shared" si="51"/>
        <v>23.057600000000001</v>
      </c>
      <c r="AV186">
        <f t="shared" si="51"/>
        <v>27.079168599999999</v>
      </c>
      <c r="AW186" t="e">
        <f t="shared" si="51"/>
        <v>#VALUE!</v>
      </c>
      <c r="AX186">
        <f t="shared" si="51"/>
        <v>0.45949499999999999</v>
      </c>
      <c r="AY186">
        <f t="shared" si="52"/>
        <v>29.565360300000002</v>
      </c>
      <c r="AZ186">
        <f t="shared" si="52"/>
        <v>1.3597100000000002</v>
      </c>
      <c r="BA186">
        <f t="shared" si="52"/>
        <v>2900.5728640000002</v>
      </c>
      <c r="BB186">
        <f t="shared" si="52"/>
        <v>1.3413100000000001E-2</v>
      </c>
      <c r="BC186" t="e">
        <f t="shared" si="52"/>
        <v>#VALUE!</v>
      </c>
      <c r="BD186">
        <f t="shared" si="52"/>
        <v>9.1570300000000002E-4</v>
      </c>
      <c r="BE186" t="e">
        <f t="shared" si="52"/>
        <v>#VALUE!</v>
      </c>
      <c r="BF186">
        <f t="shared" si="52"/>
        <v>3.174677</v>
      </c>
    </row>
    <row r="187" spans="1:58">
      <c r="A187" t="s">
        <v>75</v>
      </c>
      <c r="C187">
        <v>5.5323799999999999</v>
      </c>
      <c r="D187">
        <v>47.024900000000002</v>
      </c>
      <c r="E187">
        <v>5049.0200000000004</v>
      </c>
      <c r="F187">
        <v>4006.74</v>
      </c>
      <c r="G187">
        <v>435.69</v>
      </c>
      <c r="H187">
        <v>2.9944199999999999</v>
      </c>
      <c r="I187">
        <v>0.44254500000000002</v>
      </c>
      <c r="J187">
        <v>0.34979900000000003</v>
      </c>
      <c r="K187">
        <v>3.2108500000000002</v>
      </c>
      <c r="L187">
        <v>1.79183</v>
      </c>
      <c r="M187">
        <v>0.47115499999999999</v>
      </c>
      <c r="N187">
        <v>4.7568700000000002</v>
      </c>
      <c r="O187">
        <v>16.948599999999999</v>
      </c>
      <c r="P187">
        <v>0.26606299999999999</v>
      </c>
      <c r="Q187">
        <v>1.8661099999999999</v>
      </c>
      <c r="R187">
        <v>11.952400000000001</v>
      </c>
      <c r="S187">
        <v>0.10131800000000001</v>
      </c>
      <c r="T187">
        <v>0.14180999999999999</v>
      </c>
      <c r="U187">
        <v>0</v>
      </c>
      <c r="V187">
        <v>5.7937900000000001E-2</v>
      </c>
      <c r="W187">
        <v>0.74610200000000004</v>
      </c>
      <c r="X187">
        <v>0</v>
      </c>
      <c r="Y187">
        <v>0</v>
      </c>
      <c r="Z187">
        <v>0</v>
      </c>
      <c r="AA187">
        <v>3.2102699999999998E-2</v>
      </c>
      <c r="AB187">
        <v>0</v>
      </c>
      <c r="AC187">
        <v>0.58856200000000003</v>
      </c>
      <c r="AF187">
        <f t="shared" si="53"/>
        <v>30.011019999999998</v>
      </c>
      <c r="AH187">
        <f t="shared" si="54"/>
        <v>207313.98</v>
      </c>
      <c r="AI187" t="e">
        <f t="shared" si="51"/>
        <v>#VALUE!</v>
      </c>
      <c r="AJ187" t="e">
        <f t="shared" si="51"/>
        <v>#VALUE!</v>
      </c>
      <c r="AK187">
        <f t="shared" si="51"/>
        <v>46.156680000000001</v>
      </c>
      <c r="AL187">
        <f t="shared" si="51"/>
        <v>1031.5474549999999</v>
      </c>
      <c r="AM187">
        <f t="shared" si="51"/>
        <v>0.10810999999999998</v>
      </c>
      <c r="AN187" t="e">
        <f t="shared" si="51"/>
        <v>#VALUE!</v>
      </c>
      <c r="AO187">
        <f t="shared" si="51"/>
        <v>111.58917</v>
      </c>
      <c r="AP187">
        <f t="shared" si="51"/>
        <v>0.38815900000000003</v>
      </c>
      <c r="AQ187">
        <f t="shared" si="51"/>
        <v>40.888730000000002</v>
      </c>
      <c r="AR187">
        <f t="shared" si="51"/>
        <v>34.322600000000001</v>
      </c>
      <c r="AS187">
        <f t="shared" si="51"/>
        <v>71.714636999999996</v>
      </c>
      <c r="AT187">
        <f t="shared" si="51"/>
        <v>270.43288999999999</v>
      </c>
      <c r="AU187">
        <f t="shared" si="51"/>
        <v>12.642599999999998</v>
      </c>
      <c r="AV187">
        <f t="shared" si="51"/>
        <v>26.536082</v>
      </c>
      <c r="AW187" t="e">
        <f t="shared" si="51"/>
        <v>#VALUE!</v>
      </c>
      <c r="AX187">
        <f t="shared" si="51"/>
        <v>1.3000499999999999</v>
      </c>
      <c r="AY187">
        <f t="shared" si="52"/>
        <v>32.333962100000001</v>
      </c>
      <c r="AZ187">
        <f t="shared" si="52"/>
        <v>0.41941799999999985</v>
      </c>
      <c r="BA187">
        <f t="shared" si="52"/>
        <v>2363.3200000000002</v>
      </c>
      <c r="BB187">
        <f t="shared" si="52"/>
        <v>6.3435499999999999E-3</v>
      </c>
      <c r="BC187" t="e">
        <f t="shared" si="52"/>
        <v>#VALUE!</v>
      </c>
      <c r="BD187" t="e">
        <f t="shared" si="52"/>
        <v>#VALUE!</v>
      </c>
      <c r="BE187">
        <f t="shared" si="52"/>
        <v>1.22749E-2</v>
      </c>
      <c r="BF187">
        <f t="shared" si="52"/>
        <v>2.6291880000000001</v>
      </c>
    </row>
    <row r="188" spans="1:58">
      <c r="A188" t="s">
        <v>76</v>
      </c>
      <c r="C188">
        <v>6.71563</v>
      </c>
      <c r="D188">
        <v>38.807899999999997</v>
      </c>
      <c r="E188">
        <v>4044.99</v>
      </c>
      <c r="F188">
        <v>3237.02</v>
      </c>
      <c r="G188">
        <v>768.81899999999996</v>
      </c>
      <c r="H188">
        <v>3.3761800000000002</v>
      </c>
      <c r="I188">
        <v>0.40240199999999998</v>
      </c>
      <c r="J188">
        <v>0.28317399999999998</v>
      </c>
      <c r="K188">
        <v>2.8696999999999999</v>
      </c>
      <c r="L188">
        <v>2.0609099999999998</v>
      </c>
      <c r="M188">
        <v>0.60519699999999998</v>
      </c>
      <c r="N188">
        <v>5.1947799999999997</v>
      </c>
      <c r="O188">
        <v>16.370699999999999</v>
      </c>
      <c r="P188">
        <v>0.20895</v>
      </c>
      <c r="Q188">
        <v>1.66716</v>
      </c>
      <c r="R188">
        <v>15.363300000000001</v>
      </c>
      <c r="S188">
        <v>0</v>
      </c>
      <c r="T188">
        <v>0</v>
      </c>
      <c r="U188">
        <v>0</v>
      </c>
      <c r="V188">
        <v>4.2932100000000001E-2</v>
      </c>
      <c r="W188">
        <v>0.67579400000000001</v>
      </c>
      <c r="X188">
        <v>0</v>
      </c>
      <c r="Y188">
        <v>1.4832100000000001E-2</v>
      </c>
      <c r="Z188">
        <v>1.0844599999999999E-2</v>
      </c>
      <c r="AA188">
        <v>0</v>
      </c>
      <c r="AB188">
        <v>2.8324999999999999E-2</v>
      </c>
      <c r="AC188">
        <v>0.53608699999999998</v>
      </c>
      <c r="AF188">
        <f t="shared" si="53"/>
        <v>24.814869999999999</v>
      </c>
      <c r="AH188">
        <f t="shared" si="54"/>
        <v>204132.01</v>
      </c>
      <c r="AI188" t="e">
        <f t="shared" si="51"/>
        <v>#VALUE!</v>
      </c>
      <c r="AJ188" t="e">
        <f t="shared" si="51"/>
        <v>#VALUE!</v>
      </c>
      <c r="AK188">
        <f t="shared" si="51"/>
        <v>40.541920000000005</v>
      </c>
      <c r="AL188">
        <f t="shared" si="51"/>
        <v>1008.1075979999999</v>
      </c>
      <c r="AM188">
        <f t="shared" si="51"/>
        <v>1.5124000000000026E-2</v>
      </c>
      <c r="AN188" t="e">
        <f t="shared" si="51"/>
        <v>#VALUE!</v>
      </c>
      <c r="AO188">
        <f t="shared" si="51"/>
        <v>99.689089999999993</v>
      </c>
      <c r="AP188">
        <f t="shared" si="51"/>
        <v>0.18688099999999996</v>
      </c>
      <c r="AQ188">
        <f t="shared" si="51"/>
        <v>27.910319999999999</v>
      </c>
      <c r="AR188">
        <f t="shared" si="51"/>
        <v>65.691900000000004</v>
      </c>
      <c r="AS188">
        <f t="shared" si="51"/>
        <v>66.101550000000003</v>
      </c>
      <c r="AT188">
        <f t="shared" si="51"/>
        <v>212.77284</v>
      </c>
      <c r="AU188">
        <f t="shared" si="51"/>
        <v>6.7386999999999997</v>
      </c>
      <c r="AV188">
        <f t="shared" si="51"/>
        <v>28.348800000000001</v>
      </c>
      <c r="AW188" t="e">
        <f t="shared" si="51"/>
        <v>#VALUE!</v>
      </c>
      <c r="AX188">
        <f t="shared" si="51"/>
        <v>0.492425</v>
      </c>
      <c r="AY188">
        <f t="shared" si="52"/>
        <v>27.812567899999998</v>
      </c>
      <c r="AZ188">
        <f t="shared" si="52"/>
        <v>2.8179999999999872E-3</v>
      </c>
      <c r="BA188">
        <f t="shared" si="52"/>
        <v>3056.94</v>
      </c>
      <c r="BB188" t="e">
        <f t="shared" si="52"/>
        <v>#VALUE!</v>
      </c>
      <c r="BC188" t="e">
        <f t="shared" si="52"/>
        <v>#VALUE!</v>
      </c>
      <c r="BD188" t="e">
        <f t="shared" si="52"/>
        <v>#VALUE!</v>
      </c>
      <c r="BE188" t="e">
        <f t="shared" si="52"/>
        <v>#VALUE!</v>
      </c>
      <c r="BF188">
        <f t="shared" si="52"/>
        <v>3.0061629999999999</v>
      </c>
    </row>
    <row r="189" spans="1:58">
      <c r="A189" t="s">
        <v>77</v>
      </c>
      <c r="C189">
        <v>5.5152900000000002</v>
      </c>
      <c r="D189">
        <v>47.547600000000003</v>
      </c>
      <c r="E189">
        <v>8313.39</v>
      </c>
      <c r="F189">
        <v>3976.61</v>
      </c>
      <c r="G189">
        <v>821.01199999999994</v>
      </c>
      <c r="H189">
        <v>3.2463199999999999</v>
      </c>
      <c r="I189">
        <v>0.50265400000000005</v>
      </c>
      <c r="J189">
        <v>0.29077199999999997</v>
      </c>
      <c r="K189">
        <v>3.2511299999999999</v>
      </c>
      <c r="L189">
        <v>2.0392600000000001</v>
      </c>
      <c r="M189">
        <v>0.562056</v>
      </c>
      <c r="N189">
        <v>6.1259100000000002</v>
      </c>
      <c r="O189">
        <v>20.035599999999999</v>
      </c>
      <c r="P189">
        <v>0.25939200000000001</v>
      </c>
      <c r="Q189">
        <v>1.8383799999999999</v>
      </c>
      <c r="R189">
        <v>16.061599999999999</v>
      </c>
      <c r="S189">
        <v>0</v>
      </c>
      <c r="T189">
        <v>6.99901E-2</v>
      </c>
      <c r="U189">
        <v>0.20597299999999999</v>
      </c>
      <c r="V189">
        <v>5.7127499999999998E-2</v>
      </c>
      <c r="W189">
        <v>0.79311100000000001</v>
      </c>
      <c r="X189">
        <v>0.72258500000000003</v>
      </c>
      <c r="Y189">
        <v>9.7697600000000006E-3</v>
      </c>
      <c r="Z189">
        <v>0</v>
      </c>
      <c r="AA189">
        <v>0</v>
      </c>
      <c r="AB189">
        <v>3.0724999999999999E-2</v>
      </c>
      <c r="AC189">
        <v>0.422398</v>
      </c>
      <c r="AF189">
        <f t="shared" si="53"/>
        <v>24.946210000000001</v>
      </c>
      <c r="AH189">
        <f t="shared" si="54"/>
        <v>212886.61</v>
      </c>
      <c r="AI189" t="e">
        <f t="shared" si="51"/>
        <v>#VALUE!</v>
      </c>
      <c r="AJ189" t="e">
        <f t="shared" si="51"/>
        <v>#VALUE!</v>
      </c>
      <c r="AK189">
        <f t="shared" si="51"/>
        <v>46.972580000000001</v>
      </c>
      <c r="AL189">
        <f t="shared" si="51"/>
        <v>1391.3873460000002</v>
      </c>
      <c r="AM189">
        <f t="shared" si="51"/>
        <v>0.118452</v>
      </c>
      <c r="AN189" t="e">
        <f t="shared" si="51"/>
        <v>#VALUE!</v>
      </c>
      <c r="AO189">
        <f t="shared" si="51"/>
        <v>112.72774</v>
      </c>
      <c r="AP189" t="e">
        <f t="shared" si="51"/>
        <v>#VALUE!</v>
      </c>
      <c r="AQ189">
        <f t="shared" si="51"/>
        <v>26.468689999999999</v>
      </c>
      <c r="AR189">
        <f t="shared" si="51"/>
        <v>40.821899999999999</v>
      </c>
      <c r="AS189">
        <f t="shared" si="51"/>
        <v>73.455207999999999</v>
      </c>
      <c r="AT189">
        <f t="shared" si="51"/>
        <v>240.48362</v>
      </c>
      <c r="AU189">
        <f t="shared" si="51"/>
        <v>16.376600000000003</v>
      </c>
      <c r="AV189">
        <f t="shared" si="51"/>
        <v>29.374400000000001</v>
      </c>
      <c r="AW189">
        <f t="shared" si="51"/>
        <v>6.3319900000000012E-2</v>
      </c>
      <c r="AX189">
        <f t="shared" si="51"/>
        <v>0.46422200000000002</v>
      </c>
      <c r="AY189">
        <f t="shared" si="52"/>
        <v>32.271372499999998</v>
      </c>
      <c r="AZ189">
        <f t="shared" si="52"/>
        <v>0.66663900000000009</v>
      </c>
      <c r="BA189">
        <f t="shared" si="52"/>
        <v>2712.9974149999998</v>
      </c>
      <c r="BB189">
        <f t="shared" si="52"/>
        <v>1.6322400000000001E-3</v>
      </c>
      <c r="BC189" t="e">
        <f t="shared" si="52"/>
        <v>#VALUE!</v>
      </c>
      <c r="BD189">
        <f t="shared" si="52"/>
        <v>8.0444299999999995E-4</v>
      </c>
      <c r="BE189" t="e">
        <f t="shared" si="52"/>
        <v>#VALUE!</v>
      </c>
      <c r="BF189">
        <f t="shared" si="52"/>
        <v>4.1670720000000001</v>
      </c>
    </row>
    <row r="190" spans="1:58">
      <c r="A190" t="s">
        <v>78</v>
      </c>
      <c r="C190">
        <v>6.0864000000000003</v>
      </c>
      <c r="D190">
        <v>40.7759</v>
      </c>
      <c r="E190">
        <v>2920.52</v>
      </c>
      <c r="F190">
        <v>3441.93</v>
      </c>
      <c r="G190">
        <v>580.30399999999997</v>
      </c>
      <c r="H190">
        <v>4.2600600000000002</v>
      </c>
      <c r="I190">
        <v>0.49615500000000001</v>
      </c>
      <c r="J190">
        <v>0.38531500000000002</v>
      </c>
      <c r="K190">
        <v>3.1620400000000002</v>
      </c>
      <c r="L190">
        <v>3.14201</v>
      </c>
      <c r="M190">
        <v>0.47839700000000002</v>
      </c>
      <c r="N190">
        <v>5.8859899999999996</v>
      </c>
      <c r="O190">
        <v>24.557300000000001</v>
      </c>
      <c r="P190">
        <v>0.285107</v>
      </c>
      <c r="Q190">
        <v>1.9959199999999999</v>
      </c>
      <c r="R190">
        <v>9.9631600000000002</v>
      </c>
      <c r="S190">
        <v>0.12626999999999999</v>
      </c>
      <c r="T190">
        <v>6.6655500000000006E-2</v>
      </c>
      <c r="U190">
        <v>0</v>
      </c>
      <c r="V190">
        <v>5.8819799999999998E-2</v>
      </c>
      <c r="W190">
        <v>0.72545000000000004</v>
      </c>
      <c r="X190">
        <v>0</v>
      </c>
      <c r="Y190">
        <v>9.3029199999999992E-3</v>
      </c>
      <c r="Z190">
        <v>0</v>
      </c>
      <c r="AA190">
        <v>0</v>
      </c>
      <c r="AB190">
        <v>0</v>
      </c>
      <c r="AC190">
        <v>0.56625400000000004</v>
      </c>
      <c r="AF190">
        <f t="shared" si="53"/>
        <v>33.347300000000004</v>
      </c>
      <c r="AH190">
        <f t="shared" si="54"/>
        <v>223910.48</v>
      </c>
      <c r="AI190" t="e">
        <f t="shared" si="51"/>
        <v>#VALUE!</v>
      </c>
      <c r="AJ190" t="e">
        <f t="shared" si="51"/>
        <v>#VALUE!</v>
      </c>
      <c r="AK190">
        <f t="shared" si="51"/>
        <v>47.726939999999999</v>
      </c>
      <c r="AL190">
        <f t="shared" si="51"/>
        <v>1246.453845</v>
      </c>
      <c r="AM190">
        <f t="shared" si="51"/>
        <v>0.24491000000000002</v>
      </c>
      <c r="AN190" t="e">
        <f t="shared" si="51"/>
        <v>#VALUE!</v>
      </c>
      <c r="AO190">
        <f t="shared" si="51"/>
        <v>107.88999</v>
      </c>
      <c r="AP190">
        <f t="shared" si="51"/>
        <v>0.48527199999999998</v>
      </c>
      <c r="AQ190">
        <f t="shared" si="51"/>
        <v>37.96951</v>
      </c>
      <c r="AR190">
        <f t="shared" si="51"/>
        <v>40.159400000000005</v>
      </c>
      <c r="AS190">
        <f t="shared" si="51"/>
        <v>77.464993000000007</v>
      </c>
      <c r="AT190">
        <f t="shared" si="51"/>
        <v>259.60408000000001</v>
      </c>
      <c r="AU190">
        <f t="shared" si="51"/>
        <v>8.7520399999999992</v>
      </c>
      <c r="AV190">
        <f t="shared" si="51"/>
        <v>30.222429999999999</v>
      </c>
      <c r="AW190" t="e">
        <f t="shared" si="51"/>
        <v>#VALUE!</v>
      </c>
      <c r="AX190">
        <f t="shared" si="51"/>
        <v>1.11622</v>
      </c>
      <c r="AY190">
        <f t="shared" si="52"/>
        <v>28.972480200000003</v>
      </c>
      <c r="AZ190">
        <f t="shared" si="52"/>
        <v>0.43003999999999987</v>
      </c>
      <c r="BA190">
        <f t="shared" si="52"/>
        <v>2177.8000000000002</v>
      </c>
      <c r="BB190">
        <f t="shared" si="52"/>
        <v>2.3572800000000015E-3</v>
      </c>
      <c r="BC190">
        <f t="shared" si="52"/>
        <v>4.00777E-4</v>
      </c>
      <c r="BD190" t="e">
        <f t="shared" si="52"/>
        <v>#VALUE!</v>
      </c>
      <c r="BE190" t="e">
        <f t="shared" si="52"/>
        <v>#VALUE!</v>
      </c>
      <c r="BF190">
        <f t="shared" si="52"/>
        <v>3.6695159999999998</v>
      </c>
    </row>
    <row r="191" spans="1:58">
      <c r="A191" t="s">
        <v>79</v>
      </c>
      <c r="C191">
        <v>6.9839099999999998</v>
      </c>
      <c r="D191">
        <v>45.5017</v>
      </c>
      <c r="E191">
        <v>4127.3100000000004</v>
      </c>
      <c r="F191">
        <v>3523.7</v>
      </c>
      <c r="G191">
        <v>595.94500000000005</v>
      </c>
      <c r="H191">
        <v>4.4071400000000001</v>
      </c>
      <c r="I191">
        <v>0.47171299999999999</v>
      </c>
      <c r="J191">
        <v>0.34089399999999997</v>
      </c>
      <c r="K191">
        <v>3.1028500000000001</v>
      </c>
      <c r="L191">
        <v>2.3585699999999998</v>
      </c>
      <c r="M191">
        <v>0.46602700000000002</v>
      </c>
      <c r="N191">
        <v>6.2675200000000002</v>
      </c>
      <c r="O191">
        <v>27.08</v>
      </c>
      <c r="P191">
        <v>0.27582000000000001</v>
      </c>
      <c r="Q191">
        <v>2.0265</v>
      </c>
      <c r="R191">
        <v>16.5778</v>
      </c>
      <c r="S191">
        <v>6.3399800000000006E-2</v>
      </c>
      <c r="T191">
        <v>0.110829</v>
      </c>
      <c r="U191">
        <v>0</v>
      </c>
      <c r="V191">
        <v>7.8408900000000004E-2</v>
      </c>
      <c r="W191">
        <v>0.816469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0.49321300000000001</v>
      </c>
      <c r="AF191">
        <f t="shared" si="53"/>
        <v>35.601689999999998</v>
      </c>
      <c r="AH191">
        <f t="shared" si="54"/>
        <v>223391.69</v>
      </c>
      <c r="AI191" t="e">
        <f t="shared" si="51"/>
        <v>#VALUE!</v>
      </c>
      <c r="AJ191" t="e">
        <f t="shared" si="51"/>
        <v>#VALUE!</v>
      </c>
      <c r="AK191">
        <f t="shared" si="51"/>
        <v>50.997959999999999</v>
      </c>
      <c r="AL191">
        <f t="shared" si="51"/>
        <v>1750.2982870000001</v>
      </c>
      <c r="AM191">
        <f t="shared" si="51"/>
        <v>0.75191600000000003</v>
      </c>
      <c r="AN191" t="e">
        <f t="shared" si="51"/>
        <v>#VALUE!</v>
      </c>
      <c r="AO191">
        <f t="shared" si="51"/>
        <v>154.36743000000001</v>
      </c>
      <c r="AP191">
        <f t="shared" si="51"/>
        <v>1.238313</v>
      </c>
      <c r="AQ191">
        <f t="shared" si="51"/>
        <v>52.611780000000003</v>
      </c>
      <c r="AR191">
        <f t="shared" si="51"/>
        <v>59.444600000000008</v>
      </c>
      <c r="AS191">
        <f t="shared" si="51"/>
        <v>74.758679999999998</v>
      </c>
      <c r="AT191">
        <f t="shared" si="51"/>
        <v>244.85650000000001</v>
      </c>
      <c r="AU191" t="e">
        <f t="shared" si="51"/>
        <v>#VALUE!</v>
      </c>
      <c r="AV191">
        <f t="shared" si="51"/>
        <v>21.8137002</v>
      </c>
      <c r="AW191" t="e">
        <f t="shared" si="51"/>
        <v>#VALUE!</v>
      </c>
      <c r="AX191">
        <f t="shared" si="51"/>
        <v>1.0757399999999999</v>
      </c>
      <c r="AY191">
        <f t="shared" si="52"/>
        <v>42.3746911</v>
      </c>
      <c r="AZ191">
        <f t="shared" si="52"/>
        <v>0.28152100000000002</v>
      </c>
      <c r="BA191">
        <f t="shared" si="52"/>
        <v>2698.44</v>
      </c>
      <c r="BB191">
        <f t="shared" si="52"/>
        <v>1.5725699999999999E-2</v>
      </c>
      <c r="BC191" t="e">
        <f t="shared" si="52"/>
        <v>#VALUE!</v>
      </c>
      <c r="BD191">
        <f t="shared" si="52"/>
        <v>5.3644099999999997E-5</v>
      </c>
      <c r="BE191">
        <f t="shared" si="52"/>
        <v>2.1466400000000002E-5</v>
      </c>
      <c r="BF191">
        <f t="shared" si="52"/>
        <v>1.7500770000000001</v>
      </c>
    </row>
    <row r="192" spans="1:58">
      <c r="A192" t="s">
        <v>80</v>
      </c>
      <c r="C192">
        <v>6.1089099999999998</v>
      </c>
      <c r="D192">
        <v>40.900700000000001</v>
      </c>
      <c r="E192">
        <v>4922.79</v>
      </c>
      <c r="F192">
        <v>3730</v>
      </c>
      <c r="G192">
        <v>893.12199999999996</v>
      </c>
      <c r="H192">
        <v>4.3313199999999998</v>
      </c>
      <c r="I192">
        <v>0.35673199999999999</v>
      </c>
      <c r="J192">
        <v>0.35545700000000002</v>
      </c>
      <c r="K192">
        <v>3.2948400000000002</v>
      </c>
      <c r="L192">
        <v>2.7622100000000001</v>
      </c>
      <c r="M192">
        <v>0.516899</v>
      </c>
      <c r="N192">
        <v>6.2941500000000001</v>
      </c>
      <c r="O192">
        <v>17.988700000000001</v>
      </c>
      <c r="P192">
        <v>0.25948500000000002</v>
      </c>
      <c r="Q192">
        <v>2.1341100000000002</v>
      </c>
      <c r="R192">
        <v>18.429300000000001</v>
      </c>
      <c r="S192">
        <v>0.101937</v>
      </c>
      <c r="T192">
        <v>0.133386</v>
      </c>
      <c r="U192">
        <v>0.190833</v>
      </c>
      <c r="V192">
        <v>4.5376199999999998E-2</v>
      </c>
      <c r="W192">
        <v>0.73286600000000002</v>
      </c>
      <c r="X192">
        <v>0</v>
      </c>
      <c r="Y192">
        <v>9.0188400000000002E-3</v>
      </c>
      <c r="Z192">
        <v>0</v>
      </c>
      <c r="AA192">
        <v>0</v>
      </c>
      <c r="AB192">
        <v>0</v>
      </c>
      <c r="AC192">
        <v>0.42046899999999998</v>
      </c>
      <c r="AF192">
        <f t="shared" si="53"/>
        <v>36.38429</v>
      </c>
      <c r="AH192">
        <f t="shared" si="54"/>
        <v>207314.21</v>
      </c>
      <c r="AI192" t="e">
        <f t="shared" si="51"/>
        <v>#VALUE!</v>
      </c>
      <c r="AJ192" t="e">
        <f t="shared" si="51"/>
        <v>#VALUE!</v>
      </c>
      <c r="AK192">
        <f t="shared" si="51"/>
        <v>29.530480000000004</v>
      </c>
      <c r="AL192">
        <f t="shared" si="51"/>
        <v>762.21826800000008</v>
      </c>
      <c r="AM192">
        <f t="shared" si="51"/>
        <v>1.7005999999999966E-2</v>
      </c>
      <c r="AN192" t="e">
        <f t="shared" si="51"/>
        <v>#VALUE!</v>
      </c>
      <c r="AO192">
        <f t="shared" si="51"/>
        <v>123.31279000000001</v>
      </c>
      <c r="AP192">
        <f t="shared" si="51"/>
        <v>1.209341</v>
      </c>
      <c r="AQ192">
        <f t="shared" si="51"/>
        <v>45.36815</v>
      </c>
      <c r="AR192">
        <f t="shared" si="51"/>
        <v>67.114200000000011</v>
      </c>
      <c r="AS192">
        <f t="shared" si="51"/>
        <v>71.038815</v>
      </c>
      <c r="AT192">
        <f t="shared" si="51"/>
        <v>210.28588999999999</v>
      </c>
      <c r="AU192">
        <f t="shared" si="51"/>
        <v>0.13749999999999929</v>
      </c>
      <c r="AV192">
        <f t="shared" si="51"/>
        <v>30.514063</v>
      </c>
      <c r="AW192" t="e">
        <f t="shared" si="51"/>
        <v>#VALUE!</v>
      </c>
      <c r="AX192" t="e">
        <f t="shared" si="51"/>
        <v>#VALUE!</v>
      </c>
      <c r="AY192">
        <f t="shared" si="52"/>
        <v>20.549523799999999</v>
      </c>
      <c r="AZ192">
        <f t="shared" si="52"/>
        <v>0.7858639999999999</v>
      </c>
      <c r="BA192">
        <f t="shared" si="52"/>
        <v>4389.04</v>
      </c>
      <c r="BB192" t="e">
        <f t="shared" si="52"/>
        <v>#VALUE!</v>
      </c>
      <c r="BC192">
        <f t="shared" si="52"/>
        <v>3.1320099999999999E-4</v>
      </c>
      <c r="BD192" t="e">
        <f t="shared" si="52"/>
        <v>#VALUE!</v>
      </c>
      <c r="BE192">
        <f t="shared" si="52"/>
        <v>1.87576E-3</v>
      </c>
      <c r="BF192">
        <f t="shared" si="52"/>
        <v>5.4787509999999999</v>
      </c>
    </row>
    <row r="193" spans="1:58">
      <c r="A193" t="s">
        <v>81</v>
      </c>
      <c r="C193">
        <v>6.8986299999999998</v>
      </c>
      <c r="D193">
        <v>50.476500000000001</v>
      </c>
      <c r="E193">
        <v>4557.53</v>
      </c>
      <c r="F193">
        <v>5724.36</v>
      </c>
      <c r="G193">
        <v>719.62099999999998</v>
      </c>
      <c r="H193">
        <v>3.75814</v>
      </c>
      <c r="I193">
        <v>0.520617</v>
      </c>
      <c r="J193">
        <v>0.45820499999999997</v>
      </c>
      <c r="K193">
        <v>4.3247099999999996</v>
      </c>
      <c r="L193">
        <v>3.1234000000000002</v>
      </c>
      <c r="M193">
        <v>0.69890600000000003</v>
      </c>
      <c r="N193">
        <v>5.8004899999999999</v>
      </c>
      <c r="O193">
        <v>13.151300000000001</v>
      </c>
      <c r="P193">
        <v>0.26428099999999999</v>
      </c>
      <c r="Q193">
        <v>1.91289</v>
      </c>
      <c r="R193">
        <v>11.313599999999999</v>
      </c>
      <c r="S193">
        <v>0.12467499999999999</v>
      </c>
      <c r="T193">
        <v>0.18881100000000001</v>
      </c>
      <c r="U193">
        <v>0</v>
      </c>
      <c r="V193">
        <v>6.3404600000000005E-2</v>
      </c>
      <c r="W193">
        <v>0.82336600000000004</v>
      </c>
      <c r="X193">
        <v>0</v>
      </c>
      <c r="Y193">
        <v>1.1265000000000001E-2</v>
      </c>
      <c r="Z193">
        <v>0</v>
      </c>
      <c r="AA193">
        <v>0</v>
      </c>
      <c r="AB193">
        <v>0</v>
      </c>
      <c r="AC193">
        <v>0.533829</v>
      </c>
      <c r="AF193">
        <f t="shared" si="53"/>
        <v>30.94707</v>
      </c>
      <c r="AH193">
        <f t="shared" si="54"/>
        <v>204027.47</v>
      </c>
      <c r="AI193" t="e">
        <f t="shared" si="51"/>
        <v>#VALUE!</v>
      </c>
      <c r="AJ193" t="e">
        <f t="shared" si="51"/>
        <v>#VALUE!</v>
      </c>
      <c r="AK193">
        <f t="shared" si="51"/>
        <v>37.260060000000003</v>
      </c>
      <c r="AL193">
        <f t="shared" si="51"/>
        <v>900.00338299999999</v>
      </c>
      <c r="AM193" t="e">
        <f t="shared" si="51"/>
        <v>#VALUE!</v>
      </c>
      <c r="AN193" t="e">
        <f t="shared" si="51"/>
        <v>#VALUE!</v>
      </c>
      <c r="AO193">
        <f t="shared" si="51"/>
        <v>93.744699999999995</v>
      </c>
      <c r="AP193">
        <f t="shared" si="51"/>
        <v>0.26715199999999995</v>
      </c>
      <c r="AQ193">
        <f t="shared" si="51"/>
        <v>19.334409999999998</v>
      </c>
      <c r="AR193">
        <f t="shared" si="51"/>
        <v>57.9831</v>
      </c>
      <c r="AS193">
        <f t="shared" si="51"/>
        <v>71.578918999999999</v>
      </c>
      <c r="AT193">
        <f t="shared" si="51"/>
        <v>216.31810999999999</v>
      </c>
      <c r="AU193">
        <f t="shared" si="51"/>
        <v>19.301099999999998</v>
      </c>
      <c r="AV193">
        <f t="shared" si="51"/>
        <v>29.047725</v>
      </c>
      <c r="AW193" t="e">
        <f t="shared" si="51"/>
        <v>#VALUE!</v>
      </c>
      <c r="AX193">
        <f t="shared" si="51"/>
        <v>0.95673900000000001</v>
      </c>
      <c r="AY193">
        <f t="shared" si="52"/>
        <v>32.5394954</v>
      </c>
      <c r="AZ193" t="e">
        <f t="shared" si="52"/>
        <v>#VALUE!</v>
      </c>
      <c r="BA193">
        <f t="shared" si="52"/>
        <v>2041.37</v>
      </c>
      <c r="BB193" t="e">
        <f t="shared" si="52"/>
        <v>#VALUE!</v>
      </c>
      <c r="BC193" t="e">
        <f t="shared" si="52"/>
        <v>#VALUE!</v>
      </c>
      <c r="BD193" t="e">
        <f t="shared" si="52"/>
        <v>#VALUE!</v>
      </c>
      <c r="BE193" t="e">
        <f t="shared" si="52"/>
        <v>#VALUE!</v>
      </c>
      <c r="BF193">
        <f t="shared" si="52"/>
        <v>2.9770509999999999</v>
      </c>
    </row>
    <row r="194" spans="1:58">
      <c r="A194" t="s">
        <v>82</v>
      </c>
      <c r="C194">
        <v>6.0727399999999996</v>
      </c>
      <c r="D194">
        <v>56.677700000000002</v>
      </c>
      <c r="E194">
        <v>4616.59</v>
      </c>
      <c r="F194">
        <v>3561.12</v>
      </c>
      <c r="G194">
        <v>601.88</v>
      </c>
      <c r="H194">
        <v>4.5786199999999999</v>
      </c>
      <c r="I194">
        <v>0.55876499999999996</v>
      </c>
      <c r="J194">
        <v>0.34748099999999998</v>
      </c>
      <c r="K194">
        <v>2.7054200000000002</v>
      </c>
      <c r="L194">
        <v>2.4546299999999999</v>
      </c>
      <c r="M194">
        <v>0.60340000000000005</v>
      </c>
      <c r="N194">
        <v>5.9537500000000003</v>
      </c>
      <c r="O194">
        <v>25.004999999999999</v>
      </c>
      <c r="P194">
        <v>0.34215600000000002</v>
      </c>
      <c r="Q194">
        <v>2.5668000000000002</v>
      </c>
      <c r="R194">
        <v>18.163900000000002</v>
      </c>
      <c r="S194">
        <v>0</v>
      </c>
      <c r="T194">
        <v>0.23710899999999999</v>
      </c>
      <c r="U194">
        <v>0.15656400000000001</v>
      </c>
      <c r="V194">
        <v>3.1014900000000001E-2</v>
      </c>
      <c r="W194">
        <v>0.65982200000000002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0.61346999999999996</v>
      </c>
      <c r="AF194">
        <f t="shared" si="53"/>
        <v>22.545359999999999</v>
      </c>
      <c r="AH194">
        <f t="shared" si="54"/>
        <v>199775.41</v>
      </c>
      <c r="AI194" t="e">
        <f t="shared" si="51"/>
        <v>#VALUE!</v>
      </c>
      <c r="AJ194" t="e">
        <f t="shared" si="51"/>
        <v>#VALUE!</v>
      </c>
      <c r="AK194">
        <f t="shared" si="51"/>
        <v>44.829279999999997</v>
      </c>
      <c r="AL194">
        <f t="shared" si="51"/>
        <v>997.84423500000003</v>
      </c>
      <c r="AM194">
        <f t="shared" si="51"/>
        <v>5.6590000000000251E-3</v>
      </c>
      <c r="AN194" t="e">
        <f t="shared" si="51"/>
        <v>#VALUE!</v>
      </c>
      <c r="AO194">
        <f t="shared" si="51"/>
        <v>114.28937000000001</v>
      </c>
      <c r="AP194">
        <f t="shared" si="51"/>
        <v>0.29020799999999991</v>
      </c>
      <c r="AQ194">
        <f t="shared" si="51"/>
        <v>36.376750000000001</v>
      </c>
      <c r="AR194">
        <f t="shared" si="51"/>
        <v>42.4876</v>
      </c>
      <c r="AS194">
        <f t="shared" si="51"/>
        <v>72.290043999999995</v>
      </c>
      <c r="AT194">
        <f t="shared" si="51"/>
        <v>227.92920000000001</v>
      </c>
      <c r="AU194">
        <f t="shared" si="51"/>
        <v>16.109100000000002</v>
      </c>
      <c r="AV194">
        <f t="shared" si="51"/>
        <v>25.503699999999998</v>
      </c>
      <c r="AW194" t="e">
        <f t="shared" si="51"/>
        <v>#VALUE!</v>
      </c>
      <c r="AX194">
        <f t="shared" si="51"/>
        <v>1.1906760000000001</v>
      </c>
      <c r="AY194">
        <f t="shared" si="52"/>
        <v>31.962685100000002</v>
      </c>
      <c r="AZ194">
        <f t="shared" si="52"/>
        <v>0.591368</v>
      </c>
      <c r="BA194">
        <f t="shared" si="52"/>
        <v>2579.4899999999998</v>
      </c>
      <c r="BB194">
        <f t="shared" si="52"/>
        <v>1.9828399999999999E-2</v>
      </c>
      <c r="BC194">
        <f t="shared" si="52"/>
        <v>1.7710600000000001E-4</v>
      </c>
      <c r="BD194">
        <f t="shared" si="52"/>
        <v>8.1421299999999999E-5</v>
      </c>
      <c r="BE194">
        <f t="shared" si="52"/>
        <v>5.8206700000000002E-4</v>
      </c>
      <c r="BF194">
        <f t="shared" si="52"/>
        <v>2.2258200000000001</v>
      </c>
    </row>
    <row r="195" spans="1:58">
      <c r="A195" t="s">
        <v>83</v>
      </c>
      <c r="C195">
        <v>5.7701599999999997</v>
      </c>
      <c r="D195">
        <v>56.563600000000001</v>
      </c>
      <c r="E195">
        <v>4818.43</v>
      </c>
      <c r="F195">
        <v>3827.74</v>
      </c>
      <c r="G195">
        <v>739.75099999999998</v>
      </c>
      <c r="H195">
        <v>3.5093700000000001</v>
      </c>
      <c r="I195">
        <v>0.67059199999999997</v>
      </c>
      <c r="J195">
        <v>0.330183</v>
      </c>
      <c r="K195">
        <v>2.9344199999999998</v>
      </c>
      <c r="L195">
        <v>2.5350999999999999</v>
      </c>
      <c r="M195">
        <v>0.47131800000000001</v>
      </c>
      <c r="N195">
        <v>6.2328400000000004</v>
      </c>
      <c r="O195">
        <v>34.5777</v>
      </c>
      <c r="P195">
        <v>0.28189799999999998</v>
      </c>
      <c r="Q195">
        <v>1.7618799999999999</v>
      </c>
      <c r="R195">
        <v>16.029</v>
      </c>
      <c r="S195">
        <v>0.12060700000000001</v>
      </c>
      <c r="T195">
        <v>0.128107</v>
      </c>
      <c r="U195">
        <v>0</v>
      </c>
      <c r="V195">
        <v>5.43784E-2</v>
      </c>
      <c r="W195">
        <v>0.93817200000000001</v>
      </c>
      <c r="X195">
        <v>0</v>
      </c>
      <c r="Y195">
        <v>0</v>
      </c>
      <c r="Z195">
        <v>9.49966E-3</v>
      </c>
      <c r="AA195">
        <v>0</v>
      </c>
      <c r="AB195">
        <v>0</v>
      </c>
      <c r="AC195">
        <v>0.78234800000000004</v>
      </c>
      <c r="AF195">
        <f t="shared" si="53"/>
        <v>37.52704</v>
      </c>
      <c r="AH195">
        <f t="shared" si="54"/>
        <v>199069.57</v>
      </c>
      <c r="AI195" t="e">
        <f t="shared" si="51"/>
        <v>#VALUE!</v>
      </c>
      <c r="AJ195" t="e">
        <f t="shared" si="51"/>
        <v>#VALUE!</v>
      </c>
      <c r="AK195">
        <f t="shared" si="51"/>
        <v>46.32443</v>
      </c>
      <c r="AL195">
        <f t="shared" si="51"/>
        <v>1027.9994080000001</v>
      </c>
      <c r="AM195">
        <f t="shared" si="51"/>
        <v>0.34093799999999996</v>
      </c>
      <c r="AN195" t="e">
        <f t="shared" si="51"/>
        <v>#VALUE!</v>
      </c>
      <c r="AO195">
        <f t="shared" si="51"/>
        <v>108.7479</v>
      </c>
      <c r="AP195">
        <f t="shared" si="51"/>
        <v>0.60986200000000002</v>
      </c>
      <c r="AQ195">
        <f t="shared" si="51"/>
        <v>20.391359999999999</v>
      </c>
      <c r="AR195">
        <f t="shared" si="51"/>
        <v>22.645000000000003</v>
      </c>
      <c r="AS195">
        <f t="shared" si="51"/>
        <v>76.115701999999999</v>
      </c>
      <c r="AT195">
        <f t="shared" si="51"/>
        <v>220.17912000000001</v>
      </c>
      <c r="AU195">
        <f t="shared" si="51"/>
        <v>24.479299999999999</v>
      </c>
      <c r="AV195">
        <f t="shared" si="51"/>
        <v>37.839092999999998</v>
      </c>
      <c r="AW195" t="e">
        <f t="shared" si="51"/>
        <v>#VALUE!</v>
      </c>
      <c r="AX195">
        <f t="shared" si="51"/>
        <v>0.70696400000000004</v>
      </c>
      <c r="AY195">
        <f t="shared" si="52"/>
        <v>33.981621600000004</v>
      </c>
      <c r="AZ195">
        <f t="shared" si="52"/>
        <v>3.8726999999999956E-2</v>
      </c>
      <c r="BA195">
        <f t="shared" si="52"/>
        <v>2380.48</v>
      </c>
      <c r="BB195">
        <f t="shared" si="52"/>
        <v>1.2712599999999999E-2</v>
      </c>
      <c r="BC195" t="e">
        <f t="shared" si="52"/>
        <v>#VALUE!</v>
      </c>
      <c r="BD195" t="e">
        <f t="shared" si="52"/>
        <v>#VALUE!</v>
      </c>
      <c r="BE195">
        <f t="shared" si="52"/>
        <v>2.14979E-2</v>
      </c>
      <c r="BF195">
        <f t="shared" si="52"/>
        <v>3.9066619999999999</v>
      </c>
    </row>
    <row r="196" spans="1:58">
      <c r="A196" t="s">
        <v>84</v>
      </c>
      <c r="C196">
        <v>4.5944399999999996</v>
      </c>
      <c r="D196">
        <v>35.7956</v>
      </c>
      <c r="E196">
        <v>2782.15</v>
      </c>
      <c r="F196">
        <v>3135.49</v>
      </c>
      <c r="G196">
        <v>685.34</v>
      </c>
      <c r="H196">
        <v>2.0290599999999999</v>
      </c>
      <c r="I196">
        <v>0.384606</v>
      </c>
      <c r="J196">
        <v>0.340028</v>
      </c>
      <c r="K196">
        <v>2.7669600000000001</v>
      </c>
      <c r="L196">
        <v>1.8840399999999999</v>
      </c>
      <c r="M196">
        <v>0.39893000000000001</v>
      </c>
      <c r="N196">
        <v>4.5024199999999999</v>
      </c>
      <c r="O196">
        <v>19.235900000000001</v>
      </c>
      <c r="P196">
        <v>0.26439099999999999</v>
      </c>
      <c r="Q196">
        <v>1.7997799999999999</v>
      </c>
      <c r="R196">
        <v>9.5367899999999999</v>
      </c>
      <c r="S196">
        <v>0.106112</v>
      </c>
      <c r="T196">
        <v>8.4084099999999995E-2</v>
      </c>
      <c r="U196">
        <v>0</v>
      </c>
      <c r="V196">
        <v>5.3533900000000002E-2</v>
      </c>
      <c r="W196">
        <v>0.52262200000000003</v>
      </c>
      <c r="X196">
        <v>0</v>
      </c>
      <c r="Y196">
        <v>1.401E-2</v>
      </c>
      <c r="Z196">
        <v>7.4617399999999997E-3</v>
      </c>
      <c r="AA196">
        <v>0</v>
      </c>
      <c r="AB196">
        <v>0</v>
      </c>
      <c r="AC196">
        <v>0.47445100000000001</v>
      </c>
      <c r="AF196">
        <f t="shared" si="53"/>
        <v>35.609259999999999</v>
      </c>
      <c r="AH196">
        <f t="shared" si="54"/>
        <v>194129.85</v>
      </c>
      <c r="AI196" t="e">
        <f t="shared" si="51"/>
        <v>#VALUE!</v>
      </c>
      <c r="AJ196" t="e">
        <f t="shared" si="51"/>
        <v>#VALUE!</v>
      </c>
      <c r="AK196">
        <f t="shared" si="51"/>
        <v>22.485239999999997</v>
      </c>
      <c r="AL196">
        <f t="shared" si="51"/>
        <v>926.24239399999999</v>
      </c>
      <c r="AM196" t="e">
        <f t="shared" si="51"/>
        <v>#VALUE!</v>
      </c>
      <c r="AN196" t="e">
        <f t="shared" si="51"/>
        <v>#VALUE!</v>
      </c>
      <c r="AO196">
        <f t="shared" si="51"/>
        <v>90.685559999999995</v>
      </c>
      <c r="AP196">
        <f t="shared" si="51"/>
        <v>0.60569999999999991</v>
      </c>
      <c r="AQ196">
        <f t="shared" si="51"/>
        <v>32.243879999999997</v>
      </c>
      <c r="AR196">
        <f t="shared" si="51"/>
        <v>43.087199999999996</v>
      </c>
      <c r="AS196">
        <f t="shared" si="51"/>
        <v>60.886708999999996</v>
      </c>
      <c r="AT196">
        <f t="shared" si="51"/>
        <v>193.46922000000001</v>
      </c>
      <c r="AU196">
        <f t="shared" si="51"/>
        <v>29.452009999999998</v>
      </c>
      <c r="AV196">
        <f t="shared" si="51"/>
        <v>30.520488</v>
      </c>
      <c r="AW196" t="e">
        <f t="shared" si="51"/>
        <v>#VALUE!</v>
      </c>
      <c r="AX196">
        <f t="shared" si="51"/>
        <v>1.1833800000000001</v>
      </c>
      <c r="AY196">
        <f t="shared" si="52"/>
        <v>24.510866099999998</v>
      </c>
      <c r="AZ196" t="e">
        <f t="shared" si="52"/>
        <v>#VALUE!</v>
      </c>
      <c r="BA196">
        <f t="shared" si="52"/>
        <v>3039.46</v>
      </c>
      <c r="BB196" t="e">
        <f t="shared" si="52"/>
        <v>#VALUE!</v>
      </c>
      <c r="BC196" t="e">
        <f t="shared" si="52"/>
        <v>#VALUE!</v>
      </c>
      <c r="BD196">
        <f t="shared" si="52"/>
        <v>9.4862600000000005E-4</v>
      </c>
      <c r="BE196">
        <f t="shared" si="52"/>
        <v>4.0461499999999997E-2</v>
      </c>
      <c r="BF196">
        <f t="shared" si="52"/>
        <v>2.2886889999999998</v>
      </c>
    </row>
    <row r="197" spans="1:58">
      <c r="A197" t="s">
        <v>85</v>
      </c>
      <c r="C197">
        <v>5.3426999999999998</v>
      </c>
      <c r="D197">
        <v>42.846299999999999</v>
      </c>
      <c r="E197">
        <v>4376.3100000000004</v>
      </c>
      <c r="F197">
        <v>3983.07</v>
      </c>
      <c r="G197">
        <v>577.09299999999996</v>
      </c>
      <c r="H197">
        <v>3.7753000000000001</v>
      </c>
      <c r="I197">
        <v>0.368612</v>
      </c>
      <c r="J197">
        <v>0.29406700000000002</v>
      </c>
      <c r="K197">
        <v>2.9030999999999998</v>
      </c>
      <c r="L197">
        <v>2.2374299999999998</v>
      </c>
      <c r="M197">
        <v>0.487923</v>
      </c>
      <c r="N197">
        <v>8.0375700000000005</v>
      </c>
      <c r="O197">
        <v>24.274000000000001</v>
      </c>
      <c r="P197">
        <v>0.27829999999999999</v>
      </c>
      <c r="Q197">
        <v>1.78539</v>
      </c>
      <c r="R197">
        <v>15.776899999999999</v>
      </c>
      <c r="S197">
        <v>6.71567E-2</v>
      </c>
      <c r="T197">
        <v>9.8634399999999997E-2</v>
      </c>
      <c r="U197">
        <v>0</v>
      </c>
      <c r="V197">
        <v>0.104756</v>
      </c>
      <c r="W197">
        <v>0.79106399999999999</v>
      </c>
      <c r="X197">
        <v>2.9526400000000002</v>
      </c>
      <c r="Y197">
        <v>9.9736100000000008E-3</v>
      </c>
      <c r="Z197">
        <v>0</v>
      </c>
      <c r="AA197">
        <v>3.5803799999999997E-2</v>
      </c>
      <c r="AB197">
        <v>3.0429500000000002E-2</v>
      </c>
      <c r="AC197">
        <v>0.425315</v>
      </c>
      <c r="AF197">
        <f t="shared" si="53"/>
        <v>38.419600000000003</v>
      </c>
      <c r="AH197">
        <f t="shared" si="54"/>
        <v>233405.69</v>
      </c>
      <c r="AI197" t="e">
        <f t="shared" si="51"/>
        <v>#VALUE!</v>
      </c>
      <c r="AJ197" t="e">
        <f t="shared" si="51"/>
        <v>#VALUE!</v>
      </c>
      <c r="AK197">
        <f t="shared" si="51"/>
        <v>19.288899999999998</v>
      </c>
      <c r="AL197">
        <f t="shared" si="51"/>
        <v>628.60638800000004</v>
      </c>
      <c r="AM197" t="e">
        <f t="shared" si="51"/>
        <v>#VALUE!</v>
      </c>
      <c r="AN197" t="e">
        <f t="shared" si="51"/>
        <v>#VALUE!</v>
      </c>
      <c r="AO197">
        <f t="shared" si="51"/>
        <v>150.56457</v>
      </c>
      <c r="AP197">
        <f t="shared" si="51"/>
        <v>0.59702700000000009</v>
      </c>
      <c r="AQ197">
        <f t="shared" si="51"/>
        <v>32.469429999999996</v>
      </c>
      <c r="AR197">
        <f t="shared" si="51"/>
        <v>65.275000000000006</v>
      </c>
      <c r="AS197">
        <f t="shared" si="51"/>
        <v>63.738900000000001</v>
      </c>
      <c r="AT197">
        <f t="shared" si="51"/>
        <v>211.84960999999998</v>
      </c>
      <c r="AU197">
        <f t="shared" si="51"/>
        <v>23.857400000000005</v>
      </c>
      <c r="AV197">
        <f t="shared" si="51"/>
        <v>33.756443300000001</v>
      </c>
      <c r="AW197" t="e">
        <f t="shared" si="51"/>
        <v>#VALUE!</v>
      </c>
      <c r="AX197">
        <f t="shared" si="51"/>
        <v>0.23689099999999999</v>
      </c>
      <c r="AY197">
        <f t="shared" si="52"/>
        <v>14.081344</v>
      </c>
      <c r="AZ197">
        <f t="shared" si="52"/>
        <v>0.97165600000000008</v>
      </c>
      <c r="BA197">
        <f t="shared" si="52"/>
        <v>4654.4573599999994</v>
      </c>
      <c r="BB197">
        <f t="shared" si="52"/>
        <v>1.2307289999999999E-2</v>
      </c>
      <c r="BC197" t="e">
        <f t="shared" si="52"/>
        <v>#VALUE!</v>
      </c>
      <c r="BD197" t="e">
        <f t="shared" si="52"/>
        <v>#VALUE!</v>
      </c>
      <c r="BE197" t="e">
        <f t="shared" si="52"/>
        <v>#VALUE!</v>
      </c>
      <c r="BF197">
        <f t="shared" si="52"/>
        <v>6.4403949999999996</v>
      </c>
    </row>
    <row r="198" spans="1:58">
      <c r="A198" t="s">
        <v>86</v>
      </c>
      <c r="C198">
        <v>3.6537000000000002</v>
      </c>
      <c r="D198">
        <v>39.591000000000001</v>
      </c>
      <c r="E198">
        <v>2773.71</v>
      </c>
      <c r="F198">
        <v>3941.81</v>
      </c>
      <c r="G198">
        <v>767.05100000000004</v>
      </c>
      <c r="H198">
        <v>3.69211</v>
      </c>
      <c r="I198">
        <v>0.41428199999999998</v>
      </c>
      <c r="J198">
        <v>0.28426200000000001</v>
      </c>
      <c r="K198">
        <v>2.99654</v>
      </c>
      <c r="L198">
        <v>1.8849499999999999</v>
      </c>
      <c r="M198">
        <v>0.48313600000000001</v>
      </c>
      <c r="N198">
        <v>7.2044699999999997</v>
      </c>
      <c r="O198">
        <v>21.4819</v>
      </c>
      <c r="P198">
        <v>0.20769000000000001</v>
      </c>
      <c r="Q198">
        <v>1.5561700000000001</v>
      </c>
      <c r="R198">
        <v>15.670400000000001</v>
      </c>
      <c r="S198">
        <v>6.3702999999999996E-2</v>
      </c>
      <c r="T198">
        <v>0</v>
      </c>
      <c r="U198">
        <v>0.14386699999999999</v>
      </c>
      <c r="V198">
        <v>6.5008499999999997E-2</v>
      </c>
      <c r="W198">
        <v>0.82718000000000003</v>
      </c>
      <c r="X198">
        <v>0</v>
      </c>
      <c r="Y198">
        <v>9.4685700000000008E-3</v>
      </c>
      <c r="Z198">
        <v>0</v>
      </c>
      <c r="AA198">
        <v>0</v>
      </c>
      <c r="AB198">
        <v>2.8844399999999999E-2</v>
      </c>
      <c r="AC198">
        <v>0.52024700000000001</v>
      </c>
      <c r="AF198">
        <f t="shared" si="53"/>
        <v>36.319000000000003</v>
      </c>
      <c r="AH198">
        <f t="shared" si="54"/>
        <v>203119.29</v>
      </c>
      <c r="AI198" t="e">
        <f t="shared" si="51"/>
        <v>#VALUE!</v>
      </c>
      <c r="AJ198" t="e">
        <f t="shared" si="51"/>
        <v>#VALUE!</v>
      </c>
      <c r="AK198">
        <f t="shared" si="51"/>
        <v>31.066389999999998</v>
      </c>
      <c r="AL198">
        <f t="shared" si="51"/>
        <v>1152.115718</v>
      </c>
      <c r="AM198" t="e">
        <f t="shared" si="51"/>
        <v>#VALUE!</v>
      </c>
      <c r="AN198" t="e">
        <f t="shared" si="51"/>
        <v>#VALUE!</v>
      </c>
      <c r="AO198">
        <f t="shared" si="51"/>
        <v>107.02204999999999</v>
      </c>
      <c r="AP198">
        <f t="shared" si="51"/>
        <v>0.92359400000000003</v>
      </c>
      <c r="AQ198">
        <f t="shared" si="51"/>
        <v>26.64723</v>
      </c>
      <c r="AR198">
        <f t="shared" si="51"/>
        <v>86.66810000000001</v>
      </c>
      <c r="AS198">
        <f t="shared" si="51"/>
        <v>66.264210000000006</v>
      </c>
      <c r="AT198">
        <f t="shared" si="51"/>
        <v>202.98582999999999</v>
      </c>
      <c r="AU198">
        <f t="shared" si="51"/>
        <v>18.050800000000002</v>
      </c>
      <c r="AV198">
        <f t="shared" si="51"/>
        <v>33.198097000000004</v>
      </c>
      <c r="AW198">
        <f t="shared" si="51"/>
        <v>0.105791</v>
      </c>
      <c r="AX198">
        <f t="shared" ref="AX198:AX227" si="55">T62-U198</f>
        <v>0.8618030000000001</v>
      </c>
      <c r="AY198">
        <f t="shared" si="52"/>
        <v>27.846891499999998</v>
      </c>
      <c r="AZ198" t="e">
        <f t="shared" si="52"/>
        <v>#VALUE!</v>
      </c>
      <c r="BA198">
        <f t="shared" si="52"/>
        <v>3158.96</v>
      </c>
      <c r="BB198">
        <f t="shared" si="52"/>
        <v>5.5246299999999991E-3</v>
      </c>
      <c r="BC198">
        <f t="shared" si="52"/>
        <v>9.2319099999999995E-6</v>
      </c>
      <c r="BD198" t="e">
        <f t="shared" si="52"/>
        <v>#VALUE!</v>
      </c>
      <c r="BE198" t="e">
        <f t="shared" si="52"/>
        <v>#VALUE!</v>
      </c>
      <c r="BF198">
        <f t="shared" si="52"/>
        <v>3.2880130000000003</v>
      </c>
    </row>
    <row r="199" spans="1:58">
      <c r="A199" t="s">
        <v>87</v>
      </c>
      <c r="C199">
        <v>5.1881000000000004</v>
      </c>
      <c r="D199">
        <v>50.743499999999997</v>
      </c>
      <c r="E199">
        <v>3662.1</v>
      </c>
      <c r="F199">
        <v>4383.45</v>
      </c>
      <c r="G199">
        <v>687.74900000000002</v>
      </c>
      <c r="H199">
        <v>3.6503299999999999</v>
      </c>
      <c r="I199">
        <v>0.45675700000000002</v>
      </c>
      <c r="J199">
        <v>0.28894900000000001</v>
      </c>
      <c r="K199">
        <v>2.9588899999999998</v>
      </c>
      <c r="L199">
        <v>2.2092499999999999</v>
      </c>
      <c r="M199">
        <v>0.551983</v>
      </c>
      <c r="N199">
        <v>3.9639700000000002</v>
      </c>
      <c r="O199">
        <v>18.4529</v>
      </c>
      <c r="P199">
        <v>0.17869399999999999</v>
      </c>
      <c r="Q199">
        <v>1.57975</v>
      </c>
      <c r="R199">
        <v>14.6899</v>
      </c>
      <c r="S199">
        <v>5.8947800000000002E-2</v>
      </c>
      <c r="T199">
        <v>0.116858</v>
      </c>
      <c r="U199">
        <v>0.18409300000000001</v>
      </c>
      <c r="V199">
        <v>4.5365700000000002E-2</v>
      </c>
      <c r="W199">
        <v>0.78103</v>
      </c>
      <c r="X199">
        <v>0</v>
      </c>
      <c r="Y199">
        <v>0</v>
      </c>
      <c r="Z199">
        <v>0</v>
      </c>
      <c r="AA199">
        <v>3.1480899999999999E-2</v>
      </c>
      <c r="AB199">
        <v>3.6859500000000003E-2</v>
      </c>
      <c r="AC199">
        <v>0.48894199999999999</v>
      </c>
      <c r="AF199">
        <f t="shared" si="53"/>
        <v>37.127099999999999</v>
      </c>
      <c r="AH199">
        <f t="shared" si="54"/>
        <v>239928.9</v>
      </c>
      <c r="AI199" t="e">
        <f t="shared" ref="AI199:AI227" si="56">E63-F199</f>
        <v>#VALUE!</v>
      </c>
      <c r="AJ199" t="e">
        <f t="shared" ref="AJ199:AJ227" si="57">F63-G199</f>
        <v>#VALUE!</v>
      </c>
      <c r="AK199">
        <f t="shared" ref="AK199:AK227" si="58">G63-H199</f>
        <v>34.531770000000002</v>
      </c>
      <c r="AL199">
        <f t="shared" ref="AL199:AL227" si="59">H63-I199</f>
        <v>1527.4632430000001</v>
      </c>
      <c r="AM199">
        <f t="shared" ref="AM199:AM227" si="60">I63-J199</f>
        <v>7.7359000000000011E-2</v>
      </c>
      <c r="AN199" t="e">
        <f t="shared" ref="AN199:AN227" si="61">J63-K199</f>
        <v>#VALUE!</v>
      </c>
      <c r="AO199">
        <f t="shared" ref="AO199:AO227" si="62">K63-L199</f>
        <v>116.27775</v>
      </c>
      <c r="AP199">
        <f t="shared" ref="AP199:AP227" si="63">L63-M199</f>
        <v>0.10723300000000002</v>
      </c>
      <c r="AQ199">
        <f t="shared" ref="AQ199:AQ227" si="64">M63-N199</f>
        <v>41.864529999999995</v>
      </c>
      <c r="AR199">
        <f t="shared" ref="AR199:AR227" si="65">N63-O199</f>
        <v>69.420299999999997</v>
      </c>
      <c r="AS199">
        <f t="shared" ref="AS199:AS227" si="66">O63-P199</f>
        <v>78.649606000000006</v>
      </c>
      <c r="AT199">
        <f t="shared" ref="AT199:AT227" si="67">P63-Q199</f>
        <v>275.74925000000002</v>
      </c>
      <c r="AU199">
        <f t="shared" ref="AU199:AU227" si="68">Q63-R199</f>
        <v>14.544300000000002</v>
      </c>
      <c r="AV199">
        <f t="shared" ref="AV199:AV227" si="69">R63-S199</f>
        <v>29.206252200000002</v>
      </c>
      <c r="AW199" t="e">
        <f t="shared" ref="AW199:AW227" si="70">S63-T199</f>
        <v>#VALUE!</v>
      </c>
      <c r="AX199">
        <f t="shared" si="55"/>
        <v>0.77445199999999992</v>
      </c>
      <c r="AY199">
        <f t="shared" ref="AY199:AY227" si="71">U63-V199</f>
        <v>33.9798343</v>
      </c>
      <c r="AZ199">
        <f t="shared" ref="AZ199:AZ227" si="72">V63-W199</f>
        <v>0.67937999999999998</v>
      </c>
      <c r="BA199">
        <f t="shared" ref="BA199:BA227" si="73">W63-X199</f>
        <v>2954.72</v>
      </c>
      <c r="BB199">
        <f t="shared" ref="BB199:BB227" si="74">X63-Y199</f>
        <v>2.0654700000000002E-2</v>
      </c>
      <c r="BC199">
        <f t="shared" ref="BC199:BC227" si="75">Y63-Z199</f>
        <v>4.1591300000000001E-4</v>
      </c>
      <c r="BD199" t="e">
        <f t="shared" ref="BD199:BD227" si="76">Z63-AA199</f>
        <v>#VALUE!</v>
      </c>
      <c r="BE199" t="e">
        <f t="shared" ref="BE199:BE227" si="77">AA63-AB199</f>
        <v>#VALUE!</v>
      </c>
      <c r="BF199">
        <f t="shared" ref="BF199:BF227" si="78">AB63-AC199</f>
        <v>2.5120779999999998</v>
      </c>
    </row>
    <row r="200" spans="1:58">
      <c r="A200" t="s">
        <v>88</v>
      </c>
      <c r="C200">
        <v>4.2365399999999998</v>
      </c>
      <c r="D200">
        <v>34.797199999999997</v>
      </c>
      <c r="E200">
        <v>3048.55</v>
      </c>
      <c r="F200">
        <v>4598.34</v>
      </c>
      <c r="G200">
        <v>656.13400000000001</v>
      </c>
      <c r="H200">
        <v>3.0168499999999998</v>
      </c>
      <c r="I200">
        <v>0.39805699999999999</v>
      </c>
      <c r="J200">
        <v>0.27014500000000002</v>
      </c>
      <c r="K200">
        <v>1.9350400000000001</v>
      </c>
      <c r="L200">
        <v>2.4079199999999998</v>
      </c>
      <c r="M200">
        <v>0.42628899999999997</v>
      </c>
      <c r="N200">
        <v>3.7271299999999998</v>
      </c>
      <c r="O200">
        <v>18.467199999999998</v>
      </c>
      <c r="P200">
        <v>0.20538799999999999</v>
      </c>
      <c r="Q200">
        <v>1.44075</v>
      </c>
      <c r="R200">
        <v>10.7256</v>
      </c>
      <c r="S200">
        <v>5.4405700000000001E-2</v>
      </c>
      <c r="T200">
        <v>9.5723500000000003E-2</v>
      </c>
      <c r="U200">
        <v>0.123085</v>
      </c>
      <c r="V200">
        <v>5.0514200000000002E-2</v>
      </c>
      <c r="W200">
        <v>0.51133200000000001</v>
      </c>
      <c r="X200">
        <v>0</v>
      </c>
      <c r="Y200">
        <v>1.7761699999999998E-2</v>
      </c>
      <c r="Z200">
        <v>1.4223100000000001E-2</v>
      </c>
      <c r="AA200">
        <v>0</v>
      </c>
      <c r="AB200">
        <v>0</v>
      </c>
      <c r="AC200">
        <v>0.35464299999999999</v>
      </c>
      <c r="AF200">
        <f t="shared" si="53"/>
        <v>43.408460000000005</v>
      </c>
      <c r="AH200">
        <f t="shared" si="54"/>
        <v>214086.45</v>
      </c>
      <c r="AI200" t="e">
        <f t="shared" si="56"/>
        <v>#VALUE!</v>
      </c>
      <c r="AJ200" t="e">
        <f t="shared" si="57"/>
        <v>#VALUE!</v>
      </c>
      <c r="AK200">
        <f t="shared" si="58"/>
        <v>20.591250000000002</v>
      </c>
      <c r="AL200">
        <f t="shared" si="59"/>
        <v>1050.9519429999998</v>
      </c>
      <c r="AM200">
        <f t="shared" si="60"/>
        <v>3.5883999999999971E-2</v>
      </c>
      <c r="AN200" t="e">
        <f t="shared" si="61"/>
        <v>#VALUE!</v>
      </c>
      <c r="AO200">
        <f t="shared" si="62"/>
        <v>92.316779999999994</v>
      </c>
      <c r="AP200">
        <f t="shared" si="63"/>
        <v>0.73821100000000017</v>
      </c>
      <c r="AQ200">
        <f t="shared" si="64"/>
        <v>49.968069999999997</v>
      </c>
      <c r="AR200">
        <f t="shared" si="65"/>
        <v>47.915900000000001</v>
      </c>
      <c r="AS200">
        <f t="shared" si="66"/>
        <v>71.986611999999994</v>
      </c>
      <c r="AT200">
        <f t="shared" si="67"/>
        <v>236.36324999999999</v>
      </c>
      <c r="AU200">
        <f t="shared" si="68"/>
        <v>34.173400000000001</v>
      </c>
      <c r="AV200">
        <f t="shared" si="69"/>
        <v>29.674494299999999</v>
      </c>
      <c r="AW200" t="e">
        <f t="shared" si="70"/>
        <v>#VALUE!</v>
      </c>
      <c r="AX200">
        <f t="shared" si="55"/>
        <v>1.684545</v>
      </c>
      <c r="AY200">
        <f t="shared" si="71"/>
        <v>34.6558858</v>
      </c>
      <c r="AZ200" t="e">
        <f t="shared" si="72"/>
        <v>#VALUE!</v>
      </c>
      <c r="BA200">
        <f t="shared" si="73"/>
        <v>3656.91</v>
      </c>
      <c r="BB200" t="e">
        <f t="shared" si="74"/>
        <v>#VALUE!</v>
      </c>
      <c r="BC200" t="e">
        <f t="shared" si="75"/>
        <v>#VALUE!</v>
      </c>
      <c r="BD200" t="e">
        <f t="shared" si="76"/>
        <v>#VALUE!</v>
      </c>
      <c r="BE200">
        <f t="shared" si="77"/>
        <v>1.1863500000000001E-2</v>
      </c>
      <c r="BF200">
        <f t="shared" si="78"/>
        <v>2.972807</v>
      </c>
    </row>
    <row r="201" spans="1:58">
      <c r="A201" t="s">
        <v>89</v>
      </c>
      <c r="C201">
        <v>4.3354699999999999</v>
      </c>
      <c r="D201">
        <v>30.239100000000001</v>
      </c>
      <c r="E201">
        <v>3299.04</v>
      </c>
      <c r="F201">
        <v>3541.01</v>
      </c>
      <c r="G201">
        <v>741.73400000000004</v>
      </c>
      <c r="H201">
        <v>2.9240499999999998</v>
      </c>
      <c r="I201">
        <v>0.39870800000000001</v>
      </c>
      <c r="J201">
        <v>0.357381</v>
      </c>
      <c r="K201">
        <v>2.7439800000000001</v>
      </c>
      <c r="L201">
        <v>2.3085499999999999</v>
      </c>
      <c r="M201">
        <v>0.37003399999999997</v>
      </c>
      <c r="N201">
        <v>4.8103499999999997</v>
      </c>
      <c r="O201">
        <v>14.6615</v>
      </c>
      <c r="P201">
        <v>0.29156100000000001</v>
      </c>
      <c r="Q201">
        <v>2.0352299999999999</v>
      </c>
      <c r="R201">
        <v>10.925800000000001</v>
      </c>
      <c r="S201">
        <v>5.7980299999999999E-2</v>
      </c>
      <c r="T201">
        <v>0</v>
      </c>
      <c r="U201">
        <v>0</v>
      </c>
      <c r="V201">
        <v>5.7836699999999998E-2</v>
      </c>
      <c r="W201">
        <v>0.661748</v>
      </c>
      <c r="X201">
        <v>0</v>
      </c>
      <c r="Y201">
        <v>8.6376300000000003E-3</v>
      </c>
      <c r="Z201">
        <v>0</v>
      </c>
      <c r="AA201">
        <v>0</v>
      </c>
      <c r="AB201">
        <v>0</v>
      </c>
      <c r="AC201">
        <v>0.51867700000000005</v>
      </c>
      <c r="AF201">
        <f t="shared" si="53"/>
        <v>37.859929999999999</v>
      </c>
      <c r="AH201">
        <f t="shared" si="54"/>
        <v>216170.96</v>
      </c>
      <c r="AI201" t="e">
        <f t="shared" si="56"/>
        <v>#VALUE!</v>
      </c>
      <c r="AJ201" t="e">
        <f t="shared" si="57"/>
        <v>#VALUE!</v>
      </c>
      <c r="AK201">
        <f t="shared" si="58"/>
        <v>15.73015</v>
      </c>
      <c r="AL201">
        <f t="shared" si="59"/>
        <v>1014.821292</v>
      </c>
      <c r="AM201" t="e">
        <f t="shared" si="60"/>
        <v>#VALUE!</v>
      </c>
      <c r="AN201" t="e">
        <f t="shared" si="61"/>
        <v>#VALUE!</v>
      </c>
      <c r="AO201">
        <f t="shared" si="62"/>
        <v>101.56545</v>
      </c>
      <c r="AP201">
        <f t="shared" si="63"/>
        <v>1.128476</v>
      </c>
      <c r="AQ201">
        <f t="shared" si="64"/>
        <v>45.819749999999999</v>
      </c>
      <c r="AR201">
        <f t="shared" si="65"/>
        <v>86.3185</v>
      </c>
      <c r="AS201">
        <f t="shared" si="66"/>
        <v>63.621938999999998</v>
      </c>
      <c r="AT201">
        <f t="shared" si="67"/>
        <v>188.34576999999999</v>
      </c>
      <c r="AU201">
        <f t="shared" si="68"/>
        <v>26.735900000000001</v>
      </c>
      <c r="AV201">
        <f t="shared" si="69"/>
        <v>30.918119699999998</v>
      </c>
      <c r="AW201">
        <f t="shared" si="70"/>
        <v>3.2809400000000002E-2</v>
      </c>
      <c r="AX201">
        <f t="shared" si="55"/>
        <v>1.6526000000000001</v>
      </c>
      <c r="AY201">
        <f t="shared" si="71"/>
        <v>27.535863299999999</v>
      </c>
      <c r="AZ201" t="e">
        <f t="shared" si="72"/>
        <v>#VALUE!</v>
      </c>
      <c r="BA201">
        <f t="shared" si="73"/>
        <v>3127.34</v>
      </c>
      <c r="BB201">
        <f t="shared" si="74"/>
        <v>8.5210699999999986E-3</v>
      </c>
      <c r="BC201" t="e">
        <f t="shared" si="75"/>
        <v>#VALUE!</v>
      </c>
      <c r="BD201">
        <f t="shared" si="76"/>
        <v>5.22E-4</v>
      </c>
      <c r="BE201">
        <f t="shared" si="77"/>
        <v>1.03816E-3</v>
      </c>
      <c r="BF201">
        <f t="shared" si="78"/>
        <v>3.176933</v>
      </c>
    </row>
    <row r="202" spans="1:58">
      <c r="A202" t="s">
        <v>90</v>
      </c>
      <c r="C202">
        <v>5.17903</v>
      </c>
      <c r="D202">
        <v>40.063200000000002</v>
      </c>
      <c r="E202">
        <v>4144.68</v>
      </c>
      <c r="F202">
        <v>3225.63</v>
      </c>
      <c r="G202">
        <v>695.37599999999998</v>
      </c>
      <c r="H202">
        <v>3.9940000000000002</v>
      </c>
      <c r="I202">
        <v>0.45062600000000003</v>
      </c>
      <c r="J202">
        <v>0.26479999999999998</v>
      </c>
      <c r="K202">
        <v>3.0474999999999999</v>
      </c>
      <c r="L202">
        <v>2.8306100000000001</v>
      </c>
      <c r="M202">
        <v>0.51085800000000003</v>
      </c>
      <c r="N202">
        <v>4.9811899999999998</v>
      </c>
      <c r="O202">
        <v>19.433900000000001</v>
      </c>
      <c r="P202">
        <v>0.16775499999999999</v>
      </c>
      <c r="Q202">
        <v>1.9023699999999999</v>
      </c>
      <c r="R202">
        <v>13.0314</v>
      </c>
      <c r="S202">
        <v>7.7325699999999997E-2</v>
      </c>
      <c r="T202">
        <v>0.131548</v>
      </c>
      <c r="U202">
        <v>0</v>
      </c>
      <c r="V202">
        <v>4.9200599999999997E-2</v>
      </c>
      <c r="W202">
        <v>0.468694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0.62410600000000005</v>
      </c>
      <c r="AF202">
        <f t="shared" si="53"/>
        <v>33.135370000000002</v>
      </c>
      <c r="AH202">
        <f t="shared" si="54"/>
        <v>203205.32</v>
      </c>
      <c r="AI202" t="e">
        <f t="shared" si="56"/>
        <v>#VALUE!</v>
      </c>
      <c r="AJ202" t="e">
        <f t="shared" si="57"/>
        <v>#VALUE!</v>
      </c>
      <c r="AK202">
        <f t="shared" si="58"/>
        <v>17.657499999999999</v>
      </c>
      <c r="AL202">
        <f t="shared" si="59"/>
        <v>1118.539374</v>
      </c>
      <c r="AM202" t="e">
        <f t="shared" si="60"/>
        <v>#VALUE!</v>
      </c>
      <c r="AN202" t="e">
        <f t="shared" si="61"/>
        <v>#VALUE!</v>
      </c>
      <c r="AO202">
        <f t="shared" si="62"/>
        <v>103.85139000000001</v>
      </c>
      <c r="AP202">
        <f t="shared" si="63"/>
        <v>0.81398199999999998</v>
      </c>
      <c r="AQ202">
        <f t="shared" si="64"/>
        <v>32.288710000000002</v>
      </c>
      <c r="AR202">
        <f t="shared" si="65"/>
        <v>62.693000000000005</v>
      </c>
      <c r="AS202">
        <f t="shared" si="66"/>
        <v>64.505245000000002</v>
      </c>
      <c r="AT202">
        <f t="shared" si="67"/>
        <v>210.07463000000001</v>
      </c>
      <c r="AU202">
        <f t="shared" si="68"/>
        <v>16.321899999999999</v>
      </c>
      <c r="AV202">
        <f t="shared" si="69"/>
        <v>30.604874300000002</v>
      </c>
      <c r="AW202" t="e">
        <f t="shared" si="70"/>
        <v>#VALUE!</v>
      </c>
      <c r="AX202">
        <f t="shared" si="55"/>
        <v>1.4547000000000001</v>
      </c>
      <c r="AY202">
        <f t="shared" si="71"/>
        <v>26.877199400000002</v>
      </c>
      <c r="AZ202" t="e">
        <f t="shared" si="72"/>
        <v>#VALUE!</v>
      </c>
      <c r="BA202">
        <f t="shared" si="73"/>
        <v>2840.77</v>
      </c>
      <c r="BB202">
        <f t="shared" si="74"/>
        <v>3.26913E-2</v>
      </c>
      <c r="BC202">
        <f t="shared" si="75"/>
        <v>5.0631799999999996E-4</v>
      </c>
      <c r="BD202">
        <f t="shared" si="76"/>
        <v>7.2343199999999998E-4</v>
      </c>
      <c r="BE202">
        <f t="shared" si="77"/>
        <v>2.7823899999999999E-2</v>
      </c>
      <c r="BF202">
        <f t="shared" si="78"/>
        <v>2.7740039999999997</v>
      </c>
    </row>
    <row r="203" spans="1:58">
      <c r="A203" t="s">
        <v>91</v>
      </c>
      <c r="C203">
        <v>5.6814299999999998</v>
      </c>
      <c r="D203">
        <v>47.183700000000002</v>
      </c>
      <c r="E203">
        <v>3188.79</v>
      </c>
      <c r="F203">
        <v>3916.69</v>
      </c>
      <c r="G203">
        <v>639.05100000000004</v>
      </c>
      <c r="H203">
        <v>3.0198200000000002</v>
      </c>
      <c r="I203">
        <v>0.38805699999999999</v>
      </c>
      <c r="J203">
        <v>0.36739899999999998</v>
      </c>
      <c r="K203">
        <v>2.8070900000000001</v>
      </c>
      <c r="L203">
        <v>1.7013100000000001</v>
      </c>
      <c r="M203">
        <v>0.54396299999999997</v>
      </c>
      <c r="N203">
        <v>5.5739400000000003</v>
      </c>
      <c r="O203">
        <v>26.6496</v>
      </c>
      <c r="P203">
        <v>0.24268100000000001</v>
      </c>
      <c r="Q203">
        <v>1.7540899999999999</v>
      </c>
      <c r="R203">
        <v>10.756500000000001</v>
      </c>
      <c r="S203">
        <v>0</v>
      </c>
      <c r="T203">
        <v>0.11630799999999999</v>
      </c>
      <c r="U203">
        <v>0</v>
      </c>
      <c r="V203">
        <v>5.58892E-2</v>
      </c>
      <c r="W203">
        <v>0.78181500000000004</v>
      </c>
      <c r="X203">
        <v>0</v>
      </c>
      <c r="Y203">
        <v>0</v>
      </c>
      <c r="Z203">
        <v>1.1829900000000001E-2</v>
      </c>
      <c r="AA203">
        <v>0</v>
      </c>
      <c r="AB203">
        <v>0</v>
      </c>
      <c r="AC203">
        <v>0.63034500000000004</v>
      </c>
      <c r="AF203">
        <f t="shared" si="53"/>
        <v>51.16377</v>
      </c>
      <c r="AH203">
        <f t="shared" si="54"/>
        <v>246315.21</v>
      </c>
      <c r="AI203" t="e">
        <f t="shared" si="56"/>
        <v>#VALUE!</v>
      </c>
      <c r="AJ203" t="e">
        <f t="shared" si="57"/>
        <v>#VALUE!</v>
      </c>
      <c r="AK203">
        <f t="shared" si="58"/>
        <v>36.81438</v>
      </c>
      <c r="AL203">
        <f t="shared" si="59"/>
        <v>1782.4219430000001</v>
      </c>
      <c r="AM203">
        <f t="shared" si="60"/>
        <v>0.13878000000000007</v>
      </c>
      <c r="AN203" t="e">
        <f t="shared" si="61"/>
        <v>#VALUE!</v>
      </c>
      <c r="AO203">
        <f t="shared" si="62"/>
        <v>145.45068999999998</v>
      </c>
      <c r="AP203">
        <f t="shared" si="63"/>
        <v>1.192707</v>
      </c>
      <c r="AQ203">
        <f t="shared" si="64"/>
        <v>48.753959999999999</v>
      </c>
      <c r="AR203">
        <f t="shared" si="65"/>
        <v>92.406399999999991</v>
      </c>
      <c r="AS203">
        <f t="shared" si="66"/>
        <v>78.366018999999994</v>
      </c>
      <c r="AT203">
        <f t="shared" si="67"/>
        <v>297.77990999999997</v>
      </c>
      <c r="AU203">
        <f t="shared" si="68"/>
        <v>31.249899999999997</v>
      </c>
      <c r="AV203">
        <f t="shared" si="69"/>
        <v>31.002199999999998</v>
      </c>
      <c r="AW203" t="e">
        <f t="shared" si="70"/>
        <v>#VALUE!</v>
      </c>
      <c r="AX203">
        <f t="shared" si="55"/>
        <v>1.8052999999999999</v>
      </c>
      <c r="AY203">
        <f t="shared" si="71"/>
        <v>33.565010799999996</v>
      </c>
      <c r="AZ203">
        <f t="shared" si="72"/>
        <v>0.71638499999999994</v>
      </c>
      <c r="BA203">
        <f t="shared" si="73"/>
        <v>2704.31</v>
      </c>
      <c r="BB203" t="e">
        <f t="shared" si="74"/>
        <v>#VALUE!</v>
      </c>
      <c r="BC203" t="e">
        <f t="shared" si="75"/>
        <v>#VALUE!</v>
      </c>
      <c r="BD203" t="e">
        <f t="shared" si="76"/>
        <v>#VALUE!</v>
      </c>
      <c r="BE203">
        <f t="shared" si="77"/>
        <v>9.1824699999999997E-4</v>
      </c>
      <c r="BF203">
        <f t="shared" si="78"/>
        <v>3.4897549999999997</v>
      </c>
    </row>
    <row r="204" spans="1:58">
      <c r="A204" t="s">
        <v>92</v>
      </c>
      <c r="C204">
        <v>5.8657399999999997</v>
      </c>
      <c r="D204">
        <v>45.61</v>
      </c>
      <c r="E204">
        <v>3713.93</v>
      </c>
      <c r="F204">
        <v>3090.78</v>
      </c>
      <c r="G204">
        <v>593.46900000000005</v>
      </c>
      <c r="H204">
        <v>3.9442699999999999</v>
      </c>
      <c r="I204">
        <v>0.35196899999999998</v>
      </c>
      <c r="J204">
        <v>0.30574499999999999</v>
      </c>
      <c r="K204">
        <v>3.4021599999999999</v>
      </c>
      <c r="L204">
        <v>2.875</v>
      </c>
      <c r="M204">
        <v>0.500892</v>
      </c>
      <c r="N204">
        <v>5.5690099999999996</v>
      </c>
      <c r="O204">
        <v>22.9117</v>
      </c>
      <c r="P204">
        <v>0.14969499999999999</v>
      </c>
      <c r="Q204">
        <v>1.50241</v>
      </c>
      <c r="R204">
        <v>15.121</v>
      </c>
      <c r="S204">
        <v>0</v>
      </c>
      <c r="T204">
        <v>6.8350599999999997E-2</v>
      </c>
      <c r="U204">
        <v>0.288526</v>
      </c>
      <c r="V204">
        <v>7.3714500000000002E-2</v>
      </c>
      <c r="W204">
        <v>0.80460399999999999</v>
      </c>
      <c r="X204">
        <v>0.67983499999999997</v>
      </c>
      <c r="Y204">
        <v>9.4061800000000001E-3</v>
      </c>
      <c r="Z204">
        <v>8.2718300000000008E-3</v>
      </c>
      <c r="AA204">
        <v>0</v>
      </c>
      <c r="AB204">
        <v>2.8490100000000001E-2</v>
      </c>
      <c r="AC204">
        <v>0.60119400000000001</v>
      </c>
      <c r="AF204">
        <f t="shared" si="53"/>
        <v>40.327759999999998</v>
      </c>
      <c r="AH204">
        <f t="shared" si="54"/>
        <v>202731.07</v>
      </c>
      <c r="AI204" t="e">
        <f t="shared" si="56"/>
        <v>#VALUE!</v>
      </c>
      <c r="AJ204" t="e">
        <f t="shared" si="57"/>
        <v>#VALUE!</v>
      </c>
      <c r="AK204">
        <f t="shared" si="58"/>
        <v>16.67483</v>
      </c>
      <c r="AL204">
        <f t="shared" si="59"/>
        <v>1064.5180309999998</v>
      </c>
      <c r="AM204">
        <f t="shared" si="60"/>
        <v>9.2396000000000034E-2</v>
      </c>
      <c r="AN204" t="e">
        <f t="shared" si="61"/>
        <v>#VALUE!</v>
      </c>
      <c r="AO204">
        <f t="shared" si="62"/>
        <v>122.10299999999999</v>
      </c>
      <c r="AP204">
        <f t="shared" si="63"/>
        <v>0.59370800000000001</v>
      </c>
      <c r="AQ204">
        <f t="shared" si="64"/>
        <v>40.530590000000004</v>
      </c>
      <c r="AR204">
        <f t="shared" si="65"/>
        <v>64.155100000000004</v>
      </c>
      <c r="AS204">
        <f t="shared" si="66"/>
        <v>65.032105000000001</v>
      </c>
      <c r="AT204">
        <f t="shared" si="67"/>
        <v>215.41959</v>
      </c>
      <c r="AU204">
        <f t="shared" si="68"/>
        <v>31.898799999999994</v>
      </c>
      <c r="AV204">
        <f t="shared" si="69"/>
        <v>36.0627</v>
      </c>
      <c r="AW204" t="e">
        <f t="shared" si="70"/>
        <v>#VALUE!</v>
      </c>
      <c r="AX204">
        <f t="shared" si="55"/>
        <v>1.0750039999999998</v>
      </c>
      <c r="AY204">
        <f t="shared" si="71"/>
        <v>28.615785499999998</v>
      </c>
      <c r="AZ204" t="e">
        <f t="shared" si="72"/>
        <v>#VALUE!</v>
      </c>
      <c r="BA204">
        <f t="shared" si="73"/>
        <v>3507.0001649999999</v>
      </c>
      <c r="BB204">
        <f t="shared" si="74"/>
        <v>0.38866782</v>
      </c>
      <c r="BC204" t="e">
        <f t="shared" si="75"/>
        <v>#VALUE!</v>
      </c>
      <c r="BD204">
        <f t="shared" si="76"/>
        <v>1.5785899999999999E-3</v>
      </c>
      <c r="BE204" t="e">
        <f t="shared" si="77"/>
        <v>#VALUE!</v>
      </c>
      <c r="BF204">
        <f t="shared" si="78"/>
        <v>2.8068460000000002</v>
      </c>
    </row>
    <row r="205" spans="1:58">
      <c r="A205" t="s">
        <v>93</v>
      </c>
      <c r="C205">
        <v>4.8814299999999999</v>
      </c>
      <c r="D205">
        <v>45.062899999999999</v>
      </c>
      <c r="E205">
        <v>4826.58</v>
      </c>
      <c r="F205">
        <v>3658.2</v>
      </c>
      <c r="G205">
        <v>613.73900000000003</v>
      </c>
      <c r="H205">
        <v>4.7473599999999996</v>
      </c>
      <c r="I205">
        <v>0.42010500000000001</v>
      </c>
      <c r="J205">
        <v>0.28656399999999999</v>
      </c>
      <c r="K205">
        <v>2.90313</v>
      </c>
      <c r="L205">
        <v>2.0119500000000001</v>
      </c>
      <c r="M205">
        <v>0.63671599999999995</v>
      </c>
      <c r="N205">
        <v>6.8321899999999998</v>
      </c>
      <c r="O205">
        <v>26.099699999999999</v>
      </c>
      <c r="P205">
        <v>0.28242699999999998</v>
      </c>
      <c r="Q205">
        <v>1.45157</v>
      </c>
      <c r="R205">
        <v>10.6317</v>
      </c>
      <c r="S205">
        <v>8.6411199999999994E-2</v>
      </c>
      <c r="T205">
        <v>0.112246</v>
      </c>
      <c r="U205">
        <v>0</v>
      </c>
      <c r="V205">
        <v>0.10115300000000001</v>
      </c>
      <c r="W205">
        <v>0.75109300000000001</v>
      </c>
      <c r="X205">
        <v>0</v>
      </c>
      <c r="Y205">
        <v>0</v>
      </c>
      <c r="Z205">
        <v>8.2500799999999999E-3</v>
      </c>
      <c r="AA205">
        <v>3.3554800000000003E-2</v>
      </c>
      <c r="AB205">
        <v>0</v>
      </c>
      <c r="AC205">
        <v>0.62851199999999996</v>
      </c>
      <c r="AF205">
        <f t="shared" si="53"/>
        <v>37.077869999999997</v>
      </c>
      <c r="AH205">
        <f t="shared" si="54"/>
        <v>218943.42</v>
      </c>
      <c r="AI205" t="e">
        <f t="shared" si="56"/>
        <v>#VALUE!</v>
      </c>
      <c r="AJ205" t="e">
        <f t="shared" si="57"/>
        <v>#VALUE!</v>
      </c>
      <c r="AK205">
        <f t="shared" si="58"/>
        <v>23.382639999999999</v>
      </c>
      <c r="AL205">
        <f t="shared" si="59"/>
        <v>1108.5998950000001</v>
      </c>
      <c r="AM205">
        <f t="shared" si="60"/>
        <v>8.8137999999999994E-2</v>
      </c>
      <c r="AN205" t="e">
        <f t="shared" si="61"/>
        <v>#VALUE!</v>
      </c>
      <c r="AO205">
        <f t="shared" si="62"/>
        <v>121.49305</v>
      </c>
      <c r="AP205">
        <f t="shared" si="63"/>
        <v>0.31059700000000001</v>
      </c>
      <c r="AQ205">
        <f t="shared" si="64"/>
        <v>38.596810000000005</v>
      </c>
      <c r="AR205">
        <f t="shared" si="65"/>
        <v>49.908200000000008</v>
      </c>
      <c r="AS205">
        <f t="shared" si="66"/>
        <v>74.751973000000007</v>
      </c>
      <c r="AT205">
        <f t="shared" si="67"/>
        <v>232.59342999999998</v>
      </c>
      <c r="AU205">
        <f t="shared" si="68"/>
        <v>15.162799999999999</v>
      </c>
      <c r="AV205">
        <f t="shared" si="69"/>
        <v>28.246188799999999</v>
      </c>
      <c r="AW205" t="e">
        <f t="shared" si="70"/>
        <v>#VALUE!</v>
      </c>
      <c r="AX205">
        <f t="shared" si="55"/>
        <v>1.40276</v>
      </c>
      <c r="AY205">
        <f t="shared" si="71"/>
        <v>37.548147</v>
      </c>
      <c r="AZ205" t="e">
        <f t="shared" si="72"/>
        <v>#VALUE!</v>
      </c>
      <c r="BA205">
        <f t="shared" si="73"/>
        <v>3374.9</v>
      </c>
      <c r="BB205" t="e">
        <f t="shared" si="74"/>
        <v>#VALUE!</v>
      </c>
      <c r="BC205" t="e">
        <f t="shared" si="75"/>
        <v>#VALUE!</v>
      </c>
      <c r="BD205" t="e">
        <f t="shared" si="76"/>
        <v>#VALUE!</v>
      </c>
      <c r="BE205">
        <f t="shared" si="77"/>
        <v>2.0459399999999999E-2</v>
      </c>
      <c r="BF205">
        <f t="shared" si="78"/>
        <v>2.4529480000000001</v>
      </c>
    </row>
    <row r="206" spans="1:58">
      <c r="A206" t="s">
        <v>94</v>
      </c>
      <c r="C206">
        <v>4.9040400000000002</v>
      </c>
      <c r="D206">
        <v>35.338700000000003</v>
      </c>
      <c r="E206">
        <v>4408.96</v>
      </c>
      <c r="F206">
        <v>3861.67</v>
      </c>
      <c r="G206">
        <v>546.43700000000001</v>
      </c>
      <c r="H206">
        <v>3.2054499999999999</v>
      </c>
      <c r="I206">
        <v>0.39249800000000001</v>
      </c>
      <c r="J206">
        <v>0.36741299999999999</v>
      </c>
      <c r="K206">
        <v>2.9197799999999998</v>
      </c>
      <c r="L206">
        <v>2.2594599999999998</v>
      </c>
      <c r="M206">
        <v>0.46529999999999999</v>
      </c>
      <c r="N206">
        <v>6.9694099999999999</v>
      </c>
      <c r="O206">
        <v>25.828299999999999</v>
      </c>
      <c r="P206">
        <v>0.29029100000000002</v>
      </c>
      <c r="Q206">
        <v>1.9277200000000001</v>
      </c>
      <c r="R206">
        <v>12.8971</v>
      </c>
      <c r="S206">
        <v>0.11425100000000001</v>
      </c>
      <c r="T206">
        <v>9.3310599999999994E-2</v>
      </c>
      <c r="U206">
        <v>0</v>
      </c>
      <c r="V206">
        <v>4.6174399999999997E-2</v>
      </c>
      <c r="W206">
        <v>0.80795899999999998</v>
      </c>
      <c r="X206">
        <v>0.66544599999999998</v>
      </c>
      <c r="Y206">
        <v>9.2731900000000006E-3</v>
      </c>
      <c r="Z206">
        <v>0</v>
      </c>
      <c r="AA206">
        <v>0</v>
      </c>
      <c r="AB206">
        <v>0</v>
      </c>
      <c r="AC206">
        <v>0.47593099999999999</v>
      </c>
      <c r="AF206">
        <f t="shared" si="53"/>
        <v>33.475859999999997</v>
      </c>
      <c r="AH206">
        <f t="shared" si="54"/>
        <v>220143.04</v>
      </c>
      <c r="AI206" t="e">
        <f t="shared" si="56"/>
        <v>#VALUE!</v>
      </c>
      <c r="AJ206" t="e">
        <f t="shared" si="57"/>
        <v>#VALUE!</v>
      </c>
      <c r="AK206">
        <f t="shared" si="58"/>
        <v>27.13635</v>
      </c>
      <c r="AL206">
        <f t="shared" si="59"/>
        <v>1048.8075020000001</v>
      </c>
      <c r="AM206">
        <f t="shared" si="60"/>
        <v>1.8519000000000008E-2</v>
      </c>
      <c r="AN206" t="e">
        <f t="shared" si="61"/>
        <v>#VALUE!</v>
      </c>
      <c r="AO206">
        <f t="shared" si="62"/>
        <v>107.93853999999999</v>
      </c>
      <c r="AP206">
        <f t="shared" si="63"/>
        <v>0.30372499999999997</v>
      </c>
      <c r="AQ206">
        <f t="shared" si="64"/>
        <v>34.943089999999998</v>
      </c>
      <c r="AR206">
        <f t="shared" si="65"/>
        <v>19.2273</v>
      </c>
      <c r="AS206">
        <f t="shared" si="66"/>
        <v>71.948109000000002</v>
      </c>
      <c r="AT206">
        <f t="shared" si="67"/>
        <v>212.75128000000001</v>
      </c>
      <c r="AU206">
        <f t="shared" si="68"/>
        <v>22.438800000000001</v>
      </c>
      <c r="AV206">
        <f t="shared" si="69"/>
        <v>27.543049</v>
      </c>
      <c r="AW206">
        <f t="shared" si="70"/>
        <v>6.911400000000012E-3</v>
      </c>
      <c r="AX206">
        <f t="shared" si="55"/>
        <v>1.4715800000000001</v>
      </c>
      <c r="AY206">
        <f t="shared" si="71"/>
        <v>30.083325599999998</v>
      </c>
      <c r="AZ206">
        <f t="shared" si="72"/>
        <v>5.6201000000000056E-2</v>
      </c>
      <c r="BA206">
        <f t="shared" si="73"/>
        <v>3843.5145539999999</v>
      </c>
      <c r="BB206">
        <f t="shared" si="74"/>
        <v>4.5340909999999998E-2</v>
      </c>
      <c r="BC206" t="e">
        <f t="shared" si="75"/>
        <v>#VALUE!</v>
      </c>
      <c r="BD206" t="e">
        <f t="shared" si="76"/>
        <v>#VALUE!</v>
      </c>
      <c r="BE206">
        <f t="shared" si="77"/>
        <v>1.77953E-2</v>
      </c>
      <c r="BF206">
        <f t="shared" si="78"/>
        <v>3.8563689999999999</v>
      </c>
    </row>
    <row r="207" spans="1:58">
      <c r="A207" t="s">
        <v>95</v>
      </c>
      <c r="C207">
        <v>5.6327199999999999</v>
      </c>
      <c r="D207">
        <v>50.159799999999997</v>
      </c>
      <c r="E207">
        <v>4755.95</v>
      </c>
      <c r="F207">
        <v>3549.96</v>
      </c>
      <c r="G207">
        <v>674.51700000000005</v>
      </c>
      <c r="H207">
        <v>3.6300400000000002</v>
      </c>
      <c r="I207">
        <v>0.31677499999999997</v>
      </c>
      <c r="J207">
        <v>0.40893600000000002</v>
      </c>
      <c r="K207">
        <v>3.1904400000000002</v>
      </c>
      <c r="L207">
        <v>2.4739300000000002</v>
      </c>
      <c r="M207">
        <v>0.554033</v>
      </c>
      <c r="N207">
        <v>4.5592899999999998</v>
      </c>
      <c r="O207">
        <v>21.8446</v>
      </c>
      <c r="P207">
        <v>0.24246400000000001</v>
      </c>
      <c r="Q207">
        <v>1.8346899999999999</v>
      </c>
      <c r="R207">
        <v>13.8802</v>
      </c>
      <c r="S207">
        <v>6.4072000000000004E-2</v>
      </c>
      <c r="T207">
        <v>7.0192000000000004E-2</v>
      </c>
      <c r="U207">
        <v>0</v>
      </c>
      <c r="V207">
        <v>6.7620100000000002E-2</v>
      </c>
      <c r="W207">
        <v>0.79813900000000004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0.64472300000000005</v>
      </c>
      <c r="AF207">
        <f t="shared" si="53"/>
        <v>40.396079999999998</v>
      </c>
      <c r="AH207">
        <f t="shared" si="54"/>
        <v>244314.05</v>
      </c>
      <c r="AI207" t="e">
        <f t="shared" si="56"/>
        <v>#VALUE!</v>
      </c>
      <c r="AJ207" t="e">
        <f t="shared" si="57"/>
        <v>#VALUE!</v>
      </c>
      <c r="AK207">
        <f t="shared" si="58"/>
        <v>49.167760000000001</v>
      </c>
      <c r="AL207">
        <f t="shared" si="59"/>
        <v>1238.923225</v>
      </c>
      <c r="AM207">
        <f t="shared" si="60"/>
        <v>0.45209499999999997</v>
      </c>
      <c r="AN207" t="e">
        <f t="shared" si="61"/>
        <v>#VALUE!</v>
      </c>
      <c r="AO207">
        <f t="shared" si="62"/>
        <v>110.65407</v>
      </c>
      <c r="AP207">
        <f t="shared" si="63"/>
        <v>0.48414700000000011</v>
      </c>
      <c r="AQ207">
        <f t="shared" si="64"/>
        <v>60.551009999999998</v>
      </c>
      <c r="AR207">
        <f t="shared" si="65"/>
        <v>81.093400000000003</v>
      </c>
      <c r="AS207">
        <f t="shared" si="66"/>
        <v>77.907336000000001</v>
      </c>
      <c r="AT207">
        <f t="shared" si="67"/>
        <v>227.08431000000002</v>
      </c>
      <c r="AU207">
        <f t="shared" si="68"/>
        <v>17.7134</v>
      </c>
      <c r="AV207">
        <f t="shared" si="69"/>
        <v>32.172328</v>
      </c>
      <c r="AW207">
        <f t="shared" si="70"/>
        <v>7.6776999999999984E-2</v>
      </c>
      <c r="AX207">
        <f t="shared" si="55"/>
        <v>2.34673</v>
      </c>
      <c r="AY207">
        <f t="shared" si="71"/>
        <v>25.2572799</v>
      </c>
      <c r="AZ207" t="e">
        <f t="shared" si="72"/>
        <v>#VALUE!</v>
      </c>
      <c r="BA207">
        <f t="shared" si="73"/>
        <v>3958.79</v>
      </c>
      <c r="BB207" t="e">
        <f t="shared" si="74"/>
        <v>#VALUE!</v>
      </c>
      <c r="BC207">
        <f t="shared" si="75"/>
        <v>1.20747E-4</v>
      </c>
      <c r="BD207">
        <f t="shared" si="76"/>
        <v>9.0921999999999997E-4</v>
      </c>
      <c r="BE207" t="e">
        <f t="shared" si="77"/>
        <v>#VALUE!</v>
      </c>
      <c r="BF207">
        <f t="shared" si="78"/>
        <v>2.3461570000000003</v>
      </c>
    </row>
    <row r="208" spans="1:58">
      <c r="A208" t="s">
        <v>96</v>
      </c>
      <c r="C208">
        <v>5.4370599999999998</v>
      </c>
      <c r="D208">
        <v>39.683100000000003</v>
      </c>
      <c r="E208">
        <v>3842.78</v>
      </c>
      <c r="F208">
        <v>4073.7</v>
      </c>
      <c r="G208">
        <v>513.97</v>
      </c>
      <c r="H208">
        <v>4.2644500000000001</v>
      </c>
      <c r="I208">
        <v>0.45271499999999998</v>
      </c>
      <c r="J208">
        <v>0.34404600000000002</v>
      </c>
      <c r="K208">
        <v>2.4652400000000001</v>
      </c>
      <c r="L208">
        <v>1.78101</v>
      </c>
      <c r="M208">
        <v>0.407416</v>
      </c>
      <c r="N208">
        <v>6.298</v>
      </c>
      <c r="O208">
        <v>21.9373</v>
      </c>
      <c r="P208">
        <v>0.27071499999999998</v>
      </c>
      <c r="Q208">
        <v>2.2155900000000002</v>
      </c>
      <c r="R208">
        <v>8.3477800000000002</v>
      </c>
      <c r="S208">
        <v>0</v>
      </c>
      <c r="T208">
        <v>0.14397699999999999</v>
      </c>
      <c r="U208">
        <v>0</v>
      </c>
      <c r="V208">
        <v>4.0098099999999998E-2</v>
      </c>
      <c r="W208">
        <v>0.64163599999999998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0.40978799999999999</v>
      </c>
      <c r="AF208">
        <f t="shared" si="53"/>
        <v>42.116839999999996</v>
      </c>
      <c r="AH208">
        <f t="shared" si="54"/>
        <v>234297.22</v>
      </c>
      <c r="AI208" t="e">
        <f t="shared" si="56"/>
        <v>#VALUE!</v>
      </c>
      <c r="AJ208" t="e">
        <f t="shared" si="57"/>
        <v>#VALUE!</v>
      </c>
      <c r="AK208">
        <f t="shared" si="58"/>
        <v>35.400850000000005</v>
      </c>
      <c r="AL208">
        <f t="shared" si="59"/>
        <v>998.91528500000004</v>
      </c>
      <c r="AM208" t="e">
        <f t="shared" si="60"/>
        <v>#VALUE!</v>
      </c>
      <c r="AN208" t="e">
        <f t="shared" si="61"/>
        <v>#VALUE!</v>
      </c>
      <c r="AO208">
        <f t="shared" si="62"/>
        <v>125.76599</v>
      </c>
      <c r="AP208">
        <f t="shared" si="63"/>
        <v>1.060344</v>
      </c>
      <c r="AQ208">
        <f t="shared" si="64"/>
        <v>45.9099</v>
      </c>
      <c r="AR208">
        <f t="shared" si="65"/>
        <v>86.577699999999993</v>
      </c>
      <c r="AS208">
        <f t="shared" si="66"/>
        <v>66.984385000000003</v>
      </c>
      <c r="AT208">
        <f t="shared" si="67"/>
        <v>217.54441</v>
      </c>
      <c r="AU208">
        <f t="shared" si="68"/>
        <v>20.94492</v>
      </c>
      <c r="AV208">
        <f t="shared" si="69"/>
        <v>29.451699999999999</v>
      </c>
      <c r="AW208" t="e">
        <f t="shared" si="70"/>
        <v>#VALUE!</v>
      </c>
      <c r="AX208">
        <f t="shared" si="55"/>
        <v>1.63514</v>
      </c>
      <c r="AY208">
        <f t="shared" si="71"/>
        <v>19.202601899999998</v>
      </c>
      <c r="AZ208" t="e">
        <f t="shared" si="72"/>
        <v>#VALUE!</v>
      </c>
      <c r="BA208">
        <f t="shared" si="73"/>
        <v>3469.31</v>
      </c>
      <c r="BB208">
        <f t="shared" si="74"/>
        <v>7.6585200000000003E-3</v>
      </c>
      <c r="BC208">
        <f t="shared" si="75"/>
        <v>2.1330500000000001E-4</v>
      </c>
      <c r="BD208" t="e">
        <f t="shared" si="76"/>
        <v>#VALUE!</v>
      </c>
      <c r="BE208">
        <f t="shared" si="77"/>
        <v>2.1943399999999998E-2</v>
      </c>
      <c r="BF208">
        <f t="shared" si="78"/>
        <v>3.5424220000000002</v>
      </c>
    </row>
    <row r="209" spans="1:58">
      <c r="A209" t="s">
        <v>97</v>
      </c>
      <c r="C209">
        <v>5.7704899999999997</v>
      </c>
      <c r="D209">
        <v>46.709899999999998</v>
      </c>
      <c r="E209">
        <v>3945.96</v>
      </c>
      <c r="F209">
        <v>3610.95</v>
      </c>
      <c r="G209">
        <v>614.32500000000005</v>
      </c>
      <c r="H209">
        <v>5.2477600000000004</v>
      </c>
      <c r="I209">
        <v>0.43012600000000001</v>
      </c>
      <c r="J209">
        <v>0.22712299999999999</v>
      </c>
      <c r="K209">
        <v>3.0131600000000001</v>
      </c>
      <c r="L209">
        <v>2.79582</v>
      </c>
      <c r="M209">
        <v>0.58561399999999997</v>
      </c>
      <c r="N209">
        <v>4.6625300000000003</v>
      </c>
      <c r="O209">
        <v>14.8521</v>
      </c>
      <c r="P209">
        <v>0.19487199999999999</v>
      </c>
      <c r="Q209">
        <v>1.9385699999999999</v>
      </c>
      <c r="R209">
        <v>17.340299999999999</v>
      </c>
      <c r="S209">
        <v>6.9332400000000002E-2</v>
      </c>
      <c r="T209">
        <v>0</v>
      </c>
      <c r="U209">
        <v>0.160806</v>
      </c>
      <c r="V209">
        <v>7.0346599999999995E-2</v>
      </c>
      <c r="W209">
        <v>0.59318700000000002</v>
      </c>
      <c r="X209">
        <v>0</v>
      </c>
      <c r="Y209">
        <v>0</v>
      </c>
      <c r="Z209">
        <v>9.1384900000000008E-3</v>
      </c>
      <c r="AA209">
        <v>0</v>
      </c>
      <c r="AB209">
        <v>3.1534699999999999E-2</v>
      </c>
      <c r="AC209">
        <v>0.489319</v>
      </c>
      <c r="AF209">
        <f t="shared" si="53"/>
        <v>37.836709999999997</v>
      </c>
      <c r="AH209">
        <f t="shared" si="54"/>
        <v>217145.04</v>
      </c>
      <c r="AI209" t="e">
        <f t="shared" si="56"/>
        <v>#VALUE!</v>
      </c>
      <c r="AJ209" t="e">
        <f t="shared" si="57"/>
        <v>#VALUE!</v>
      </c>
      <c r="AK209">
        <f t="shared" si="58"/>
        <v>38.395240000000001</v>
      </c>
      <c r="AL209">
        <f t="shared" si="59"/>
        <v>1195.809874</v>
      </c>
      <c r="AM209">
        <f t="shared" si="60"/>
        <v>1.7979269999999998</v>
      </c>
      <c r="AN209" t="e">
        <f t="shared" si="61"/>
        <v>#VALUE!</v>
      </c>
      <c r="AO209">
        <f t="shared" si="62"/>
        <v>113.06218</v>
      </c>
      <c r="AP209">
        <f t="shared" si="63"/>
        <v>0.46010600000000001</v>
      </c>
      <c r="AQ209">
        <f t="shared" si="64"/>
        <v>32.937070000000006</v>
      </c>
      <c r="AR209">
        <f t="shared" si="65"/>
        <v>73.300600000000003</v>
      </c>
      <c r="AS209">
        <f t="shared" si="66"/>
        <v>72.426627999999994</v>
      </c>
      <c r="AT209">
        <f t="shared" si="67"/>
        <v>197.13742999999999</v>
      </c>
      <c r="AU209">
        <f t="shared" si="68"/>
        <v>22.092399999999998</v>
      </c>
      <c r="AV209">
        <f t="shared" si="69"/>
        <v>39.357167599999997</v>
      </c>
      <c r="AW209">
        <f t="shared" si="70"/>
        <v>7.1698700000000004E-2</v>
      </c>
      <c r="AX209">
        <f t="shared" si="55"/>
        <v>1.376754</v>
      </c>
      <c r="AY209">
        <f t="shared" si="71"/>
        <v>27.331053399999998</v>
      </c>
      <c r="AZ209">
        <f t="shared" si="72"/>
        <v>2.436499999999997E-2</v>
      </c>
      <c r="BA209">
        <f t="shared" si="73"/>
        <v>3448</v>
      </c>
      <c r="BB209">
        <f t="shared" si="74"/>
        <v>1.0777999999999999E-2</v>
      </c>
      <c r="BC209" t="e">
        <f t="shared" si="75"/>
        <v>#VALUE!</v>
      </c>
      <c r="BD209">
        <f t="shared" si="76"/>
        <v>6.1642299999999998E-5</v>
      </c>
      <c r="BE209" t="e">
        <f t="shared" si="77"/>
        <v>#VALUE!</v>
      </c>
      <c r="BF209">
        <f t="shared" si="78"/>
        <v>4.5807609999999999</v>
      </c>
    </row>
    <row r="210" spans="1:58">
      <c r="A210" t="s">
        <v>98</v>
      </c>
      <c r="C210">
        <v>7.24315</v>
      </c>
      <c r="D210">
        <v>68.167699999999996</v>
      </c>
      <c r="E210">
        <v>2866.07</v>
      </c>
      <c r="F210">
        <v>3741.52</v>
      </c>
      <c r="G210">
        <v>682.78</v>
      </c>
      <c r="H210">
        <v>5.7570600000000001</v>
      </c>
      <c r="I210">
        <v>0.54269999999999996</v>
      </c>
      <c r="J210">
        <v>62.032600000000002</v>
      </c>
      <c r="K210">
        <v>7.35649</v>
      </c>
      <c r="L210">
        <v>1.9921</v>
      </c>
      <c r="M210">
        <v>0.38246000000000002</v>
      </c>
      <c r="N210">
        <v>7.9287900000000002</v>
      </c>
      <c r="O210">
        <v>31.125599999999999</v>
      </c>
      <c r="P210">
        <v>0.24881200000000001</v>
      </c>
      <c r="Q210">
        <v>2.42035</v>
      </c>
      <c r="R210">
        <v>17.3508</v>
      </c>
      <c r="S210">
        <v>0</v>
      </c>
      <c r="T210">
        <v>9.3849299999999997E-2</v>
      </c>
      <c r="U210">
        <v>0</v>
      </c>
      <c r="V210">
        <v>8.7679000000000007E-2</v>
      </c>
      <c r="W210">
        <v>0.70236799999999999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0.59201499999999996</v>
      </c>
      <c r="AF210">
        <f t="shared" si="53"/>
        <v>36.74465</v>
      </c>
      <c r="AH210">
        <f t="shared" si="54"/>
        <v>215500.93</v>
      </c>
      <c r="AI210" t="e">
        <f t="shared" si="56"/>
        <v>#VALUE!</v>
      </c>
      <c r="AJ210" t="e">
        <f t="shared" si="57"/>
        <v>#VALUE!</v>
      </c>
      <c r="AK210">
        <f t="shared" si="58"/>
        <v>45.24044</v>
      </c>
      <c r="AL210">
        <f t="shared" si="59"/>
        <v>1297.0473</v>
      </c>
      <c r="AM210" t="e">
        <f t="shared" si="60"/>
        <v>#VALUE!</v>
      </c>
      <c r="AN210" t="e">
        <f t="shared" si="61"/>
        <v>#VALUE!</v>
      </c>
      <c r="AO210">
        <f t="shared" si="62"/>
        <v>116.2029</v>
      </c>
      <c r="AP210">
        <f t="shared" si="63"/>
        <v>0.81352000000000002</v>
      </c>
      <c r="AQ210">
        <f t="shared" si="64"/>
        <v>46.793910000000004</v>
      </c>
      <c r="AR210">
        <f t="shared" si="65"/>
        <v>37.485700000000001</v>
      </c>
      <c r="AS210">
        <f t="shared" si="66"/>
        <v>79.861887999999993</v>
      </c>
      <c r="AT210">
        <f t="shared" si="67"/>
        <v>232.50664999999998</v>
      </c>
      <c r="AU210">
        <f t="shared" si="68"/>
        <v>4.4619</v>
      </c>
      <c r="AV210">
        <f t="shared" si="69"/>
        <v>33.235500000000002</v>
      </c>
      <c r="AW210">
        <f t="shared" si="70"/>
        <v>1.7434000000000061E-3</v>
      </c>
      <c r="AX210">
        <f t="shared" si="55"/>
        <v>1.85168</v>
      </c>
      <c r="AY210">
        <f t="shared" si="71"/>
        <v>31.345620999999998</v>
      </c>
      <c r="AZ210">
        <f t="shared" si="72"/>
        <v>0.197766</v>
      </c>
      <c r="BA210">
        <f t="shared" si="73"/>
        <v>4252.71</v>
      </c>
      <c r="BB210">
        <f t="shared" si="74"/>
        <v>1.8649200000000001E-2</v>
      </c>
      <c r="BC210">
        <f t="shared" si="75"/>
        <v>8.8466499999999993E-3</v>
      </c>
      <c r="BD210" t="e">
        <f t="shared" si="76"/>
        <v>#VALUE!</v>
      </c>
      <c r="BE210">
        <f t="shared" si="77"/>
        <v>5.0520799999999998E-2</v>
      </c>
      <c r="BF210">
        <f t="shared" si="78"/>
        <v>3.0926149999999999</v>
      </c>
    </row>
    <row r="211" spans="1:58">
      <c r="A211" t="s">
        <v>99</v>
      </c>
      <c r="C211">
        <v>4.9181100000000004</v>
      </c>
      <c r="D211">
        <v>30.775300000000001</v>
      </c>
      <c r="E211">
        <v>4803.08</v>
      </c>
      <c r="F211">
        <v>3737.06</v>
      </c>
      <c r="G211">
        <v>817.70899999999995</v>
      </c>
      <c r="H211">
        <v>3.1448700000000001</v>
      </c>
      <c r="I211">
        <v>0.54425100000000004</v>
      </c>
      <c r="J211">
        <v>0.40780300000000003</v>
      </c>
      <c r="K211">
        <v>3.5558999999999998</v>
      </c>
      <c r="L211">
        <v>2.7533099999999999</v>
      </c>
      <c r="M211">
        <v>0.52639599999999998</v>
      </c>
      <c r="N211">
        <v>6.2441199999999997</v>
      </c>
      <c r="O211">
        <v>25.293600000000001</v>
      </c>
      <c r="P211">
        <v>0.211919</v>
      </c>
      <c r="Q211">
        <v>1.8136699999999999</v>
      </c>
      <c r="R211">
        <v>6.7019099999999998</v>
      </c>
      <c r="S211">
        <v>6.7164100000000004E-2</v>
      </c>
      <c r="T211">
        <v>0</v>
      </c>
      <c r="U211">
        <v>0.156527</v>
      </c>
      <c r="V211">
        <v>5.6689499999999997E-2</v>
      </c>
      <c r="W211">
        <v>0.96065</v>
      </c>
      <c r="X211">
        <v>1.4153899999999999</v>
      </c>
      <c r="Y211">
        <v>0</v>
      </c>
      <c r="Z211">
        <v>0</v>
      </c>
      <c r="AA211">
        <v>0</v>
      </c>
      <c r="AB211">
        <v>4.2130099999999997E-2</v>
      </c>
      <c r="AC211">
        <v>0.59631800000000001</v>
      </c>
      <c r="AF211">
        <f t="shared" si="53"/>
        <v>31.776090000000003</v>
      </c>
      <c r="AH211">
        <f t="shared" si="54"/>
        <v>210635.92</v>
      </c>
      <c r="AI211" t="e">
        <f t="shared" si="56"/>
        <v>#VALUE!</v>
      </c>
      <c r="AJ211" t="e">
        <f t="shared" si="57"/>
        <v>#VALUE!</v>
      </c>
      <c r="AK211">
        <f t="shared" si="58"/>
        <v>42.753830000000001</v>
      </c>
      <c r="AL211">
        <f t="shared" si="59"/>
        <v>1036.675749</v>
      </c>
      <c r="AM211" t="e">
        <f t="shared" si="60"/>
        <v>#VALUE!</v>
      </c>
      <c r="AN211" t="e">
        <f t="shared" si="61"/>
        <v>#VALUE!</v>
      </c>
      <c r="AO211">
        <f t="shared" si="62"/>
        <v>82.057590000000005</v>
      </c>
      <c r="AP211">
        <f t="shared" si="63"/>
        <v>0.48784400000000006</v>
      </c>
      <c r="AQ211">
        <f t="shared" si="64"/>
        <v>26.190680000000004</v>
      </c>
      <c r="AR211">
        <f t="shared" si="65"/>
        <v>21.635499999999997</v>
      </c>
      <c r="AS211">
        <f t="shared" si="66"/>
        <v>69.332181000000006</v>
      </c>
      <c r="AT211">
        <f t="shared" si="67"/>
        <v>247.59733</v>
      </c>
      <c r="AU211">
        <f t="shared" si="68"/>
        <v>16.048090000000002</v>
      </c>
      <c r="AV211">
        <f t="shared" si="69"/>
        <v>31.038835900000002</v>
      </c>
      <c r="AW211" t="e">
        <f t="shared" si="70"/>
        <v>#VALUE!</v>
      </c>
      <c r="AX211">
        <f t="shared" si="55"/>
        <v>0.56638300000000008</v>
      </c>
      <c r="AY211">
        <f t="shared" si="71"/>
        <v>36.297210500000006</v>
      </c>
      <c r="AZ211">
        <f t="shared" si="72"/>
        <v>0.4289400000000001</v>
      </c>
      <c r="BA211">
        <f t="shared" si="73"/>
        <v>1697.7246100000002</v>
      </c>
      <c r="BB211" t="e">
        <f t="shared" si="74"/>
        <v>#VALUE!</v>
      </c>
      <c r="BC211">
        <f t="shared" si="75"/>
        <v>4.2172899999999997E-4</v>
      </c>
      <c r="BD211">
        <f t="shared" si="76"/>
        <v>1.35033E-5</v>
      </c>
      <c r="BE211" t="e">
        <f t="shared" si="77"/>
        <v>#VALUE!</v>
      </c>
      <c r="BF211">
        <f t="shared" si="78"/>
        <v>3.6154419999999998</v>
      </c>
    </row>
    <row r="212" spans="1:58">
      <c r="A212" t="s">
        <v>100</v>
      </c>
      <c r="C212">
        <v>5.1478299999999999</v>
      </c>
      <c r="D212">
        <v>34.130200000000002</v>
      </c>
      <c r="E212">
        <v>4392.0200000000004</v>
      </c>
      <c r="F212">
        <v>4144.22</v>
      </c>
      <c r="G212">
        <v>963.52800000000002</v>
      </c>
      <c r="H212">
        <v>4.5083200000000003</v>
      </c>
      <c r="I212">
        <v>0.432888</v>
      </c>
      <c r="J212">
        <v>0.36279299999999998</v>
      </c>
      <c r="K212">
        <v>2.6742400000000002</v>
      </c>
      <c r="L212">
        <v>2.28226</v>
      </c>
      <c r="M212">
        <v>0.57367699999999999</v>
      </c>
      <c r="N212">
        <v>6.9419199999999996</v>
      </c>
      <c r="O212">
        <v>21.4589</v>
      </c>
      <c r="P212">
        <v>0.32644499999999999</v>
      </c>
      <c r="Q212">
        <v>2.1637900000000001</v>
      </c>
      <c r="R212">
        <v>15.4276</v>
      </c>
      <c r="S212">
        <v>0</v>
      </c>
      <c r="T212">
        <v>9.6382300000000004E-2</v>
      </c>
      <c r="U212">
        <v>0</v>
      </c>
      <c r="V212">
        <v>5.0952600000000001E-2</v>
      </c>
      <c r="W212">
        <v>0.85668200000000005</v>
      </c>
      <c r="X212">
        <v>0</v>
      </c>
      <c r="Y212">
        <v>0</v>
      </c>
      <c r="Z212">
        <v>8.2648099999999992E-3</v>
      </c>
      <c r="AA212">
        <v>0</v>
      </c>
      <c r="AB212">
        <v>2.8575199999999999E-2</v>
      </c>
      <c r="AC212">
        <v>0.50320399999999998</v>
      </c>
      <c r="AF212">
        <f t="shared" si="53"/>
        <v>31.313670000000002</v>
      </c>
      <c r="AH212">
        <f t="shared" si="54"/>
        <v>200338.98</v>
      </c>
      <c r="AI212" t="e">
        <f t="shared" si="56"/>
        <v>#VALUE!</v>
      </c>
      <c r="AJ212" t="e">
        <f t="shared" si="57"/>
        <v>#VALUE!</v>
      </c>
      <c r="AK212">
        <f t="shared" si="58"/>
        <v>29.360579999999995</v>
      </c>
      <c r="AL212">
        <f t="shared" si="59"/>
        <v>911.74911199999997</v>
      </c>
      <c r="AM212">
        <f t="shared" si="60"/>
        <v>1.4892570000000001</v>
      </c>
      <c r="AN212" t="e">
        <f t="shared" si="61"/>
        <v>#VALUE!</v>
      </c>
      <c r="AO212">
        <f t="shared" si="62"/>
        <v>126.85474000000001</v>
      </c>
      <c r="AP212">
        <f t="shared" si="63"/>
        <v>0.55800300000000003</v>
      </c>
      <c r="AQ212">
        <f t="shared" si="64"/>
        <v>44.085080000000005</v>
      </c>
      <c r="AR212">
        <f t="shared" si="65"/>
        <v>81.353099999999998</v>
      </c>
      <c r="AS212">
        <f t="shared" si="66"/>
        <v>79.776054999999999</v>
      </c>
      <c r="AT212">
        <f t="shared" si="67"/>
        <v>217.84921</v>
      </c>
      <c r="AU212">
        <f t="shared" si="68"/>
        <v>13.027900000000001</v>
      </c>
      <c r="AV212">
        <f t="shared" si="69"/>
        <v>33.926299999999998</v>
      </c>
      <c r="AW212" t="e">
        <f t="shared" si="70"/>
        <v>#VALUE!</v>
      </c>
      <c r="AX212">
        <f t="shared" si="55"/>
        <v>1.2807999999999999</v>
      </c>
      <c r="AY212">
        <f t="shared" si="71"/>
        <v>37.721947399999998</v>
      </c>
      <c r="AZ212" t="e">
        <f t="shared" si="72"/>
        <v>#VALUE!</v>
      </c>
      <c r="BA212">
        <f t="shared" si="73"/>
        <v>3642.01</v>
      </c>
      <c r="BB212">
        <f t="shared" si="74"/>
        <v>1.6808300000000002E-2</v>
      </c>
      <c r="BC212" t="e">
        <f t="shared" si="75"/>
        <v>#VALUE!</v>
      </c>
      <c r="BD212" t="e">
        <f t="shared" si="76"/>
        <v>#VALUE!</v>
      </c>
      <c r="BE212" t="e">
        <f t="shared" si="77"/>
        <v>#VALUE!</v>
      </c>
      <c r="BF212">
        <f t="shared" si="78"/>
        <v>2.9673559999999997</v>
      </c>
    </row>
    <row r="213" spans="1:58">
      <c r="A213" t="s">
        <v>101</v>
      </c>
      <c r="C213">
        <v>5.5185599999999999</v>
      </c>
      <c r="D213">
        <v>51.131300000000003</v>
      </c>
      <c r="E213">
        <v>3099.07</v>
      </c>
      <c r="F213">
        <v>4016.79</v>
      </c>
      <c r="G213">
        <v>731.01700000000005</v>
      </c>
      <c r="H213">
        <v>3.6503299999999999</v>
      </c>
      <c r="I213">
        <v>0.65172699999999995</v>
      </c>
      <c r="J213">
        <v>0.29027500000000001</v>
      </c>
      <c r="K213">
        <v>2.30389</v>
      </c>
      <c r="L213">
        <v>2.57795</v>
      </c>
      <c r="M213">
        <v>0.49974499999999999</v>
      </c>
      <c r="N213">
        <v>6.1528400000000003</v>
      </c>
      <c r="O213">
        <v>11.032</v>
      </c>
      <c r="P213">
        <v>0.28225299999999998</v>
      </c>
      <c r="Q213">
        <v>2.32761</v>
      </c>
      <c r="R213">
        <v>18.6831</v>
      </c>
      <c r="S213">
        <v>6.9411600000000004E-2</v>
      </c>
      <c r="T213">
        <v>0.101159</v>
      </c>
      <c r="U213">
        <v>0</v>
      </c>
      <c r="V213">
        <v>3.2605700000000001E-2</v>
      </c>
      <c r="W213">
        <v>0.56500700000000004</v>
      </c>
      <c r="X213">
        <v>0</v>
      </c>
      <c r="Y213">
        <v>0</v>
      </c>
      <c r="Z213">
        <v>8.5236400000000007E-3</v>
      </c>
      <c r="AA213">
        <v>3.62858E-2</v>
      </c>
      <c r="AB213">
        <v>0</v>
      </c>
      <c r="AC213">
        <v>0.50578599999999996</v>
      </c>
      <c r="AF213">
        <f t="shared" si="53"/>
        <v>38.82544</v>
      </c>
      <c r="AH213">
        <f t="shared" si="54"/>
        <v>192060.93</v>
      </c>
      <c r="AI213" t="e">
        <f t="shared" si="56"/>
        <v>#VALUE!</v>
      </c>
      <c r="AJ213" t="e">
        <f t="shared" si="57"/>
        <v>#VALUE!</v>
      </c>
      <c r="AK213">
        <f t="shared" si="58"/>
        <v>41.748670000000004</v>
      </c>
      <c r="AL213">
        <f t="shared" si="59"/>
        <v>1005.4882729999999</v>
      </c>
      <c r="AM213">
        <f t="shared" si="60"/>
        <v>0.21218200000000004</v>
      </c>
      <c r="AN213" t="e">
        <f t="shared" si="61"/>
        <v>#VALUE!</v>
      </c>
      <c r="AO213">
        <f t="shared" si="62"/>
        <v>115.73205</v>
      </c>
      <c r="AP213">
        <f t="shared" si="63"/>
        <v>0.72479499999999997</v>
      </c>
      <c r="AQ213">
        <f t="shared" si="64"/>
        <v>24.709859999999999</v>
      </c>
      <c r="AR213">
        <f t="shared" si="65"/>
        <v>44.791499999999999</v>
      </c>
      <c r="AS213">
        <f t="shared" si="66"/>
        <v>70.508847000000003</v>
      </c>
      <c r="AT213">
        <f t="shared" si="67"/>
        <v>200.65839</v>
      </c>
      <c r="AU213">
        <f t="shared" si="68"/>
        <v>24.422700000000003</v>
      </c>
      <c r="AV213">
        <f t="shared" si="69"/>
        <v>33.728088399999997</v>
      </c>
      <c r="AW213" t="e">
        <f t="shared" si="70"/>
        <v>#VALUE!</v>
      </c>
      <c r="AX213">
        <f t="shared" si="55"/>
        <v>1.2532399999999999</v>
      </c>
      <c r="AY213">
        <f t="shared" si="71"/>
        <v>26.202694299999997</v>
      </c>
      <c r="AZ213">
        <f t="shared" si="72"/>
        <v>0.14128099999999999</v>
      </c>
      <c r="BA213">
        <f t="shared" si="73"/>
        <v>2855.62</v>
      </c>
      <c r="BB213">
        <f t="shared" si="74"/>
        <v>2.1660200000000001E-2</v>
      </c>
      <c r="BC213" t="e">
        <f t="shared" si="75"/>
        <v>#VALUE!</v>
      </c>
      <c r="BD213" t="e">
        <f t="shared" si="76"/>
        <v>#VALUE!</v>
      </c>
      <c r="BE213">
        <f t="shared" si="77"/>
        <v>3.7437699999999997E-2</v>
      </c>
      <c r="BF213">
        <f t="shared" si="78"/>
        <v>4.1553440000000004</v>
      </c>
    </row>
    <row r="214" spans="1:58">
      <c r="A214" t="s">
        <v>102</v>
      </c>
      <c r="C214">
        <v>4.77555</v>
      </c>
      <c r="D214">
        <v>43.564</v>
      </c>
      <c r="E214">
        <v>3759.13</v>
      </c>
      <c r="F214">
        <v>2586</v>
      </c>
      <c r="G214">
        <v>518.56299999999999</v>
      </c>
      <c r="H214">
        <v>3.3997899999999999</v>
      </c>
      <c r="I214">
        <v>0.50294399999999995</v>
      </c>
      <c r="J214">
        <v>0.42898900000000001</v>
      </c>
      <c r="K214">
        <v>2.1326200000000002</v>
      </c>
      <c r="L214">
        <v>1.6344700000000001</v>
      </c>
      <c r="M214">
        <v>0.46045599999999998</v>
      </c>
      <c r="N214">
        <v>4.2687099999999996</v>
      </c>
      <c r="O214">
        <v>20.071899999999999</v>
      </c>
      <c r="P214">
        <v>0.26198100000000002</v>
      </c>
      <c r="Q214">
        <v>1.56996</v>
      </c>
      <c r="R214">
        <v>10.4567</v>
      </c>
      <c r="S214">
        <v>6.8947700000000001E-2</v>
      </c>
      <c r="T214">
        <v>0.119864</v>
      </c>
      <c r="U214">
        <v>0</v>
      </c>
      <c r="V214">
        <v>5.4974299999999997E-2</v>
      </c>
      <c r="W214">
        <v>0.77590700000000001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0.59267000000000003</v>
      </c>
      <c r="AF214">
        <f t="shared" si="53"/>
        <v>28.344150000000003</v>
      </c>
      <c r="AH214">
        <f t="shared" si="54"/>
        <v>183479.87</v>
      </c>
      <c r="AI214" t="e">
        <f t="shared" si="56"/>
        <v>#VALUE!</v>
      </c>
      <c r="AJ214" t="e">
        <f t="shared" si="57"/>
        <v>#VALUE!</v>
      </c>
      <c r="AK214">
        <f t="shared" si="58"/>
        <v>52.483909999999995</v>
      </c>
      <c r="AL214">
        <f t="shared" si="59"/>
        <v>1143.0370559999999</v>
      </c>
      <c r="AM214">
        <f t="shared" si="60"/>
        <v>4.7327999999999981E-2</v>
      </c>
      <c r="AN214" t="e">
        <f t="shared" si="61"/>
        <v>#VALUE!</v>
      </c>
      <c r="AO214">
        <f t="shared" si="62"/>
        <v>93.695230000000009</v>
      </c>
      <c r="AP214">
        <f t="shared" si="63"/>
        <v>0.19239800000000007</v>
      </c>
      <c r="AQ214">
        <f t="shared" si="64"/>
        <v>27.458190000000002</v>
      </c>
      <c r="AR214">
        <f t="shared" si="65"/>
        <v>38.4788</v>
      </c>
      <c r="AS214">
        <f t="shared" si="66"/>
        <v>64.302218999999994</v>
      </c>
      <c r="AT214">
        <f t="shared" si="67"/>
        <v>252.64704</v>
      </c>
      <c r="AU214">
        <f t="shared" si="68"/>
        <v>22.739200000000004</v>
      </c>
      <c r="AV214">
        <f t="shared" si="69"/>
        <v>24.780852299999999</v>
      </c>
      <c r="AW214" t="e">
        <f t="shared" si="70"/>
        <v>#VALUE!</v>
      </c>
      <c r="AX214">
        <f t="shared" si="55"/>
        <v>1.2896300000000001</v>
      </c>
      <c r="AY214">
        <f t="shared" si="71"/>
        <v>32.582725700000005</v>
      </c>
      <c r="AZ214">
        <f t="shared" si="72"/>
        <v>0.32476300000000002</v>
      </c>
      <c r="BA214">
        <f t="shared" si="73"/>
        <v>1979.02</v>
      </c>
      <c r="BB214">
        <f t="shared" si="74"/>
        <v>1.28004E-2</v>
      </c>
      <c r="BC214" t="e">
        <f t="shared" si="75"/>
        <v>#VALUE!</v>
      </c>
      <c r="BD214" t="e">
        <f t="shared" si="76"/>
        <v>#VALUE!</v>
      </c>
      <c r="BE214">
        <f t="shared" si="77"/>
        <v>3.5331099999999997E-2</v>
      </c>
      <c r="BF214">
        <f t="shared" si="78"/>
        <v>2.24966</v>
      </c>
    </row>
    <row r="215" spans="1:58">
      <c r="A215" t="s">
        <v>103</v>
      </c>
      <c r="C215">
        <v>4.5322100000000001</v>
      </c>
      <c r="D215">
        <v>45.159300000000002</v>
      </c>
      <c r="E215">
        <v>3758.23</v>
      </c>
      <c r="F215">
        <v>3554.65</v>
      </c>
      <c r="G215">
        <v>870.66800000000001</v>
      </c>
      <c r="H215">
        <v>2.9668199999999998</v>
      </c>
      <c r="I215">
        <v>0.38234400000000002</v>
      </c>
      <c r="J215">
        <v>0.368311</v>
      </c>
      <c r="K215">
        <v>2.67746</v>
      </c>
      <c r="L215">
        <v>2.1084999999999998</v>
      </c>
      <c r="M215">
        <v>0.76930900000000002</v>
      </c>
      <c r="N215">
        <v>4.88889</v>
      </c>
      <c r="O215">
        <v>24.577999999999999</v>
      </c>
      <c r="P215">
        <v>0.249833</v>
      </c>
      <c r="Q215">
        <v>1.3360099999999999</v>
      </c>
      <c r="R215">
        <v>17.429500000000001</v>
      </c>
      <c r="S215">
        <v>6.9064299999999995E-2</v>
      </c>
      <c r="T215">
        <v>7.3333899999999994E-2</v>
      </c>
      <c r="U215">
        <v>0</v>
      </c>
      <c r="V215">
        <v>5.5127700000000002E-2</v>
      </c>
      <c r="W215">
        <v>0.74486799999999997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0.54013599999999995</v>
      </c>
      <c r="AF215">
        <f t="shared" si="53"/>
        <v>34.914189999999998</v>
      </c>
      <c r="AH215">
        <f t="shared" si="54"/>
        <v>204282.77</v>
      </c>
      <c r="AI215" t="e">
        <f t="shared" si="56"/>
        <v>#VALUE!</v>
      </c>
      <c r="AJ215" t="e">
        <f t="shared" si="57"/>
        <v>#VALUE!</v>
      </c>
      <c r="AK215">
        <f t="shared" si="58"/>
        <v>42.170680000000004</v>
      </c>
      <c r="AL215">
        <f t="shared" si="59"/>
        <v>1106.8676559999999</v>
      </c>
      <c r="AM215">
        <f t="shared" si="60"/>
        <v>0.19927299999999998</v>
      </c>
      <c r="AN215" t="e">
        <f t="shared" si="61"/>
        <v>#VALUE!</v>
      </c>
      <c r="AO215">
        <f t="shared" si="62"/>
        <v>89.60629999999999</v>
      </c>
      <c r="AP215" t="e">
        <f t="shared" si="63"/>
        <v>#VALUE!</v>
      </c>
      <c r="AQ215">
        <f t="shared" si="64"/>
        <v>37.397409999999994</v>
      </c>
      <c r="AR215">
        <f t="shared" si="65"/>
        <v>52.396000000000001</v>
      </c>
      <c r="AS215">
        <f t="shared" si="66"/>
        <v>65.273467000000011</v>
      </c>
      <c r="AT215">
        <f t="shared" si="67"/>
        <v>236.93899000000002</v>
      </c>
      <c r="AU215">
        <f t="shared" si="68"/>
        <v>14.751999999999999</v>
      </c>
      <c r="AV215">
        <f t="shared" si="69"/>
        <v>33.324635700000002</v>
      </c>
      <c r="AW215">
        <f t="shared" si="70"/>
        <v>6.8040000000000045E-3</v>
      </c>
      <c r="AX215">
        <f t="shared" si="55"/>
        <v>1.34768</v>
      </c>
      <c r="AY215">
        <f t="shared" si="71"/>
        <v>25.752572300000001</v>
      </c>
      <c r="AZ215" t="e">
        <f t="shared" si="72"/>
        <v>#VALUE!</v>
      </c>
      <c r="BA215">
        <f t="shared" si="73"/>
        <v>3491.04</v>
      </c>
      <c r="BB215">
        <f t="shared" si="74"/>
        <v>6.4670500000000002E-3</v>
      </c>
      <c r="BC215">
        <f t="shared" si="75"/>
        <v>1.90342E-4</v>
      </c>
      <c r="BD215">
        <f t="shared" si="76"/>
        <v>9.3008999999999995E-4</v>
      </c>
      <c r="BE215">
        <f t="shared" si="77"/>
        <v>1.7205399999999999E-2</v>
      </c>
      <c r="BF215">
        <f t="shared" si="78"/>
        <v>2.9913940000000001</v>
      </c>
    </row>
    <row r="216" spans="1:58">
      <c r="A216" t="s">
        <v>104</v>
      </c>
      <c r="C216">
        <v>5.3771599999999999</v>
      </c>
      <c r="D216">
        <v>36.869199999999999</v>
      </c>
      <c r="E216">
        <v>3959.56</v>
      </c>
      <c r="F216">
        <v>3908.01</v>
      </c>
      <c r="G216">
        <v>759.29100000000005</v>
      </c>
      <c r="H216">
        <v>4.2028699999999999</v>
      </c>
      <c r="I216">
        <v>0.56452199999999997</v>
      </c>
      <c r="J216">
        <v>0.33434900000000001</v>
      </c>
      <c r="K216">
        <v>3.5691999999999999</v>
      </c>
      <c r="L216">
        <v>3.2344300000000001</v>
      </c>
      <c r="M216">
        <v>0.68215700000000001</v>
      </c>
      <c r="N216">
        <v>4.9048100000000003</v>
      </c>
      <c r="O216">
        <v>28.407800000000002</v>
      </c>
      <c r="P216">
        <v>0.27921800000000002</v>
      </c>
      <c r="Q216">
        <v>1.9776199999999999</v>
      </c>
      <c r="R216">
        <v>15.9841</v>
      </c>
      <c r="S216">
        <v>6.9353799999999993E-2</v>
      </c>
      <c r="T216">
        <v>0.17319499999999999</v>
      </c>
      <c r="U216">
        <v>0</v>
      </c>
      <c r="V216">
        <v>6.3631800000000002E-2</v>
      </c>
      <c r="W216">
        <v>0.914771</v>
      </c>
      <c r="X216">
        <v>0.73381600000000002</v>
      </c>
      <c r="Y216">
        <v>0</v>
      </c>
      <c r="Z216">
        <v>0</v>
      </c>
      <c r="AA216">
        <v>0</v>
      </c>
      <c r="AB216">
        <v>3.0495000000000001E-2</v>
      </c>
      <c r="AC216">
        <v>0.51124000000000003</v>
      </c>
      <c r="AF216">
        <f t="shared" si="53"/>
        <v>37.737039999999993</v>
      </c>
      <c r="AH216">
        <f t="shared" si="54"/>
        <v>221500.44</v>
      </c>
      <c r="AI216" t="e">
        <f t="shared" si="56"/>
        <v>#VALUE!</v>
      </c>
      <c r="AJ216" t="e">
        <f t="shared" si="57"/>
        <v>#VALUE!</v>
      </c>
      <c r="AK216">
        <f t="shared" si="58"/>
        <v>55.582330000000006</v>
      </c>
      <c r="AL216">
        <f t="shared" si="59"/>
        <v>1287.055478</v>
      </c>
      <c r="AM216">
        <f t="shared" si="60"/>
        <v>0.30209299999999994</v>
      </c>
      <c r="AN216" t="e">
        <f t="shared" si="61"/>
        <v>#VALUE!</v>
      </c>
      <c r="AO216">
        <f t="shared" si="62"/>
        <v>98.888570000000001</v>
      </c>
      <c r="AP216" t="e">
        <f t="shared" si="63"/>
        <v>#VALUE!</v>
      </c>
      <c r="AQ216">
        <f t="shared" si="64"/>
        <v>29.303290000000001</v>
      </c>
      <c r="AR216">
        <f t="shared" si="65"/>
        <v>67.418499999999995</v>
      </c>
      <c r="AS216">
        <f t="shared" si="66"/>
        <v>74.909081999999998</v>
      </c>
      <c r="AT216">
        <f t="shared" si="67"/>
        <v>248.47138000000001</v>
      </c>
      <c r="AU216">
        <f t="shared" si="68"/>
        <v>23.701900000000002</v>
      </c>
      <c r="AV216">
        <f t="shared" si="69"/>
        <v>38.134646199999999</v>
      </c>
      <c r="AW216" t="e">
        <f t="shared" si="70"/>
        <v>#VALUE!</v>
      </c>
      <c r="AX216">
        <f t="shared" si="55"/>
        <v>2.1539999999999999</v>
      </c>
      <c r="AY216">
        <f t="shared" si="71"/>
        <v>30.590868199999999</v>
      </c>
      <c r="AZ216" t="e">
        <f t="shared" si="72"/>
        <v>#VALUE!</v>
      </c>
      <c r="BA216">
        <f t="shared" si="73"/>
        <v>3625.2561839999998</v>
      </c>
      <c r="BB216">
        <f t="shared" si="74"/>
        <v>1.15827E-2</v>
      </c>
      <c r="BC216">
        <f t="shared" si="75"/>
        <v>1.4834000000000001E-4</v>
      </c>
      <c r="BD216" t="e">
        <f t="shared" si="76"/>
        <v>#VALUE!</v>
      </c>
      <c r="BE216" t="e">
        <f t="shared" si="77"/>
        <v>#VALUE!</v>
      </c>
      <c r="BF216">
        <f t="shared" si="78"/>
        <v>3.6295099999999998</v>
      </c>
    </row>
    <row r="217" spans="1:58">
      <c r="A217" t="s">
        <v>105</v>
      </c>
      <c r="C217">
        <v>5.69001</v>
      </c>
      <c r="D217">
        <v>36.417900000000003</v>
      </c>
      <c r="E217">
        <v>3587.83</v>
      </c>
      <c r="F217">
        <v>2590.8000000000002</v>
      </c>
      <c r="G217">
        <v>688.53499999999997</v>
      </c>
      <c r="H217">
        <v>3.10032</v>
      </c>
      <c r="I217">
        <v>0.47191300000000003</v>
      </c>
      <c r="J217">
        <v>0.321774</v>
      </c>
      <c r="K217">
        <v>2.9108000000000001</v>
      </c>
      <c r="L217">
        <v>1.9336899999999999</v>
      </c>
      <c r="M217">
        <v>0.54875600000000002</v>
      </c>
      <c r="N217">
        <v>3.0918000000000001</v>
      </c>
      <c r="O217">
        <v>28.2501</v>
      </c>
      <c r="P217">
        <v>0.228551</v>
      </c>
      <c r="Q217">
        <v>1.98733</v>
      </c>
      <c r="R217">
        <v>16.494800000000001</v>
      </c>
      <c r="S217">
        <v>0.107685</v>
      </c>
      <c r="T217">
        <v>0.20552400000000001</v>
      </c>
      <c r="U217">
        <v>0</v>
      </c>
      <c r="V217">
        <v>6.53334E-2</v>
      </c>
      <c r="W217">
        <v>0.687388</v>
      </c>
      <c r="X217">
        <v>0</v>
      </c>
      <c r="Y217">
        <v>0</v>
      </c>
      <c r="Z217">
        <v>8.2574199999999997E-3</v>
      </c>
      <c r="AA217">
        <v>0</v>
      </c>
      <c r="AB217">
        <v>0</v>
      </c>
      <c r="AC217">
        <v>0.57655400000000001</v>
      </c>
      <c r="AF217">
        <f t="shared" si="53"/>
        <v>31.808790000000002</v>
      </c>
      <c r="AH217">
        <f t="shared" si="54"/>
        <v>220909.17</v>
      </c>
      <c r="AI217" t="e">
        <f t="shared" si="56"/>
        <v>#VALUE!</v>
      </c>
      <c r="AJ217" t="e">
        <f t="shared" si="57"/>
        <v>#VALUE!</v>
      </c>
      <c r="AK217">
        <f t="shared" si="58"/>
        <v>51.877979999999994</v>
      </c>
      <c r="AL217">
        <f t="shared" si="59"/>
        <v>1174.7780869999999</v>
      </c>
      <c r="AM217">
        <f t="shared" si="60"/>
        <v>5.3298000000000012E-2</v>
      </c>
      <c r="AN217" t="e">
        <f t="shared" si="61"/>
        <v>#VALUE!</v>
      </c>
      <c r="AO217">
        <f t="shared" si="62"/>
        <v>107.17831</v>
      </c>
      <c r="AP217">
        <f t="shared" si="63"/>
        <v>0.69280399999999998</v>
      </c>
      <c r="AQ217">
        <f t="shared" si="64"/>
        <v>38.808399999999999</v>
      </c>
      <c r="AR217">
        <f t="shared" si="65"/>
        <v>41.011099999999999</v>
      </c>
      <c r="AS217">
        <f t="shared" si="66"/>
        <v>75.130848999999998</v>
      </c>
      <c r="AT217">
        <f t="shared" si="67"/>
        <v>252.01866999999999</v>
      </c>
      <c r="AU217">
        <f t="shared" si="68"/>
        <v>23.919</v>
      </c>
      <c r="AV217">
        <f t="shared" si="69"/>
        <v>32.412415000000003</v>
      </c>
      <c r="AW217" t="e">
        <f t="shared" si="70"/>
        <v>#VALUE!</v>
      </c>
      <c r="AX217">
        <f t="shared" si="55"/>
        <v>1.9987699999999999</v>
      </c>
      <c r="AY217">
        <f t="shared" si="71"/>
        <v>30.6648666</v>
      </c>
      <c r="AZ217" t="e">
        <f t="shared" si="72"/>
        <v>#VALUE!</v>
      </c>
      <c r="BA217">
        <f t="shared" si="73"/>
        <v>3553.48</v>
      </c>
      <c r="BB217">
        <f t="shared" si="74"/>
        <v>1.10466E-2</v>
      </c>
      <c r="BC217" t="e">
        <f t="shared" si="75"/>
        <v>#VALUE!</v>
      </c>
      <c r="BD217">
        <f t="shared" si="76"/>
        <v>3.1680999999999997E-5</v>
      </c>
      <c r="BE217" t="e">
        <f t="shared" si="77"/>
        <v>#VALUE!</v>
      </c>
      <c r="BF217">
        <f t="shared" si="78"/>
        <v>3.0376260000000004</v>
      </c>
    </row>
    <row r="218" spans="1:58">
      <c r="A218" t="s">
        <v>106</v>
      </c>
      <c r="C218">
        <v>5.50962</v>
      </c>
      <c r="D218">
        <v>44.825299999999999</v>
      </c>
      <c r="E218">
        <v>3260.42</v>
      </c>
      <c r="F218">
        <v>2698.08</v>
      </c>
      <c r="G218">
        <v>703.89599999999996</v>
      </c>
      <c r="H218">
        <v>3.2088100000000002</v>
      </c>
      <c r="I218">
        <v>0.403526</v>
      </c>
      <c r="J218">
        <v>0.45541199999999998</v>
      </c>
      <c r="K218">
        <v>2.3586100000000001</v>
      </c>
      <c r="L218">
        <v>2.3133499999999998</v>
      </c>
      <c r="M218">
        <v>0.55547299999999999</v>
      </c>
      <c r="N218">
        <v>4.2240500000000001</v>
      </c>
      <c r="O218">
        <v>16.483000000000001</v>
      </c>
      <c r="P218">
        <v>0.32033299999999998</v>
      </c>
      <c r="Q218">
        <v>2.2700800000000001</v>
      </c>
      <c r="R218">
        <v>16.874700000000001</v>
      </c>
      <c r="S218">
        <v>0</v>
      </c>
      <c r="T218">
        <v>7.3340500000000003E-2</v>
      </c>
      <c r="U218">
        <v>0</v>
      </c>
      <c r="V218">
        <v>6.3104800000000003E-2</v>
      </c>
      <c r="W218">
        <v>0.85940899999999998</v>
      </c>
      <c r="X218">
        <v>0</v>
      </c>
      <c r="Y218">
        <v>0</v>
      </c>
      <c r="Z218">
        <v>8.7405499999999997E-3</v>
      </c>
      <c r="AA218">
        <v>0</v>
      </c>
      <c r="AB218">
        <v>0</v>
      </c>
      <c r="AC218">
        <v>0.57883700000000005</v>
      </c>
      <c r="AF218">
        <f t="shared" si="53"/>
        <v>39.814680000000003</v>
      </c>
      <c r="AH218">
        <f t="shared" si="54"/>
        <v>213309.58</v>
      </c>
      <c r="AI218" t="e">
        <f t="shared" si="56"/>
        <v>#VALUE!</v>
      </c>
      <c r="AJ218" t="e">
        <f t="shared" si="57"/>
        <v>#VALUE!</v>
      </c>
      <c r="AK218">
        <f t="shared" si="58"/>
        <v>48.823390000000003</v>
      </c>
      <c r="AL218">
        <f t="shared" si="59"/>
        <v>1189.0964739999999</v>
      </c>
      <c r="AM218">
        <f t="shared" si="60"/>
        <v>0.42249399999999998</v>
      </c>
      <c r="AN218" t="e">
        <f t="shared" si="61"/>
        <v>#VALUE!</v>
      </c>
      <c r="AO218">
        <f t="shared" si="62"/>
        <v>95.521050000000002</v>
      </c>
      <c r="AP218">
        <f t="shared" si="63"/>
        <v>0.54560700000000006</v>
      </c>
      <c r="AQ218">
        <f t="shared" si="64"/>
        <v>46.31465</v>
      </c>
      <c r="AR218">
        <f t="shared" si="65"/>
        <v>56.192599999999999</v>
      </c>
      <c r="AS218">
        <f t="shared" si="66"/>
        <v>70.169366999999994</v>
      </c>
      <c r="AT218">
        <f t="shared" si="67"/>
        <v>228.14391999999998</v>
      </c>
      <c r="AU218">
        <f t="shared" si="68"/>
        <v>29.853100000000001</v>
      </c>
      <c r="AV218">
        <f t="shared" si="69"/>
        <v>29.019100000000002</v>
      </c>
      <c r="AW218" t="e">
        <f t="shared" si="70"/>
        <v>#VALUE!</v>
      </c>
      <c r="AX218">
        <f t="shared" si="55"/>
        <v>1.95004</v>
      </c>
      <c r="AY218">
        <f t="shared" si="71"/>
        <v>26.810595199999998</v>
      </c>
      <c r="AZ218" t="e">
        <f t="shared" si="72"/>
        <v>#VALUE!</v>
      </c>
      <c r="BA218">
        <f t="shared" si="73"/>
        <v>3395.04</v>
      </c>
      <c r="BB218">
        <f t="shared" si="74"/>
        <v>1.1167699999999999E-2</v>
      </c>
      <c r="BC218" t="e">
        <f t="shared" si="75"/>
        <v>#VALUE!</v>
      </c>
      <c r="BD218">
        <f t="shared" si="76"/>
        <v>1.19799E-4</v>
      </c>
      <c r="BE218">
        <f t="shared" si="77"/>
        <v>1.35304E-3</v>
      </c>
      <c r="BF218">
        <f t="shared" si="78"/>
        <v>1.602033</v>
      </c>
    </row>
    <row r="219" spans="1:58">
      <c r="A219" t="s">
        <v>107</v>
      </c>
      <c r="C219">
        <v>5.2244200000000003</v>
      </c>
      <c r="D219">
        <v>36.1845</v>
      </c>
      <c r="E219">
        <v>4738.03</v>
      </c>
      <c r="F219">
        <v>3512.12</v>
      </c>
      <c r="G219">
        <v>768.27</v>
      </c>
      <c r="H219">
        <v>2.25353</v>
      </c>
      <c r="I219">
        <v>0.37674400000000002</v>
      </c>
      <c r="J219">
        <v>0.33188099999999998</v>
      </c>
      <c r="K219">
        <v>2.8909699999999998</v>
      </c>
      <c r="L219">
        <v>2.1926399999999999</v>
      </c>
      <c r="M219">
        <v>0.68720899999999996</v>
      </c>
      <c r="N219">
        <v>5.1050000000000004</v>
      </c>
      <c r="O219">
        <v>29.067599999999999</v>
      </c>
      <c r="P219">
        <v>0.27063300000000001</v>
      </c>
      <c r="Q219">
        <v>2.0527199999999999</v>
      </c>
      <c r="R219">
        <v>14.511200000000001</v>
      </c>
      <c r="S219">
        <v>9.3693799999999994E-2</v>
      </c>
      <c r="T219">
        <v>0</v>
      </c>
      <c r="U219">
        <v>0</v>
      </c>
      <c r="V219">
        <v>5.0723499999999998E-2</v>
      </c>
      <c r="W219">
        <v>0.81601000000000001</v>
      </c>
      <c r="X219">
        <v>0.74262300000000003</v>
      </c>
      <c r="Y219">
        <v>0</v>
      </c>
      <c r="Z219">
        <v>8.6721000000000003E-3</v>
      </c>
      <c r="AA219">
        <v>0</v>
      </c>
      <c r="AB219">
        <v>3.0785E-2</v>
      </c>
      <c r="AC219">
        <v>0.45939799999999997</v>
      </c>
      <c r="AF219">
        <f t="shared" si="53"/>
        <v>33.210279999999997</v>
      </c>
      <c r="AH219">
        <f t="shared" si="54"/>
        <v>206783.97</v>
      </c>
      <c r="AI219" t="e">
        <f t="shared" si="56"/>
        <v>#VALUE!</v>
      </c>
      <c r="AJ219" t="e">
        <f t="shared" si="57"/>
        <v>#VALUE!</v>
      </c>
      <c r="AK219">
        <f t="shared" si="58"/>
        <v>46.799170000000004</v>
      </c>
      <c r="AL219">
        <f t="shared" si="59"/>
        <v>1103.683256</v>
      </c>
      <c r="AM219" t="e">
        <f t="shared" si="60"/>
        <v>#VALUE!</v>
      </c>
      <c r="AN219" t="e">
        <f t="shared" si="61"/>
        <v>#VALUE!</v>
      </c>
      <c r="AO219">
        <f t="shared" si="62"/>
        <v>95.939459999999997</v>
      </c>
      <c r="AP219">
        <f t="shared" si="63"/>
        <v>0.17532300000000001</v>
      </c>
      <c r="AQ219">
        <f t="shared" si="64"/>
        <v>25.895900000000001</v>
      </c>
      <c r="AR219">
        <f t="shared" si="65"/>
        <v>49.957400000000007</v>
      </c>
      <c r="AS219">
        <f t="shared" si="66"/>
        <v>66.310166999999993</v>
      </c>
      <c r="AT219">
        <f t="shared" si="67"/>
        <v>227.70027999999999</v>
      </c>
      <c r="AU219">
        <f t="shared" si="68"/>
        <v>21.657399999999996</v>
      </c>
      <c r="AV219">
        <f t="shared" si="69"/>
        <v>28.558206200000001</v>
      </c>
      <c r="AW219">
        <f t="shared" si="70"/>
        <v>0.140269</v>
      </c>
      <c r="AX219">
        <f t="shared" si="55"/>
        <v>1.69615</v>
      </c>
      <c r="AY219">
        <f t="shared" si="71"/>
        <v>28.107076500000002</v>
      </c>
      <c r="AZ219" t="e">
        <f t="shared" si="72"/>
        <v>#VALUE!</v>
      </c>
      <c r="BA219">
        <f t="shared" si="73"/>
        <v>3324.677377</v>
      </c>
      <c r="BB219">
        <f t="shared" si="74"/>
        <v>1.4850800000000001E-2</v>
      </c>
      <c r="BC219" t="e">
        <f t="shared" si="75"/>
        <v>#VALUE!</v>
      </c>
      <c r="BD219" t="e">
        <f t="shared" si="76"/>
        <v>#VALUE!</v>
      </c>
      <c r="BE219" t="e">
        <f t="shared" si="77"/>
        <v>#VALUE!</v>
      </c>
      <c r="BF219">
        <f t="shared" si="78"/>
        <v>2.8310320000000004</v>
      </c>
    </row>
    <row r="220" spans="1:58">
      <c r="A220" t="s">
        <v>108</v>
      </c>
      <c r="C220">
        <v>4.6837200000000001</v>
      </c>
      <c r="D220">
        <v>44.55</v>
      </c>
      <c r="E220">
        <v>3125.35</v>
      </c>
      <c r="F220">
        <v>2753.84</v>
      </c>
      <c r="G220">
        <v>598.05899999999997</v>
      </c>
      <c r="H220">
        <v>2.5441600000000002</v>
      </c>
      <c r="I220">
        <v>0.27577299999999999</v>
      </c>
      <c r="J220">
        <v>0.27323900000000001</v>
      </c>
      <c r="K220">
        <v>2.3319100000000001</v>
      </c>
      <c r="L220">
        <v>2.1797499999999999</v>
      </c>
      <c r="M220">
        <v>0.51034000000000002</v>
      </c>
      <c r="N220">
        <v>4.5887099999999998</v>
      </c>
      <c r="O220">
        <v>13.726900000000001</v>
      </c>
      <c r="P220">
        <v>0.22447</v>
      </c>
      <c r="Q220">
        <v>1.5845899999999999</v>
      </c>
      <c r="R220">
        <v>10.4444</v>
      </c>
      <c r="S220">
        <v>6.7736500000000005E-2</v>
      </c>
      <c r="T220">
        <v>7.2156899999999996E-2</v>
      </c>
      <c r="U220">
        <v>0.111904</v>
      </c>
      <c r="V220">
        <v>4.4715999999999999E-2</v>
      </c>
      <c r="W220">
        <v>0.61213700000000004</v>
      </c>
      <c r="X220">
        <v>0</v>
      </c>
      <c r="Y220">
        <v>0</v>
      </c>
      <c r="Z220">
        <v>0</v>
      </c>
      <c r="AA220">
        <v>0</v>
      </c>
      <c r="AB220">
        <v>3.0980299999999999E-2</v>
      </c>
      <c r="AC220">
        <v>0.39382499999999998</v>
      </c>
      <c r="AF220">
        <f t="shared" si="53"/>
        <v>38.916879999999999</v>
      </c>
      <c r="AH220">
        <f t="shared" si="54"/>
        <v>211178.65</v>
      </c>
      <c r="AI220" t="e">
        <f t="shared" si="56"/>
        <v>#VALUE!</v>
      </c>
      <c r="AJ220" t="e">
        <f t="shared" si="57"/>
        <v>#VALUE!</v>
      </c>
      <c r="AK220">
        <f t="shared" si="58"/>
        <v>44.314240000000005</v>
      </c>
      <c r="AL220">
        <f t="shared" si="59"/>
        <v>1272.7942269999999</v>
      </c>
      <c r="AM220">
        <f t="shared" si="60"/>
        <v>0.20896900000000002</v>
      </c>
      <c r="AN220" t="e">
        <f t="shared" si="61"/>
        <v>#VALUE!</v>
      </c>
      <c r="AO220">
        <f t="shared" si="62"/>
        <v>122.56425</v>
      </c>
      <c r="AP220">
        <f t="shared" si="63"/>
        <v>0.70253999999999994</v>
      </c>
      <c r="AQ220">
        <f t="shared" si="64"/>
        <v>43.710790000000003</v>
      </c>
      <c r="AR220">
        <f t="shared" si="65"/>
        <v>39.096199999999996</v>
      </c>
      <c r="AS220">
        <f t="shared" si="66"/>
        <v>64.046430000000001</v>
      </c>
      <c r="AT220">
        <f t="shared" si="67"/>
        <v>223.26341000000002</v>
      </c>
      <c r="AU220">
        <f t="shared" si="68"/>
        <v>13.436999999999999</v>
      </c>
      <c r="AV220">
        <f t="shared" si="69"/>
        <v>22.588563500000003</v>
      </c>
      <c r="AW220">
        <f t="shared" si="70"/>
        <v>6.1468099999999998E-2</v>
      </c>
      <c r="AX220">
        <f t="shared" si="55"/>
        <v>0.35209499999999999</v>
      </c>
      <c r="AY220">
        <f t="shared" si="71"/>
        <v>31.961283999999999</v>
      </c>
      <c r="AZ220">
        <f t="shared" si="72"/>
        <v>0.45395299999999994</v>
      </c>
      <c r="BA220">
        <f t="shared" si="73"/>
        <v>2724.71</v>
      </c>
      <c r="BB220">
        <f t="shared" si="74"/>
        <v>8.2852800000000008E-3</v>
      </c>
      <c r="BC220" t="e">
        <f t="shared" si="75"/>
        <v>#VALUE!</v>
      </c>
      <c r="BD220">
        <f t="shared" si="76"/>
        <v>1.8439299999999999E-3</v>
      </c>
      <c r="BE220" t="e">
        <f t="shared" si="77"/>
        <v>#VALUE!</v>
      </c>
      <c r="BF220">
        <f t="shared" si="78"/>
        <v>2.1360049999999999</v>
      </c>
    </row>
    <row r="221" spans="1:58">
      <c r="A221" t="s">
        <v>109</v>
      </c>
      <c r="C221">
        <v>6.3794000000000004</v>
      </c>
      <c r="D221">
        <v>56.233499999999999</v>
      </c>
      <c r="E221">
        <v>3789.23</v>
      </c>
      <c r="F221">
        <v>3628.73</v>
      </c>
      <c r="G221">
        <v>592.476</v>
      </c>
      <c r="H221">
        <v>4.2291100000000004</v>
      </c>
      <c r="I221">
        <v>0.462812</v>
      </c>
      <c r="J221">
        <v>0.31887300000000002</v>
      </c>
      <c r="K221">
        <v>3.2752400000000002</v>
      </c>
      <c r="L221">
        <v>2.60684</v>
      </c>
      <c r="M221">
        <v>0.472858</v>
      </c>
      <c r="N221">
        <v>5.3653300000000002</v>
      </c>
      <c r="O221">
        <v>30.884499999999999</v>
      </c>
      <c r="P221">
        <v>0.21179100000000001</v>
      </c>
      <c r="Q221">
        <v>1.407</v>
      </c>
      <c r="R221">
        <v>13.309200000000001</v>
      </c>
      <c r="S221">
        <v>0</v>
      </c>
      <c r="T221">
        <v>0.13184100000000001</v>
      </c>
      <c r="U221">
        <v>0</v>
      </c>
      <c r="V221">
        <v>6.3132900000000006E-2</v>
      </c>
      <c r="W221">
        <v>0.66202300000000003</v>
      </c>
      <c r="X221">
        <v>0</v>
      </c>
      <c r="Y221">
        <v>0</v>
      </c>
      <c r="Z221">
        <v>0</v>
      </c>
      <c r="AA221">
        <v>3.3048399999999999E-2</v>
      </c>
      <c r="AB221">
        <v>0</v>
      </c>
      <c r="AC221">
        <v>0.35906900000000003</v>
      </c>
      <c r="AF221">
        <f t="shared" si="53"/>
        <v>33.115399999999994</v>
      </c>
      <c r="AH221">
        <f t="shared" si="54"/>
        <v>219095.77</v>
      </c>
      <c r="AI221" t="e">
        <f t="shared" si="56"/>
        <v>#VALUE!</v>
      </c>
      <c r="AJ221">
        <f t="shared" si="57"/>
        <v>1339.614</v>
      </c>
      <c r="AK221">
        <f t="shared" si="58"/>
        <v>9.0992899999999999</v>
      </c>
      <c r="AL221">
        <f t="shared" si="59"/>
        <v>204.78718799999999</v>
      </c>
      <c r="AM221">
        <f t="shared" si="60"/>
        <v>7.387699999999997E-2</v>
      </c>
      <c r="AN221" t="e">
        <f t="shared" si="61"/>
        <v>#VALUE!</v>
      </c>
      <c r="AO221">
        <f t="shared" si="62"/>
        <v>90.66046</v>
      </c>
      <c r="AP221">
        <f t="shared" si="63"/>
        <v>0.61298199999999992</v>
      </c>
      <c r="AQ221">
        <f t="shared" si="64"/>
        <v>31.035469999999997</v>
      </c>
      <c r="AR221">
        <f t="shared" si="65"/>
        <v>34.922299999999993</v>
      </c>
      <c r="AS221">
        <f t="shared" si="66"/>
        <v>51.501809000000002</v>
      </c>
      <c r="AT221">
        <f t="shared" si="67"/>
        <v>170.90099999999998</v>
      </c>
      <c r="AU221">
        <f t="shared" si="68"/>
        <v>50.762799999999999</v>
      </c>
      <c r="AV221">
        <f t="shared" si="69"/>
        <v>45.077300000000001</v>
      </c>
      <c r="AW221">
        <f t="shared" si="70"/>
        <v>5.1825999999999983E-2</v>
      </c>
      <c r="AX221">
        <f t="shared" si="55"/>
        <v>3.63985E-2</v>
      </c>
      <c r="AY221">
        <f t="shared" si="71"/>
        <v>7.4401171000000001</v>
      </c>
      <c r="AZ221">
        <f t="shared" si="72"/>
        <v>4.0745999999999949E-2</v>
      </c>
      <c r="BA221">
        <f t="shared" si="73"/>
        <v>3553.47</v>
      </c>
      <c r="BB221">
        <f t="shared" si="74"/>
        <v>6.8355100000000002E-2</v>
      </c>
      <c r="BC221">
        <f t="shared" si="75"/>
        <v>5.9086899999999998E-2</v>
      </c>
      <c r="BD221" t="e">
        <f t="shared" si="76"/>
        <v>#VALUE!</v>
      </c>
      <c r="BE221" t="e">
        <f t="shared" si="77"/>
        <v>#VALUE!</v>
      </c>
      <c r="BF221">
        <f t="shared" si="78"/>
        <v>7.2917209999999999</v>
      </c>
    </row>
    <row r="222" spans="1:58">
      <c r="A222" t="s">
        <v>110</v>
      </c>
      <c r="C222">
        <v>4.5205799999999998</v>
      </c>
      <c r="D222">
        <v>52.158900000000003</v>
      </c>
      <c r="E222">
        <v>3654.33</v>
      </c>
      <c r="F222">
        <v>3302.12</v>
      </c>
      <c r="G222">
        <v>534.99900000000002</v>
      </c>
      <c r="H222">
        <v>4.6563499999999998</v>
      </c>
      <c r="I222">
        <v>0.40673199999999998</v>
      </c>
      <c r="J222">
        <v>0.40008899999999997</v>
      </c>
      <c r="K222">
        <v>2.8485999999999998</v>
      </c>
      <c r="L222">
        <v>2.0438200000000002</v>
      </c>
      <c r="M222">
        <v>0.52260200000000001</v>
      </c>
      <c r="N222">
        <v>5.7725099999999996</v>
      </c>
      <c r="O222">
        <v>20.7498</v>
      </c>
      <c r="P222">
        <v>0.24945899999999999</v>
      </c>
      <c r="Q222">
        <v>2.02251</v>
      </c>
      <c r="R222">
        <v>12.798</v>
      </c>
      <c r="S222">
        <v>0.17846899999999999</v>
      </c>
      <c r="T222">
        <v>0</v>
      </c>
      <c r="U222">
        <v>0</v>
      </c>
      <c r="V222">
        <v>5.6938299999999997E-2</v>
      </c>
      <c r="W222">
        <v>0.49029899999999998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0.44963700000000001</v>
      </c>
      <c r="AF222">
        <f t="shared" si="53"/>
        <v>42.472020000000001</v>
      </c>
      <c r="AH222">
        <f t="shared" si="54"/>
        <v>216451.67</v>
      </c>
      <c r="AI222" t="e">
        <f t="shared" si="56"/>
        <v>#VALUE!</v>
      </c>
      <c r="AJ222" t="e">
        <f t="shared" si="57"/>
        <v>#VALUE!</v>
      </c>
      <c r="AK222">
        <f t="shared" si="58"/>
        <v>5.5895500000000009</v>
      </c>
      <c r="AL222">
        <f t="shared" si="59"/>
        <v>220.09726799999999</v>
      </c>
      <c r="AM222" t="e">
        <f t="shared" si="60"/>
        <v>#VALUE!</v>
      </c>
      <c r="AN222" t="e">
        <f t="shared" si="61"/>
        <v>#VALUE!</v>
      </c>
      <c r="AO222">
        <f t="shared" si="62"/>
        <v>106.08818000000001</v>
      </c>
      <c r="AP222">
        <f t="shared" si="63"/>
        <v>1.128018</v>
      </c>
      <c r="AQ222">
        <f t="shared" si="64"/>
        <v>25.683789999999998</v>
      </c>
      <c r="AR222">
        <f t="shared" si="65"/>
        <v>73.530499999999989</v>
      </c>
      <c r="AS222">
        <f t="shared" si="66"/>
        <v>55.333441000000001</v>
      </c>
      <c r="AT222">
        <f t="shared" si="67"/>
        <v>188.64448999999999</v>
      </c>
      <c r="AU222">
        <f t="shared" si="68"/>
        <v>30.981299999999997</v>
      </c>
      <c r="AV222">
        <f t="shared" si="69"/>
        <v>35.059531</v>
      </c>
      <c r="AW222">
        <f t="shared" si="70"/>
        <v>7.2613800000000006E-2</v>
      </c>
      <c r="AX222">
        <f t="shared" si="55"/>
        <v>0.12083199999999999</v>
      </c>
      <c r="AY222">
        <f t="shared" si="71"/>
        <v>8.2639116999999995</v>
      </c>
      <c r="AZ222">
        <f t="shared" si="72"/>
        <v>0.50905500000000004</v>
      </c>
      <c r="BA222">
        <f t="shared" si="73"/>
        <v>3827.45</v>
      </c>
      <c r="BB222">
        <f t="shared" si="74"/>
        <v>3.9792399999999999E-2</v>
      </c>
      <c r="BC222">
        <f t="shared" si="75"/>
        <v>9.2629300000000008E-3</v>
      </c>
      <c r="BD222">
        <f t="shared" si="76"/>
        <v>6.7719900000000003E-3</v>
      </c>
      <c r="BE222">
        <f t="shared" si="77"/>
        <v>2.1368499999999999E-2</v>
      </c>
      <c r="BF222">
        <f t="shared" si="78"/>
        <v>7.9812830000000003</v>
      </c>
    </row>
    <row r="223" spans="1:58">
      <c r="A223" t="s">
        <v>111</v>
      </c>
      <c r="C223">
        <v>5.1406700000000001</v>
      </c>
      <c r="D223">
        <v>38.951700000000002</v>
      </c>
      <c r="E223">
        <v>3738.09</v>
      </c>
      <c r="F223">
        <v>3675.96</v>
      </c>
      <c r="G223">
        <v>608.89599999999996</v>
      </c>
      <c r="H223">
        <v>3.9584299999999999</v>
      </c>
      <c r="I223">
        <v>0.291738</v>
      </c>
      <c r="J223">
        <v>0.39692300000000003</v>
      </c>
      <c r="K223">
        <v>2.7038700000000002</v>
      </c>
      <c r="L223">
        <v>2.4675799999999999</v>
      </c>
      <c r="M223">
        <v>0.47658400000000001</v>
      </c>
      <c r="N223">
        <v>5.8951200000000004</v>
      </c>
      <c r="O223">
        <v>28.921700000000001</v>
      </c>
      <c r="P223">
        <v>0.28244599999999997</v>
      </c>
      <c r="Q223">
        <v>2.04088</v>
      </c>
      <c r="R223">
        <v>13.7234</v>
      </c>
      <c r="S223">
        <v>6.2426000000000002E-2</v>
      </c>
      <c r="T223">
        <v>0.135209</v>
      </c>
      <c r="U223">
        <v>0</v>
      </c>
      <c r="V223">
        <v>5.2525099999999998E-2</v>
      </c>
      <c r="W223">
        <v>0.58067100000000005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0.65534400000000004</v>
      </c>
      <c r="AF223">
        <f t="shared" si="53"/>
        <v>32.712530000000001</v>
      </c>
      <c r="AH223">
        <f t="shared" si="54"/>
        <v>215413.91</v>
      </c>
      <c r="AI223" t="e">
        <f t="shared" si="56"/>
        <v>#VALUE!</v>
      </c>
      <c r="AJ223" t="e">
        <f t="shared" si="57"/>
        <v>#VALUE!</v>
      </c>
      <c r="AK223">
        <f t="shared" si="58"/>
        <v>9.7255699999999994</v>
      </c>
      <c r="AL223">
        <f t="shared" si="59"/>
        <v>448.18326200000001</v>
      </c>
      <c r="AM223">
        <f t="shared" si="60"/>
        <v>5.0039E-2</v>
      </c>
      <c r="AN223" t="e">
        <f t="shared" si="61"/>
        <v>#VALUE!</v>
      </c>
      <c r="AO223">
        <f t="shared" si="62"/>
        <v>119.70442</v>
      </c>
      <c r="AP223">
        <f t="shared" si="63"/>
        <v>0.56612600000000002</v>
      </c>
      <c r="AQ223">
        <f t="shared" si="64"/>
        <v>30.540280000000003</v>
      </c>
      <c r="AR223">
        <f t="shared" si="65"/>
        <v>33.493200000000002</v>
      </c>
      <c r="AS223">
        <f t="shared" si="66"/>
        <v>56.131754000000001</v>
      </c>
      <c r="AT223">
        <f t="shared" si="67"/>
        <v>191.78012000000001</v>
      </c>
      <c r="AU223">
        <f t="shared" si="68"/>
        <v>5.7533000000000012</v>
      </c>
      <c r="AV223">
        <f t="shared" si="69"/>
        <v>29.391474000000002</v>
      </c>
      <c r="AW223" t="e">
        <f t="shared" si="70"/>
        <v>#VALUE!</v>
      </c>
      <c r="AX223">
        <f t="shared" si="55"/>
        <v>5.7156100000000001E-2</v>
      </c>
      <c r="AY223">
        <f t="shared" si="71"/>
        <v>10.222674899999999</v>
      </c>
      <c r="AZ223">
        <f t="shared" si="72"/>
        <v>0.502919</v>
      </c>
      <c r="BA223">
        <f t="shared" si="73"/>
        <v>4070.39</v>
      </c>
      <c r="BB223">
        <f t="shared" si="74"/>
        <v>9.2755300000000006E-3</v>
      </c>
      <c r="BC223">
        <f t="shared" si="75"/>
        <v>7.0735900000000003E-3</v>
      </c>
      <c r="BD223">
        <f t="shared" si="76"/>
        <v>4.3382300000000001E-4</v>
      </c>
      <c r="BE223" t="e">
        <f t="shared" si="77"/>
        <v>#VALUE!</v>
      </c>
      <c r="BF223">
        <f t="shared" si="78"/>
        <v>5.8749359999999999</v>
      </c>
    </row>
    <row r="224" spans="1:58">
      <c r="A224" t="s">
        <v>112</v>
      </c>
      <c r="C224">
        <v>4.4439900000000003</v>
      </c>
      <c r="D224">
        <v>49.5931</v>
      </c>
      <c r="E224">
        <v>3619.25</v>
      </c>
      <c r="F224">
        <v>2859.19</v>
      </c>
      <c r="G224">
        <v>595.25300000000004</v>
      </c>
      <c r="H224">
        <v>3.16628</v>
      </c>
      <c r="I224">
        <v>0.49914799999999998</v>
      </c>
      <c r="J224">
        <v>0.38063599999999997</v>
      </c>
      <c r="K224">
        <v>2.5211299999999999</v>
      </c>
      <c r="L224">
        <v>1.74986</v>
      </c>
      <c r="M224">
        <v>0.39010699999999998</v>
      </c>
      <c r="N224">
        <v>5.1034199999999998</v>
      </c>
      <c r="O224">
        <v>33.481999999999999</v>
      </c>
      <c r="P224">
        <v>0.22014400000000001</v>
      </c>
      <c r="Q224">
        <v>1.56782</v>
      </c>
      <c r="R224">
        <v>10.225199999999999</v>
      </c>
      <c r="S224">
        <v>0</v>
      </c>
      <c r="T224">
        <v>0.117281</v>
      </c>
      <c r="U224">
        <v>0.214979</v>
      </c>
      <c r="V224">
        <v>7.9732999999999998E-2</v>
      </c>
      <c r="W224">
        <v>0.74271299999999996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0.41565099999999999</v>
      </c>
      <c r="AF224">
        <f t="shared" si="53"/>
        <v>44.166809999999998</v>
      </c>
      <c r="AH224">
        <f t="shared" si="54"/>
        <v>215907.75</v>
      </c>
      <c r="AI224" t="e">
        <f t="shared" si="56"/>
        <v>#VALUE!</v>
      </c>
      <c r="AJ224" t="e">
        <f t="shared" si="57"/>
        <v>#VALUE!</v>
      </c>
      <c r="AK224">
        <f t="shared" si="58"/>
        <v>56.848819999999996</v>
      </c>
      <c r="AL224">
        <f t="shared" si="59"/>
        <v>1316.430852</v>
      </c>
      <c r="AM224">
        <f t="shared" si="60"/>
        <v>0.54227700000000001</v>
      </c>
      <c r="AN224" t="e">
        <f t="shared" si="61"/>
        <v>#VALUE!</v>
      </c>
      <c r="AO224">
        <f t="shared" si="62"/>
        <v>87.248040000000003</v>
      </c>
      <c r="AP224">
        <f t="shared" si="63"/>
        <v>0.81319300000000005</v>
      </c>
      <c r="AQ224">
        <f t="shared" si="64"/>
        <v>34.402180000000001</v>
      </c>
      <c r="AR224">
        <f t="shared" si="65"/>
        <v>56.150499999999994</v>
      </c>
      <c r="AS224">
        <f t="shared" si="66"/>
        <v>73.336855999999997</v>
      </c>
      <c r="AT224">
        <f t="shared" si="67"/>
        <v>223.85917999999998</v>
      </c>
      <c r="AU224">
        <f t="shared" si="68"/>
        <v>22.091900000000003</v>
      </c>
      <c r="AV224">
        <f t="shared" si="69"/>
        <v>30.273800000000001</v>
      </c>
      <c r="AW224">
        <f t="shared" si="70"/>
        <v>1.8726999999999994E-2</v>
      </c>
      <c r="AX224">
        <f t="shared" si="55"/>
        <v>1.9608210000000001</v>
      </c>
      <c r="AY224">
        <f t="shared" si="71"/>
        <v>20.510566999999998</v>
      </c>
      <c r="AZ224" t="e">
        <f t="shared" si="72"/>
        <v>#VALUE!</v>
      </c>
      <c r="BA224">
        <f t="shared" si="73"/>
        <v>3410.89</v>
      </c>
      <c r="BB224">
        <f t="shared" si="74"/>
        <v>2.1017500000000001E-2</v>
      </c>
      <c r="BC224">
        <f t="shared" si="75"/>
        <v>1.6985399999999998E-5</v>
      </c>
      <c r="BD224" t="e">
        <f t="shared" si="76"/>
        <v>#VALUE!</v>
      </c>
      <c r="BE224">
        <f t="shared" si="77"/>
        <v>4.8795899999999998E-5</v>
      </c>
      <c r="BF224">
        <f t="shared" si="78"/>
        <v>2.7771189999999999</v>
      </c>
    </row>
    <row r="225" spans="1:58">
      <c r="A225" t="s">
        <v>113</v>
      </c>
      <c r="C225">
        <v>4.50875</v>
      </c>
      <c r="D225">
        <v>36.006500000000003</v>
      </c>
      <c r="E225">
        <v>5107.18</v>
      </c>
      <c r="F225">
        <v>2856.42</v>
      </c>
      <c r="G225">
        <v>813.49300000000005</v>
      </c>
      <c r="H225">
        <v>3.97668</v>
      </c>
      <c r="I225">
        <v>0.432529</v>
      </c>
      <c r="J225">
        <v>0.29702600000000001</v>
      </c>
      <c r="K225">
        <v>3.2163300000000001</v>
      </c>
      <c r="L225">
        <v>2.4664999999999999</v>
      </c>
      <c r="M225">
        <v>0.65751599999999999</v>
      </c>
      <c r="N225">
        <v>8.8353999999999999</v>
      </c>
      <c r="O225">
        <v>27.862100000000002</v>
      </c>
      <c r="P225">
        <v>0.23924799999999999</v>
      </c>
      <c r="Q225">
        <v>2.0262199999999999</v>
      </c>
      <c r="R225">
        <v>13.199199999999999</v>
      </c>
      <c r="S225">
        <v>8.8435600000000003E-2</v>
      </c>
      <c r="T225">
        <v>0.17998500000000001</v>
      </c>
      <c r="U225">
        <v>0</v>
      </c>
      <c r="V225">
        <v>5.4413099999999999E-2</v>
      </c>
      <c r="W225">
        <v>0.71715399999999996</v>
      </c>
      <c r="X225">
        <v>0</v>
      </c>
      <c r="Y225">
        <v>9.9160900000000007E-3</v>
      </c>
      <c r="Z225">
        <v>0</v>
      </c>
      <c r="AA225">
        <v>0</v>
      </c>
      <c r="AB225">
        <v>0</v>
      </c>
      <c r="AC225">
        <v>0.355016</v>
      </c>
      <c r="AF225">
        <f t="shared" si="53"/>
        <v>32.934550000000002</v>
      </c>
      <c r="AH225">
        <f t="shared" si="54"/>
        <v>211372.82</v>
      </c>
      <c r="AI225" t="e">
        <f t="shared" si="56"/>
        <v>#VALUE!</v>
      </c>
      <c r="AJ225" t="e">
        <f t="shared" si="57"/>
        <v>#VALUE!</v>
      </c>
      <c r="AK225">
        <f t="shared" si="58"/>
        <v>54.765619999999998</v>
      </c>
      <c r="AL225">
        <f t="shared" si="59"/>
        <v>1380.2574710000001</v>
      </c>
      <c r="AM225">
        <f t="shared" si="60"/>
        <v>1.007174</v>
      </c>
      <c r="AN225" t="e">
        <f t="shared" si="61"/>
        <v>#VALUE!</v>
      </c>
      <c r="AO225">
        <f t="shared" si="62"/>
        <v>94.929100000000005</v>
      </c>
      <c r="AP225">
        <f t="shared" si="63"/>
        <v>1.1560000000000015E-2</v>
      </c>
      <c r="AQ225">
        <f t="shared" si="64"/>
        <v>23.787999999999997</v>
      </c>
      <c r="AR225">
        <f t="shared" si="65"/>
        <v>38.541300000000007</v>
      </c>
      <c r="AS225">
        <f t="shared" si="66"/>
        <v>75.425551999999996</v>
      </c>
      <c r="AT225">
        <f t="shared" si="67"/>
        <v>230.06278</v>
      </c>
      <c r="AU225">
        <f t="shared" si="68"/>
        <v>21.128</v>
      </c>
      <c r="AV225">
        <f t="shared" si="69"/>
        <v>30.078364399999998</v>
      </c>
      <c r="AW225" t="e">
        <f t="shared" si="70"/>
        <v>#VALUE!</v>
      </c>
      <c r="AX225">
        <f t="shared" si="55"/>
        <v>1.38534</v>
      </c>
      <c r="AY225">
        <f t="shared" si="71"/>
        <v>22.453586899999998</v>
      </c>
      <c r="AZ225" t="e">
        <f t="shared" si="72"/>
        <v>#VALUE!</v>
      </c>
      <c r="BA225">
        <f t="shared" si="73"/>
        <v>3475.49</v>
      </c>
      <c r="BB225">
        <f t="shared" si="74"/>
        <v>1.30451E-3</v>
      </c>
      <c r="BC225" t="e">
        <f t="shared" si="75"/>
        <v>#VALUE!</v>
      </c>
      <c r="BD225">
        <f t="shared" si="76"/>
        <v>3.1142600000000002E-5</v>
      </c>
      <c r="BE225">
        <f t="shared" si="77"/>
        <v>1.75371E-2</v>
      </c>
      <c r="BF225">
        <f t="shared" si="78"/>
        <v>3.1004040000000002</v>
      </c>
    </row>
    <row r="226" spans="1:58">
      <c r="A226" t="s">
        <v>114</v>
      </c>
      <c r="C226">
        <v>5.0493399999999999</v>
      </c>
      <c r="D226">
        <v>37.264099999999999</v>
      </c>
      <c r="E226">
        <v>4545.57</v>
      </c>
      <c r="F226">
        <v>4988.01</v>
      </c>
      <c r="G226">
        <v>756.178</v>
      </c>
      <c r="H226">
        <v>4.28294</v>
      </c>
      <c r="I226">
        <v>0.49781599999999998</v>
      </c>
      <c r="J226">
        <v>0.29921199999999998</v>
      </c>
      <c r="K226">
        <v>3.22905</v>
      </c>
      <c r="L226">
        <v>2.9232399999999998</v>
      </c>
      <c r="M226">
        <v>0.64781599999999995</v>
      </c>
      <c r="N226">
        <v>6.0700799999999999</v>
      </c>
      <c r="O226">
        <v>22.585599999999999</v>
      </c>
      <c r="P226">
        <v>0.27329599999999998</v>
      </c>
      <c r="Q226">
        <v>1.86639</v>
      </c>
      <c r="R226">
        <v>15.765599999999999</v>
      </c>
      <c r="S226">
        <v>0</v>
      </c>
      <c r="T226">
        <v>7.4579699999999999E-2</v>
      </c>
      <c r="U226">
        <v>0</v>
      </c>
      <c r="V226">
        <v>6.3855499999999996E-2</v>
      </c>
      <c r="W226">
        <v>0.86017100000000002</v>
      </c>
      <c r="X226">
        <v>0.74948499999999996</v>
      </c>
      <c r="Y226">
        <v>0</v>
      </c>
      <c r="Z226">
        <v>0</v>
      </c>
      <c r="AA226">
        <v>0</v>
      </c>
      <c r="AB226">
        <v>0</v>
      </c>
      <c r="AC226">
        <v>0.48569600000000002</v>
      </c>
      <c r="AF226">
        <f t="shared" si="53"/>
        <v>35.77496</v>
      </c>
      <c r="AH226">
        <f t="shared" si="54"/>
        <v>210750.43</v>
      </c>
      <c r="AI226" t="e">
        <f t="shared" si="56"/>
        <v>#VALUE!</v>
      </c>
      <c r="AJ226" t="e">
        <f t="shared" si="57"/>
        <v>#VALUE!</v>
      </c>
      <c r="AK226">
        <f t="shared" si="58"/>
        <v>-0.29843999999999982</v>
      </c>
      <c r="AL226">
        <f t="shared" si="59"/>
        <v>141.33918399999999</v>
      </c>
      <c r="AM226" t="e">
        <f t="shared" si="60"/>
        <v>#VALUE!</v>
      </c>
      <c r="AN226" t="e">
        <f t="shared" si="61"/>
        <v>#VALUE!</v>
      </c>
      <c r="AO226">
        <f t="shared" si="62"/>
        <v>118.75876</v>
      </c>
      <c r="AP226">
        <f t="shared" si="63"/>
        <v>0.22872400000000004</v>
      </c>
      <c r="AQ226">
        <f t="shared" si="64"/>
        <v>23.573919999999998</v>
      </c>
      <c r="AR226">
        <f t="shared" si="65"/>
        <v>92.147400000000005</v>
      </c>
      <c r="AS226">
        <f t="shared" si="66"/>
        <v>53.358803999999999</v>
      </c>
      <c r="AT226">
        <f t="shared" si="67"/>
        <v>224.14260999999999</v>
      </c>
      <c r="AU226">
        <f t="shared" si="68"/>
        <v>15.980399999999999</v>
      </c>
      <c r="AV226">
        <f t="shared" si="69"/>
        <v>31.256</v>
      </c>
      <c r="AW226" t="e">
        <f t="shared" si="70"/>
        <v>#VALUE!</v>
      </c>
      <c r="AX226">
        <f t="shared" si="55"/>
        <v>8.9893000000000004E-3</v>
      </c>
      <c r="AY226">
        <f t="shared" si="71"/>
        <v>3.0941945</v>
      </c>
      <c r="AZ226">
        <f t="shared" si="72"/>
        <v>1.2140690000000001</v>
      </c>
      <c r="BA226">
        <f t="shared" si="73"/>
        <v>3888.9405150000002</v>
      </c>
      <c r="BB226">
        <f t="shared" si="74"/>
        <v>2.1777999999999999E-2</v>
      </c>
      <c r="BC226">
        <f t="shared" si="75"/>
        <v>2.72747E-4</v>
      </c>
      <c r="BD226" t="e">
        <f t="shared" si="76"/>
        <v>#VALUE!</v>
      </c>
      <c r="BE226">
        <f t="shared" si="77"/>
        <v>8.7797900000000009E-3</v>
      </c>
      <c r="BF226">
        <f t="shared" si="78"/>
        <v>7.8599140000000007</v>
      </c>
    </row>
    <row r="227" spans="1:58">
      <c r="A227" t="s">
        <v>115</v>
      </c>
      <c r="C227">
        <v>4.3354200000000001</v>
      </c>
      <c r="D227">
        <v>48.791400000000003</v>
      </c>
      <c r="E227">
        <v>5548.92</v>
      </c>
      <c r="F227">
        <v>4392.01</v>
      </c>
      <c r="G227">
        <v>407.78899999999999</v>
      </c>
      <c r="H227">
        <v>3.7519200000000001</v>
      </c>
      <c r="I227">
        <v>0.460594</v>
      </c>
      <c r="J227">
        <v>0.38816699999999998</v>
      </c>
      <c r="K227">
        <v>2.28565</v>
      </c>
      <c r="L227">
        <v>1.8954800000000001</v>
      </c>
      <c r="M227">
        <v>0.415047</v>
      </c>
      <c r="N227">
        <v>6.2739500000000001</v>
      </c>
      <c r="O227">
        <v>24.729900000000001</v>
      </c>
      <c r="P227">
        <v>0.27118900000000001</v>
      </c>
      <c r="Q227">
        <v>2.4870999999999999</v>
      </c>
      <c r="R227">
        <v>10.2165</v>
      </c>
      <c r="S227">
        <v>0</v>
      </c>
      <c r="T227">
        <v>0</v>
      </c>
      <c r="U227">
        <v>0</v>
      </c>
      <c r="V227">
        <v>5.4556300000000002E-2</v>
      </c>
      <c r="W227">
        <v>0.92916500000000002</v>
      </c>
      <c r="X227">
        <v>0</v>
      </c>
      <c r="Y227">
        <v>0</v>
      </c>
      <c r="Z227">
        <v>8.4976700000000006E-3</v>
      </c>
      <c r="AA227">
        <v>0</v>
      </c>
      <c r="AB227">
        <v>0</v>
      </c>
      <c r="AC227">
        <v>0.39688299999999999</v>
      </c>
      <c r="AF227">
        <f t="shared" si="53"/>
        <v>30.469279999999998</v>
      </c>
      <c r="AH227">
        <f t="shared" si="54"/>
        <v>195810.08</v>
      </c>
      <c r="AI227" t="e">
        <f t="shared" si="56"/>
        <v>#VALUE!</v>
      </c>
      <c r="AJ227" t="e">
        <f t="shared" si="57"/>
        <v>#VALUE!</v>
      </c>
      <c r="AK227">
        <f t="shared" si="58"/>
        <v>2.0969699999999998</v>
      </c>
      <c r="AL227">
        <f t="shared" si="59"/>
        <v>157.11940600000003</v>
      </c>
      <c r="AM227" t="e">
        <f t="shared" si="60"/>
        <v>#VALUE!</v>
      </c>
      <c r="AN227" t="e">
        <f t="shared" si="61"/>
        <v>#VALUE!</v>
      </c>
      <c r="AO227">
        <f t="shared" si="62"/>
        <v>77.919719999999998</v>
      </c>
      <c r="AP227">
        <f t="shared" si="63"/>
        <v>0.35239599999999999</v>
      </c>
      <c r="AQ227">
        <f t="shared" si="64"/>
        <v>25.205349999999999</v>
      </c>
      <c r="AR227">
        <f t="shared" si="65"/>
        <v>49.178700000000006</v>
      </c>
      <c r="AS227">
        <f t="shared" si="66"/>
        <v>50.329411</v>
      </c>
      <c r="AT227">
        <f t="shared" si="67"/>
        <v>168.55789999999999</v>
      </c>
      <c r="AU227">
        <f t="shared" si="68"/>
        <v>20.68</v>
      </c>
      <c r="AV227">
        <f t="shared" si="69"/>
        <v>39.775300000000001</v>
      </c>
      <c r="AW227">
        <f t="shared" si="70"/>
        <v>5.5443399999999997E-2</v>
      </c>
      <c r="AX227">
        <f t="shared" si="55"/>
        <v>0.123403</v>
      </c>
      <c r="AY227">
        <f t="shared" si="71"/>
        <v>3.9531036999999998</v>
      </c>
      <c r="AZ227">
        <f t="shared" si="72"/>
        <v>0.26478500000000005</v>
      </c>
      <c r="BA227">
        <f t="shared" si="73"/>
        <v>3461.3</v>
      </c>
      <c r="BB227">
        <f t="shared" si="74"/>
        <v>2.58964E-2</v>
      </c>
      <c r="BC227" t="e">
        <f t="shared" si="75"/>
        <v>#VALUE!</v>
      </c>
      <c r="BD227">
        <f t="shared" si="76"/>
        <v>2.4177199999999999E-6</v>
      </c>
      <c r="BE227">
        <f t="shared" si="77"/>
        <v>2.1368400000000001E-3</v>
      </c>
      <c r="BF227">
        <f t="shared" si="78"/>
        <v>7.1605270000000001</v>
      </c>
    </row>
    <row r="306" ht="14.4" customHeight="1"/>
    <row r="307" ht="14.4" customHeight="1"/>
    <row r="308" ht="14.4" customHeight="1"/>
    <row r="309" ht="14.4" customHeight="1"/>
    <row r="310" ht="14.4" customHeight="1"/>
  </sheetData>
  <mergeCells count="4">
    <mergeCell ref="AD120:AS124"/>
    <mergeCell ref="A176:U181"/>
    <mergeCell ref="A120:U124"/>
    <mergeCell ref="EH1:EK91"/>
  </mergeCells>
  <conditionalFormatting sqref="C95 E95:H95">
    <cfRule type="cellIs" dxfId="72" priority="33" operator="lessThan">
      <formula>$C$105</formula>
    </cfRule>
  </conditionalFormatting>
  <conditionalFormatting sqref="C95 E95:I95 N95:O95 Q95:R95 W95:X95 Z95:AA95 AC95:AD95 AF95:AG95 K95:L95 T95:U95 AI95:AJ95">
    <cfRule type="cellIs" dxfId="71" priority="35" operator="greaterThan">
      <formula>$C$105</formula>
    </cfRule>
  </conditionalFormatting>
  <conditionalFormatting sqref="C1:AA91">
    <cfRule type="containsText" dxfId="70" priority="1" operator="containsText" text="LOD">
      <formula>NOT(ISERROR(SEARCH("LOD",C1)))</formula>
    </cfRule>
  </conditionalFormatting>
  <conditionalFormatting sqref="C1:AB91">
    <cfRule type="cellIs" dxfId="69" priority="3" operator="equal">
      <formula>"Negative"</formula>
    </cfRule>
  </conditionalFormatting>
  <conditionalFormatting sqref="C2:AB91">
    <cfRule type="cellIs" dxfId="68" priority="4" operator="lessThan">
      <formula>0</formula>
    </cfRule>
  </conditionalFormatting>
  <conditionalFormatting sqref="D95 M95 Y95 J95 P95 S95 V95 AB95 AE95 AH95 AK95:AL95">
    <cfRule type="cellIs" dxfId="67" priority="34" operator="greaterThan">
      <formula>$D$105</formula>
    </cfRule>
  </conditionalFormatting>
  <conditionalFormatting sqref="D95">
    <cfRule type="cellIs" dxfId="66" priority="32" operator="lessThan">
      <formula>$D$105</formula>
    </cfRule>
  </conditionalFormatting>
  <conditionalFormatting sqref="E95">
    <cfRule type="cellIs" dxfId="65" priority="30" operator="lessThan">
      <formula>$E$105</formula>
    </cfRule>
  </conditionalFormatting>
  <conditionalFormatting sqref="F95">
    <cfRule type="cellIs" dxfId="64" priority="29" operator="lessThan">
      <formula>$F$105</formula>
    </cfRule>
  </conditionalFormatting>
  <conditionalFormatting sqref="I95">
    <cfRule type="cellIs" dxfId="63" priority="28" operator="greaterThan">
      <formula>$I$105</formula>
    </cfRule>
  </conditionalFormatting>
  <conditionalFormatting sqref="J95">
    <cfRule type="cellIs" dxfId="62" priority="31" operator="greaterThan">
      <formula>$J$105</formula>
    </cfRule>
  </conditionalFormatting>
  <conditionalFormatting sqref="L95">
    <cfRule type="cellIs" dxfId="61" priority="27" operator="greaterThan">
      <formula>$L$105</formula>
    </cfRule>
  </conditionalFormatting>
  <conditionalFormatting sqref="M95">
    <cfRule type="cellIs" dxfId="60" priority="26" operator="lessThan">
      <formula>$M$105</formula>
    </cfRule>
  </conditionalFormatting>
  <conditionalFormatting sqref="O95">
    <cfRule type="cellIs" dxfId="59" priority="25" operator="lessThan">
      <formula>$O$105</formula>
    </cfRule>
  </conditionalFormatting>
  <conditionalFormatting sqref="P95">
    <cfRule type="cellIs" dxfId="58" priority="24" operator="greaterThan">
      <formula>$P$105</formula>
    </cfRule>
  </conditionalFormatting>
  <conditionalFormatting sqref="Q95">
    <cfRule type="cellIs" dxfId="57" priority="23" operator="lessThan">
      <formula>$Q$105</formula>
    </cfRule>
  </conditionalFormatting>
  <conditionalFormatting sqref="R95">
    <cfRule type="cellIs" dxfId="56" priority="22" operator="lessThan">
      <formula>$R$105</formula>
    </cfRule>
  </conditionalFormatting>
  <conditionalFormatting sqref="S95">
    <cfRule type="cellIs" dxfId="55" priority="21" operator="greaterThan">
      <formula>$S$105</formula>
    </cfRule>
  </conditionalFormatting>
  <conditionalFormatting sqref="T95">
    <cfRule type="cellIs" dxfId="54" priority="20" operator="greaterThan">
      <formula>$T$105</formula>
    </cfRule>
  </conditionalFormatting>
  <conditionalFormatting sqref="U95">
    <cfRule type="cellIs" dxfId="53" priority="19" operator="greaterThan">
      <formula>$U$105</formula>
    </cfRule>
  </conditionalFormatting>
  <conditionalFormatting sqref="V95">
    <cfRule type="cellIs" dxfId="52" priority="18" operator="greaterThan">
      <formula>$V$105</formula>
    </cfRule>
  </conditionalFormatting>
  <conditionalFormatting sqref="W95">
    <cfRule type="cellIs" dxfId="51" priority="17" operator="lessThan">
      <formula>$W$105</formula>
    </cfRule>
  </conditionalFormatting>
  <conditionalFormatting sqref="X95">
    <cfRule type="cellIs" dxfId="50" priority="16" operator="greaterThan">
      <formula>$X$105</formula>
    </cfRule>
  </conditionalFormatting>
  <conditionalFormatting sqref="Y95">
    <cfRule type="cellIs" dxfId="49" priority="15" operator="lessThan">
      <formula>$Y$105</formula>
    </cfRule>
  </conditionalFormatting>
  <conditionalFormatting sqref="Z95">
    <cfRule type="cellIs" dxfId="48" priority="14" operator="lessThan">
      <formula>$Z$105</formula>
    </cfRule>
  </conditionalFormatting>
  <conditionalFormatting sqref="AA95">
    <cfRule type="cellIs" dxfId="47" priority="13" operator="greaterThan">
      <formula>$AA$105</formula>
    </cfRule>
  </conditionalFormatting>
  <conditionalFormatting sqref="AB95">
    <cfRule type="cellIs" dxfId="46" priority="12" operator="greaterThan">
      <formula>$AB$105</formula>
    </cfRule>
  </conditionalFormatting>
  <conditionalFormatting sqref="AC95">
    <cfRule type="cellIs" dxfId="45" priority="11" operator="lessThan">
      <formula>$AC$105</formula>
    </cfRule>
  </conditionalFormatting>
  <conditionalFormatting sqref="AE95">
    <cfRule type="cellIs" dxfId="44" priority="10" operator="greaterThan">
      <formula>$AE$105</formula>
    </cfRule>
  </conditionalFormatting>
  <conditionalFormatting sqref="AF95">
    <cfRule type="cellIs" dxfId="43" priority="9" operator="lessThan">
      <formula>$AF$105</formula>
    </cfRule>
  </conditionalFormatting>
  <conditionalFormatting sqref="AF126:BF227">
    <cfRule type="cellIs" dxfId="42" priority="5" operator="lessThan">
      <formula>0</formula>
    </cfRule>
  </conditionalFormatting>
  <conditionalFormatting sqref="AG95">
    <cfRule type="cellIs" dxfId="41" priority="8" operator="lessThan">
      <formula>$AG$105</formula>
    </cfRule>
  </conditionalFormatting>
  <conditionalFormatting sqref="AH95">
    <cfRule type="cellIs" dxfId="40" priority="7" operator="greaterThan">
      <formula>$AH$105</formula>
    </cfRule>
  </conditionalFormatting>
  <conditionalFormatting sqref="AK95:AL95">
    <cfRule type="cellIs" dxfId="39" priority="6" operator="greaterThan">
      <formula>$AK$105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8B3DF-A65D-442D-AA45-AC788CBD2AA2}">
  <sheetPr codeName="Sheet6"/>
  <dimension ref="A1:EH384"/>
  <sheetViews>
    <sheetView topLeftCell="AR169" zoomScale="55" zoomScaleNormal="55" workbookViewId="0">
      <selection activeCell="E9" sqref="E9"/>
    </sheetView>
  </sheetViews>
  <sheetFormatPr defaultRowHeight="14.4"/>
  <cols>
    <col min="2" max="2" width="12.6640625" customWidth="1"/>
  </cols>
  <sheetData>
    <row r="1" spans="1:66">
      <c r="A1" s="2"/>
      <c r="B1" s="2" t="s">
        <v>24</v>
      </c>
      <c r="C1" s="2" t="s">
        <v>25</v>
      </c>
      <c r="D1" s="2" t="s">
        <v>26</v>
      </c>
      <c r="E1" s="2" t="s">
        <v>27</v>
      </c>
      <c r="F1" s="2" t="s">
        <v>28</v>
      </c>
      <c r="G1" s="2" t="s">
        <v>29</v>
      </c>
      <c r="H1" s="2" t="s">
        <v>30</v>
      </c>
      <c r="I1" s="2" t="s">
        <v>31</v>
      </c>
      <c r="J1" s="2" t="s">
        <v>32</v>
      </c>
      <c r="K1" s="2" t="s">
        <v>33</v>
      </c>
      <c r="L1" s="2" t="s">
        <v>34</v>
      </c>
      <c r="M1" s="2" t="s">
        <v>35</v>
      </c>
      <c r="N1" s="2" t="s">
        <v>36</v>
      </c>
      <c r="O1" s="2" t="s">
        <v>37</v>
      </c>
      <c r="P1" s="2" t="s">
        <v>38</v>
      </c>
      <c r="Q1" s="2" t="s">
        <v>39</v>
      </c>
      <c r="R1" s="2" t="s">
        <v>40</v>
      </c>
      <c r="S1" s="2" t="s">
        <v>41</v>
      </c>
      <c r="T1" s="2" t="s">
        <v>42</v>
      </c>
      <c r="U1" s="2" t="s">
        <v>43</v>
      </c>
      <c r="V1" s="2" t="s">
        <v>44</v>
      </c>
      <c r="W1" s="2" t="s">
        <v>45</v>
      </c>
      <c r="X1" s="2" t="s">
        <v>46</v>
      </c>
      <c r="Y1" s="2" t="s">
        <v>47</v>
      </c>
      <c r="Z1" s="2" t="s">
        <v>48</v>
      </c>
      <c r="AA1" s="2" t="s">
        <v>49</v>
      </c>
      <c r="AB1" s="2" t="s">
        <v>50</v>
      </c>
      <c r="AC1" s="20" t="s">
        <v>229</v>
      </c>
      <c r="AD1" s="20" t="s">
        <v>231</v>
      </c>
      <c r="AE1" s="20" t="s">
        <v>232</v>
      </c>
      <c r="AF1" s="20" t="s">
        <v>233</v>
      </c>
      <c r="AG1" s="20" t="s">
        <v>234</v>
      </c>
      <c r="AH1" s="20" t="s">
        <v>238</v>
      </c>
      <c r="AI1" s="20" t="s">
        <v>239</v>
      </c>
      <c r="AJ1" s="20" t="s">
        <v>241</v>
      </c>
      <c r="AK1" s="20" t="s">
        <v>244</v>
      </c>
      <c r="AL1" s="20" t="s">
        <v>256</v>
      </c>
      <c r="AM1" s="20" t="s">
        <v>320</v>
      </c>
    </row>
    <row r="2" spans="1:66" s="28" customFormat="1">
      <c r="A2" s="28" t="s">
        <v>0</v>
      </c>
      <c r="C2" s="28">
        <v>38.521999999999998</v>
      </c>
      <c r="D2" s="28">
        <v>215194</v>
      </c>
      <c r="E2" s="28">
        <v>442.483</v>
      </c>
      <c r="F2" s="28">
        <v>452.70400000000001</v>
      </c>
      <c r="G2" s="28">
        <v>16.616499999999998</v>
      </c>
      <c r="H2" s="28">
        <v>911.01</v>
      </c>
      <c r="I2" s="28">
        <v>157.922</v>
      </c>
      <c r="J2" s="28">
        <v>21.869800000000001</v>
      </c>
      <c r="K2" s="28">
        <v>100.27800000000001</v>
      </c>
      <c r="L2" s="28">
        <v>4.8952</v>
      </c>
      <c r="M2" s="28">
        <v>39.259500000000003</v>
      </c>
      <c r="N2" s="28">
        <v>90.622799999999998</v>
      </c>
      <c r="O2" s="28">
        <v>53.0139</v>
      </c>
      <c r="P2" s="28">
        <v>199.256</v>
      </c>
      <c r="Q2" s="28">
        <v>38.933100000000003</v>
      </c>
      <c r="R2" s="28">
        <v>35.229799999999997</v>
      </c>
      <c r="S2" s="28">
        <v>0.17594199999999999</v>
      </c>
      <c r="T2" s="28">
        <v>8.5876500000000005E-3</v>
      </c>
      <c r="U2" s="28">
        <v>5.1735300000000004</v>
      </c>
      <c r="V2" s="28">
        <v>1.2665299999999999</v>
      </c>
      <c r="W2" s="28">
        <v>3698.06</v>
      </c>
      <c r="X2" s="28">
        <v>4.8086400000000001E-2</v>
      </c>
      <c r="Y2" s="28">
        <v>1.29975E-2</v>
      </c>
      <c r="Z2" s="35">
        <v>2.6760700000000002E-7</v>
      </c>
      <c r="AA2" s="28">
        <v>1.2595900000000001E-3</v>
      </c>
      <c r="AB2" s="28">
        <v>6.9626099999999997</v>
      </c>
      <c r="AC2" s="28">
        <v>463400.00000000006</v>
      </c>
      <c r="AD2" s="28">
        <v>3600</v>
      </c>
      <c r="AE2" s="28">
        <v>8400</v>
      </c>
      <c r="AF2" s="28">
        <v>189500</v>
      </c>
      <c r="AG2" s="28">
        <v>232100</v>
      </c>
      <c r="AH2" s="28">
        <v>85200</v>
      </c>
      <c r="AI2" s="28">
        <v>0</v>
      </c>
      <c r="AJ2" s="28">
        <v>2700</v>
      </c>
      <c r="AK2" s="28">
        <v>14800</v>
      </c>
      <c r="AL2" s="28">
        <f>AH2/P2</f>
        <v>427.5906371702734</v>
      </c>
      <c r="AM2" s="28">
        <f>AK2+AE2</f>
        <v>23200</v>
      </c>
      <c r="AO2" s="28">
        <v>1</v>
      </c>
    </row>
    <row r="3" spans="1:66" s="28" customFormat="1">
      <c r="A3" s="28" t="s">
        <v>1</v>
      </c>
      <c r="C3" s="28">
        <v>46.811700000000002</v>
      </c>
      <c r="D3" s="28">
        <v>233613</v>
      </c>
      <c r="E3" s="28">
        <v>-194.16</v>
      </c>
      <c r="F3" s="28">
        <v>-209.99199999999999</v>
      </c>
      <c r="G3" s="28">
        <v>13.8996</v>
      </c>
      <c r="H3" s="28">
        <v>1715.19</v>
      </c>
      <c r="I3" s="28">
        <v>379.50099999999998</v>
      </c>
      <c r="J3" s="28">
        <v>180.6</v>
      </c>
      <c r="K3" s="28">
        <v>128.33199999999999</v>
      </c>
      <c r="L3" s="28">
        <v>4.3220099999999997</v>
      </c>
      <c r="M3" s="28">
        <v>47.738900000000001</v>
      </c>
      <c r="N3" s="28">
        <v>117.121</v>
      </c>
      <c r="O3" s="28">
        <v>56.692</v>
      </c>
      <c r="P3" s="28">
        <v>210.95</v>
      </c>
      <c r="Q3" s="28">
        <v>44.676400000000001</v>
      </c>
      <c r="R3" s="28">
        <v>34.005000000000003</v>
      </c>
      <c r="S3" s="28">
        <v>1.7552399999999999E-2</v>
      </c>
      <c r="T3" s="28">
        <v>0.15915199999999999</v>
      </c>
      <c r="U3" s="28">
        <v>4.86022</v>
      </c>
      <c r="V3" s="28">
        <v>2.2708699999999999</v>
      </c>
      <c r="W3" s="28">
        <v>4513.25</v>
      </c>
      <c r="X3" s="28">
        <v>4.4789900000000001E-2</v>
      </c>
      <c r="Y3" s="28">
        <v>-2.1981999999999999E-4</v>
      </c>
      <c r="Z3" s="35">
        <v>-9.1011300000000002E-7</v>
      </c>
      <c r="AA3" s="28">
        <v>-3.7172500000000001E-3</v>
      </c>
      <c r="AB3" s="28">
        <v>6.2948599999999999</v>
      </c>
      <c r="AC3" s="28">
        <v>462400</v>
      </c>
      <c r="AD3" s="28">
        <v>3600</v>
      </c>
      <c r="AE3" s="28">
        <v>10900</v>
      </c>
      <c r="AF3" s="28">
        <v>183000</v>
      </c>
      <c r="AG3" s="28">
        <v>233700</v>
      </c>
      <c r="AH3" s="28">
        <v>85399.999999999985</v>
      </c>
      <c r="AI3" s="28">
        <v>0</v>
      </c>
      <c r="AJ3" s="28">
        <v>4100</v>
      </c>
      <c r="AK3" s="28">
        <v>16900</v>
      </c>
      <c r="AL3" s="28">
        <f t="shared" ref="AL3:AL44" si="0">AH3/P3</f>
        <v>404.83526902109497</v>
      </c>
      <c r="AM3" s="28">
        <f t="shared" ref="AM3:AM66" si="1">AK3+AE3</f>
        <v>27800</v>
      </c>
      <c r="AO3" s="28">
        <v>1</v>
      </c>
    </row>
    <row r="4" spans="1:66" s="5" customFormat="1">
      <c r="A4" s="5" t="s">
        <v>2</v>
      </c>
      <c r="C4" s="5">
        <v>36.603700000000003</v>
      </c>
      <c r="D4" s="5">
        <v>215258</v>
      </c>
      <c r="E4" s="5">
        <v>-351.32</v>
      </c>
      <c r="F4" s="5">
        <v>-50.497199999999999</v>
      </c>
      <c r="G4" s="5">
        <v>47.9069</v>
      </c>
      <c r="H4" s="5">
        <v>2883.73</v>
      </c>
      <c r="I4" s="5">
        <v>285.935</v>
      </c>
      <c r="J4" s="5">
        <v>128.04400000000001</v>
      </c>
      <c r="K4" s="5">
        <v>109.27500000000001</v>
      </c>
      <c r="L4" s="5">
        <v>2.31982</v>
      </c>
      <c r="M4" s="5">
        <v>27.578700000000001</v>
      </c>
      <c r="N4" s="5">
        <v>61.253399999999999</v>
      </c>
      <c r="O4" s="5">
        <v>61.548299999999998</v>
      </c>
      <c r="P4" s="5">
        <v>244.65600000000001</v>
      </c>
      <c r="Q4" s="5">
        <v>25.729500000000002</v>
      </c>
      <c r="R4" s="5">
        <v>28.8536</v>
      </c>
      <c r="S4" s="5">
        <v>-1.1590700000000001E-2</v>
      </c>
      <c r="T4" s="5">
        <v>1.7094100000000001</v>
      </c>
      <c r="U4" s="5">
        <v>24.2485</v>
      </c>
      <c r="V4" s="5">
        <v>2.7129400000000001</v>
      </c>
      <c r="W4" s="5">
        <v>1365</v>
      </c>
      <c r="X4" s="5">
        <v>2.6498600000000001E-2</v>
      </c>
      <c r="Y4" s="22">
        <v>5.3141099999999998E-5</v>
      </c>
      <c r="Z4" s="22">
        <v>3.4089699999999999E-6</v>
      </c>
      <c r="AA4" s="5">
        <v>6.4846899999999999E-2</v>
      </c>
      <c r="AB4" s="5">
        <v>10.3934</v>
      </c>
      <c r="AC4" s="5">
        <v>459200</v>
      </c>
      <c r="AD4" s="5">
        <v>2900</v>
      </c>
      <c r="AE4" s="5">
        <v>7100</v>
      </c>
      <c r="AF4" s="5">
        <v>189000</v>
      </c>
      <c r="AG4" s="5">
        <v>229000</v>
      </c>
      <c r="AH4" s="5">
        <v>95300</v>
      </c>
      <c r="AI4" s="5">
        <v>0</v>
      </c>
      <c r="AJ4" s="5">
        <v>0</v>
      </c>
      <c r="AK4" s="5">
        <v>17400</v>
      </c>
      <c r="AL4" s="5">
        <f t="shared" si="0"/>
        <v>389.52651886730757</v>
      </c>
      <c r="AM4" s="5">
        <f t="shared" si="1"/>
        <v>24500</v>
      </c>
      <c r="AO4">
        <v>1</v>
      </c>
    </row>
    <row r="5" spans="1:66" s="20" customFormat="1">
      <c r="A5" s="20" t="s">
        <v>3</v>
      </c>
      <c r="C5" s="20">
        <v>40.7729</v>
      </c>
      <c r="D5" s="20">
        <v>199733</v>
      </c>
      <c r="E5" s="20">
        <v>131.43199999999999</v>
      </c>
      <c r="F5" s="20">
        <v>400.81700000000001</v>
      </c>
      <c r="G5" s="20">
        <v>48.338000000000001</v>
      </c>
      <c r="H5" s="20">
        <v>3157.49</v>
      </c>
      <c r="I5" s="20">
        <v>290.41699999999997</v>
      </c>
      <c r="J5" s="20">
        <v>148.267</v>
      </c>
      <c r="K5" s="20">
        <v>137.37899999999999</v>
      </c>
      <c r="L5" s="20">
        <v>2.5191400000000002</v>
      </c>
      <c r="M5" s="20">
        <v>33.674199999999999</v>
      </c>
      <c r="N5" s="20">
        <v>43.306100000000001</v>
      </c>
      <c r="O5" s="20">
        <v>64.113799999999998</v>
      </c>
      <c r="P5" s="20">
        <v>235.15</v>
      </c>
      <c r="Q5" s="20">
        <v>30.267800000000001</v>
      </c>
      <c r="R5" s="20">
        <v>23.0046</v>
      </c>
      <c r="S5" s="20">
        <v>0.17004900000000001</v>
      </c>
      <c r="T5" s="20">
        <v>0.54271899999999995</v>
      </c>
      <c r="U5" s="20">
        <v>26.8201</v>
      </c>
      <c r="V5" s="20">
        <v>2.3996300000000002</v>
      </c>
      <c r="W5" s="20">
        <v>1819.56</v>
      </c>
      <c r="X5" s="20">
        <v>1.06141E-2</v>
      </c>
      <c r="Y5" s="23">
        <v>3.3514400000000001E-6</v>
      </c>
      <c r="Z5" s="23">
        <v>-1.1978600000000001E-5</v>
      </c>
      <c r="AA5" s="20">
        <v>5.6988200000000003E-2</v>
      </c>
      <c r="AB5" s="20">
        <v>8.04847</v>
      </c>
      <c r="AC5" s="20">
        <v>458700</v>
      </c>
      <c r="AD5" s="20">
        <v>2800.0000000000005</v>
      </c>
      <c r="AE5" s="20">
        <v>8400</v>
      </c>
      <c r="AF5" s="20">
        <v>185600</v>
      </c>
      <c r="AG5" s="20">
        <v>230100.00000000003</v>
      </c>
      <c r="AH5" s="20">
        <v>95300</v>
      </c>
      <c r="AI5" s="20">
        <v>0</v>
      </c>
      <c r="AJ5" s="20">
        <v>0</v>
      </c>
      <c r="AK5" s="20">
        <v>19200</v>
      </c>
      <c r="AL5" s="20">
        <f t="shared" si="0"/>
        <v>405.2732298532851</v>
      </c>
      <c r="AM5" s="20">
        <f t="shared" si="1"/>
        <v>27600</v>
      </c>
      <c r="AO5" s="20">
        <v>2</v>
      </c>
    </row>
    <row r="6" spans="1:66" s="29" customFormat="1">
      <c r="A6" s="29" t="s">
        <v>4</v>
      </c>
      <c r="C6" s="29">
        <v>44.405900000000003</v>
      </c>
      <c r="D6" s="29">
        <v>216101</v>
      </c>
      <c r="E6" s="29">
        <v>-229.869</v>
      </c>
      <c r="F6" s="29">
        <v>-34.339700000000001</v>
      </c>
      <c r="G6" s="29">
        <v>47.090299999999999</v>
      </c>
      <c r="H6" s="29">
        <v>2637.65</v>
      </c>
      <c r="I6" s="29">
        <v>249.27500000000001</v>
      </c>
      <c r="J6" s="29">
        <v>129.989</v>
      </c>
      <c r="K6" s="29">
        <v>119.78400000000001</v>
      </c>
      <c r="L6" s="29">
        <v>2.0256099999999999</v>
      </c>
      <c r="M6" s="29">
        <v>33.689700000000002</v>
      </c>
      <c r="N6" s="29">
        <v>70.362099999999998</v>
      </c>
      <c r="O6" s="29">
        <v>58.032699999999998</v>
      </c>
      <c r="P6" s="29">
        <v>275.25599999999997</v>
      </c>
      <c r="Q6" s="29">
        <v>28.8337</v>
      </c>
      <c r="R6" s="29">
        <v>27.1038</v>
      </c>
      <c r="S6" s="29">
        <v>0.10914699999999999</v>
      </c>
      <c r="T6" s="29">
        <v>1.31203</v>
      </c>
      <c r="U6" s="29">
        <v>31.678899999999999</v>
      </c>
      <c r="V6" s="29">
        <v>3.0369999999999999</v>
      </c>
      <c r="W6" s="29">
        <v>2213.25</v>
      </c>
      <c r="X6" s="29">
        <v>2.5050900000000001E-2</v>
      </c>
      <c r="Y6" s="40">
        <v>-7.1610800000000002E-5</v>
      </c>
      <c r="Z6" s="40">
        <v>4.8950299999999998E-5</v>
      </c>
      <c r="AA6" s="29">
        <v>3.7687600000000002E-2</v>
      </c>
      <c r="AB6" s="29">
        <v>7.1657500000000001</v>
      </c>
      <c r="AC6" s="29">
        <v>459700</v>
      </c>
      <c r="AD6" s="29">
        <v>3000</v>
      </c>
      <c r="AE6" s="29">
        <v>8000</v>
      </c>
      <c r="AF6" s="29">
        <v>187000</v>
      </c>
      <c r="AG6" s="29">
        <v>230799.99999999997</v>
      </c>
      <c r="AH6" s="29">
        <v>95500</v>
      </c>
      <c r="AI6" s="29">
        <v>0</v>
      </c>
      <c r="AJ6" s="29">
        <v>0</v>
      </c>
      <c r="AK6" s="29">
        <v>15800</v>
      </c>
      <c r="AL6" s="29">
        <f t="shared" si="0"/>
        <v>346.9497485976691</v>
      </c>
      <c r="AM6" s="29">
        <f t="shared" si="1"/>
        <v>23800</v>
      </c>
      <c r="AO6" s="29">
        <v>1</v>
      </c>
    </row>
    <row r="7" spans="1:66" s="5" customFormat="1">
      <c r="A7" s="5" t="s">
        <v>5</v>
      </c>
      <c r="C7" s="5">
        <v>41.6419</v>
      </c>
      <c r="D7" s="5">
        <v>206177</v>
      </c>
      <c r="E7" s="5">
        <v>591.55799999999999</v>
      </c>
      <c r="F7" s="5">
        <v>-53.948300000000003</v>
      </c>
      <c r="G7" s="5">
        <v>73.347800000000007</v>
      </c>
      <c r="H7" s="5">
        <v>4355.6400000000003</v>
      </c>
      <c r="I7" s="5">
        <v>397.22899999999998</v>
      </c>
      <c r="J7" s="5">
        <v>216.81100000000001</v>
      </c>
      <c r="K7" s="5">
        <v>129.35499999999999</v>
      </c>
      <c r="L7" s="5">
        <v>2.3355999999999999</v>
      </c>
      <c r="M7" s="5">
        <v>32.2577</v>
      </c>
      <c r="N7" s="5">
        <v>48.963299999999997</v>
      </c>
      <c r="O7" s="5">
        <v>68.189099999999996</v>
      </c>
      <c r="P7" s="5">
        <v>269.613</v>
      </c>
      <c r="Q7" s="5">
        <v>25.270199999999999</v>
      </c>
      <c r="R7" s="5">
        <v>15.370900000000001</v>
      </c>
      <c r="S7" s="5">
        <v>2.2063099999999999E-2</v>
      </c>
      <c r="T7" s="5">
        <v>0.58542700000000003</v>
      </c>
      <c r="U7" s="5">
        <v>39.028700000000001</v>
      </c>
      <c r="V7" s="5">
        <v>2.5349599999999999</v>
      </c>
      <c r="W7" s="5">
        <v>1518.45</v>
      </c>
      <c r="X7" s="5">
        <v>7.1555400000000002E-3</v>
      </c>
      <c r="Y7" s="5">
        <v>2.39912E-4</v>
      </c>
      <c r="Z7" s="5">
        <v>-1.5569299999999999E-4</v>
      </c>
      <c r="AA7" s="5">
        <v>6.4415100000000003E-2</v>
      </c>
      <c r="AB7" s="5">
        <v>4.8076699999999999</v>
      </c>
      <c r="AC7" s="5">
        <v>458600</v>
      </c>
      <c r="AD7" s="5">
        <v>2800.0000000000005</v>
      </c>
      <c r="AE7" s="5">
        <v>8900</v>
      </c>
      <c r="AF7" s="5">
        <v>181100</v>
      </c>
      <c r="AG7" s="5">
        <v>233200</v>
      </c>
      <c r="AH7" s="5">
        <v>97100.000000000015</v>
      </c>
      <c r="AI7" s="5">
        <v>0</v>
      </c>
      <c r="AJ7" s="5">
        <v>0</v>
      </c>
      <c r="AK7" s="5">
        <v>18300</v>
      </c>
      <c r="AL7" s="5">
        <f t="shared" si="0"/>
        <v>360.14583866504961</v>
      </c>
      <c r="AM7" s="5">
        <f t="shared" si="1"/>
        <v>27200</v>
      </c>
      <c r="AO7">
        <v>1</v>
      </c>
    </row>
    <row r="8" spans="1:66" s="20" customFormat="1">
      <c r="A8" s="20" t="s">
        <v>6</v>
      </c>
      <c r="C8" s="20">
        <v>50.973500000000001</v>
      </c>
      <c r="D8" s="20">
        <v>207761</v>
      </c>
      <c r="E8" s="20">
        <v>813.01599999999996</v>
      </c>
      <c r="F8" s="20">
        <v>344.64800000000002</v>
      </c>
      <c r="G8" s="20">
        <v>77.050200000000004</v>
      </c>
      <c r="H8" s="20">
        <v>3376.16</v>
      </c>
      <c r="I8" s="20">
        <v>390.06599999999997</v>
      </c>
      <c r="J8" s="20">
        <v>189.66800000000001</v>
      </c>
      <c r="K8" s="20">
        <v>162.82400000000001</v>
      </c>
      <c r="L8" s="20">
        <v>3.3967800000000001</v>
      </c>
      <c r="M8" s="20">
        <v>37.784300000000002</v>
      </c>
      <c r="N8" s="20">
        <v>74.451400000000007</v>
      </c>
      <c r="O8" s="20">
        <v>68.687799999999996</v>
      </c>
      <c r="P8" s="20">
        <v>252.51499999999999</v>
      </c>
      <c r="Q8" s="20">
        <v>19.148900000000001</v>
      </c>
      <c r="R8" s="20">
        <v>21.279699999999998</v>
      </c>
      <c r="S8" s="20">
        <v>0.15053</v>
      </c>
      <c r="T8" s="20">
        <v>0.60647200000000001</v>
      </c>
      <c r="U8" s="20">
        <v>29.3813</v>
      </c>
      <c r="V8" s="20">
        <v>2.8065500000000001</v>
      </c>
      <c r="W8" s="20">
        <v>1949.48</v>
      </c>
      <c r="X8" s="20">
        <v>2.54109E-2</v>
      </c>
      <c r="Y8" s="20">
        <v>-1.3917300000000001E-3</v>
      </c>
      <c r="Z8" s="20">
        <v>6.7801700000000005E-4</v>
      </c>
      <c r="AA8" s="20">
        <v>2.6707999999999999E-2</v>
      </c>
      <c r="AB8" s="20">
        <v>7.1580599999999999</v>
      </c>
      <c r="AC8" s="20">
        <v>458600</v>
      </c>
      <c r="AD8" s="20">
        <v>2900</v>
      </c>
      <c r="AE8" s="20">
        <v>8200</v>
      </c>
      <c r="AF8" s="20">
        <v>184100</v>
      </c>
      <c r="AG8" s="20">
        <v>231200</v>
      </c>
      <c r="AH8" s="20">
        <v>95700</v>
      </c>
      <c r="AI8" s="20">
        <v>0</v>
      </c>
      <c r="AJ8" s="20">
        <v>0</v>
      </c>
      <c r="AK8" s="20">
        <v>19300</v>
      </c>
      <c r="AL8" s="20">
        <f t="shared" si="0"/>
        <v>378.98738688790769</v>
      </c>
      <c r="AM8" s="20">
        <f t="shared" si="1"/>
        <v>27500</v>
      </c>
      <c r="AO8" s="20">
        <v>2</v>
      </c>
    </row>
    <row r="9" spans="1:66" s="29" customFormat="1">
      <c r="A9" s="29" t="s">
        <v>7</v>
      </c>
      <c r="C9" s="29">
        <v>40.365400000000001</v>
      </c>
      <c r="D9" s="29">
        <v>199445</v>
      </c>
      <c r="E9" s="29">
        <v>153.834</v>
      </c>
      <c r="F9" s="29">
        <v>28.8963</v>
      </c>
      <c r="G9" s="29">
        <v>47.333300000000001</v>
      </c>
      <c r="H9" s="29">
        <v>2833.42</v>
      </c>
      <c r="I9" s="29">
        <v>290.834</v>
      </c>
      <c r="J9" s="29">
        <v>143.61199999999999</v>
      </c>
      <c r="K9" s="29">
        <v>109.742</v>
      </c>
      <c r="L9" s="29">
        <v>1.4568000000000001</v>
      </c>
      <c r="M9" s="29">
        <v>26.523900000000001</v>
      </c>
      <c r="N9" s="29">
        <v>61.584600000000002</v>
      </c>
      <c r="O9" s="29">
        <v>57.531100000000002</v>
      </c>
      <c r="P9" s="29">
        <v>257.98700000000002</v>
      </c>
      <c r="Q9" s="29">
        <v>13.2707</v>
      </c>
      <c r="R9" s="29">
        <v>21.745899999999999</v>
      </c>
      <c r="S9" s="29">
        <v>-1.79663E-3</v>
      </c>
      <c r="T9" s="29">
        <v>1.3595900000000001</v>
      </c>
      <c r="U9" s="29">
        <v>26.9011</v>
      </c>
      <c r="V9" s="29">
        <v>3.04026</v>
      </c>
      <c r="W9" s="29">
        <v>2396.67</v>
      </c>
      <c r="X9" s="29">
        <v>3.1968900000000001E-2</v>
      </c>
      <c r="Y9" s="29">
        <v>2.0169599999999999E-4</v>
      </c>
      <c r="Z9" s="29">
        <v>-3.54448E-3</v>
      </c>
      <c r="AA9" s="29">
        <v>1.11763E-2</v>
      </c>
      <c r="AB9" s="29">
        <v>6.6229199999999997</v>
      </c>
      <c r="AC9" s="29">
        <v>458200</v>
      </c>
      <c r="AD9" s="29">
        <v>2600</v>
      </c>
      <c r="AE9" s="29">
        <v>10200</v>
      </c>
      <c r="AF9" s="29">
        <v>180900</v>
      </c>
      <c r="AG9" s="29">
        <v>231900</v>
      </c>
      <c r="AH9" s="29">
        <v>95100</v>
      </c>
      <c r="AI9" s="29">
        <v>0</v>
      </c>
      <c r="AJ9" s="29">
        <v>0</v>
      </c>
      <c r="AK9" s="29">
        <v>21100</v>
      </c>
      <c r="AL9" s="29">
        <f t="shared" si="0"/>
        <v>368.6232252012698</v>
      </c>
      <c r="AM9" s="29">
        <f t="shared" si="1"/>
        <v>31300</v>
      </c>
      <c r="AO9" s="29">
        <v>1</v>
      </c>
    </row>
    <row r="10" spans="1:66" s="29" customFormat="1">
      <c r="A10" s="29" t="s">
        <v>8</v>
      </c>
      <c r="C10" s="29">
        <v>52.168599999999998</v>
      </c>
      <c r="D10" s="29">
        <v>216544</v>
      </c>
      <c r="E10" s="29">
        <v>1562.12</v>
      </c>
      <c r="F10" s="29">
        <v>95.133300000000006</v>
      </c>
      <c r="G10" s="29">
        <v>51.250100000000003</v>
      </c>
      <c r="H10" s="29">
        <v>3170.13</v>
      </c>
      <c r="I10" s="29">
        <v>313.35000000000002</v>
      </c>
      <c r="J10" s="29">
        <v>165.02699999999999</v>
      </c>
      <c r="K10" s="29">
        <v>181.316</v>
      </c>
      <c r="L10" s="29">
        <v>3.59293</v>
      </c>
      <c r="M10" s="29">
        <v>47.295099999999998</v>
      </c>
      <c r="N10" s="29">
        <v>86.606499999999997</v>
      </c>
      <c r="O10" s="29">
        <v>65.361099999999993</v>
      </c>
      <c r="P10" s="29">
        <v>268.928</v>
      </c>
      <c r="Q10" s="29">
        <v>33.881900000000002</v>
      </c>
      <c r="R10" s="29">
        <v>33.586300000000001</v>
      </c>
      <c r="S10" s="29">
        <v>0.156724</v>
      </c>
      <c r="T10" s="29">
        <v>1.5959399999999999</v>
      </c>
      <c r="U10" s="29">
        <v>29.873799999999999</v>
      </c>
      <c r="V10" s="29">
        <v>3.50644</v>
      </c>
      <c r="W10" s="29">
        <v>2207.37</v>
      </c>
      <c r="X10" s="29">
        <v>2.6823400000000001E-2</v>
      </c>
      <c r="Y10" s="29">
        <v>8.59738E-3</v>
      </c>
      <c r="Z10" s="40">
        <v>-1.08393E-5</v>
      </c>
      <c r="AA10" s="29">
        <v>1.38345E-2</v>
      </c>
      <c r="AB10" s="29">
        <v>9.9316600000000008</v>
      </c>
      <c r="AC10" s="29">
        <v>459700</v>
      </c>
      <c r="AD10" s="29">
        <v>3100</v>
      </c>
      <c r="AE10" s="29">
        <v>7200</v>
      </c>
      <c r="AF10" s="29">
        <v>188900</v>
      </c>
      <c r="AG10" s="29">
        <v>229700</v>
      </c>
      <c r="AH10" s="29">
        <v>95000</v>
      </c>
      <c r="AI10" s="29">
        <v>0</v>
      </c>
      <c r="AJ10" s="29">
        <v>0</v>
      </c>
      <c r="AK10" s="29">
        <v>16400</v>
      </c>
      <c r="AL10" s="29">
        <f t="shared" si="0"/>
        <v>353.25440266539744</v>
      </c>
      <c r="AM10" s="29">
        <f t="shared" si="1"/>
        <v>23600</v>
      </c>
      <c r="AO10" s="29">
        <v>1</v>
      </c>
    </row>
    <row r="11" spans="1:66" s="29" customFormat="1">
      <c r="A11" s="29" t="s">
        <v>9</v>
      </c>
      <c r="C11" s="29">
        <v>43.901899999999998</v>
      </c>
      <c r="D11" s="29">
        <v>201687</v>
      </c>
      <c r="E11" s="29">
        <v>190.262</v>
      </c>
      <c r="F11" s="29">
        <v>248.39500000000001</v>
      </c>
      <c r="G11" s="29">
        <v>45.218000000000004</v>
      </c>
      <c r="H11" s="29">
        <v>2983.29</v>
      </c>
      <c r="I11" s="29">
        <v>301.21100000000001</v>
      </c>
      <c r="J11" s="29">
        <v>152.631</v>
      </c>
      <c r="K11" s="29">
        <v>122.23699999999999</v>
      </c>
      <c r="L11" s="29">
        <v>2.4380099999999998</v>
      </c>
      <c r="M11" s="29">
        <v>25.664400000000001</v>
      </c>
      <c r="N11" s="29">
        <v>57.830599999999997</v>
      </c>
      <c r="O11" s="29">
        <v>57.461199999999998</v>
      </c>
      <c r="P11" s="29">
        <v>246.43199999999999</v>
      </c>
      <c r="Q11" s="29">
        <v>28.0852</v>
      </c>
      <c r="R11" s="29">
        <v>26.376100000000001</v>
      </c>
      <c r="S11" s="29">
        <v>3.2249199999999999E-2</v>
      </c>
      <c r="T11" s="29">
        <v>1.37341</v>
      </c>
      <c r="U11" s="29">
        <v>30.3597</v>
      </c>
      <c r="V11" s="29">
        <v>2.8797999999999999</v>
      </c>
      <c r="W11" s="29">
        <v>2070.79</v>
      </c>
      <c r="X11" s="29">
        <v>3.01634E-2</v>
      </c>
      <c r="Y11" s="29">
        <v>4.9677599999999999E-3</v>
      </c>
      <c r="Z11" s="40">
        <v>2.9955599999999999E-6</v>
      </c>
      <c r="AA11" s="29">
        <v>9.41028E-2</v>
      </c>
      <c r="AB11" s="29">
        <v>8.4248700000000003</v>
      </c>
      <c r="AC11" s="29">
        <v>458200</v>
      </c>
      <c r="AD11" s="29">
        <v>3400.0000000000005</v>
      </c>
      <c r="AE11" s="29">
        <v>7300</v>
      </c>
      <c r="AF11" s="29">
        <v>186800</v>
      </c>
      <c r="AG11" s="29">
        <v>228800</v>
      </c>
      <c r="AH11" s="29">
        <v>95800</v>
      </c>
      <c r="AI11" s="29">
        <v>1400.0000000000002</v>
      </c>
      <c r="AJ11" s="29">
        <v>0</v>
      </c>
      <c r="AK11" s="29">
        <v>18200</v>
      </c>
      <c r="AL11" s="29">
        <f t="shared" si="0"/>
        <v>388.74821451759516</v>
      </c>
      <c r="AM11" s="29">
        <f t="shared" si="1"/>
        <v>25500</v>
      </c>
      <c r="AO11" s="29">
        <v>1</v>
      </c>
    </row>
    <row r="12" spans="1:66" s="29" customFormat="1">
      <c r="A12" s="29" t="s">
        <v>10</v>
      </c>
      <c r="C12" s="29">
        <v>50.969799999999999</v>
      </c>
      <c r="D12" s="29">
        <v>195698</v>
      </c>
      <c r="E12" s="29">
        <v>-948.22299999999996</v>
      </c>
      <c r="F12" s="29">
        <v>-386.339</v>
      </c>
      <c r="G12" s="29">
        <v>37.390300000000003</v>
      </c>
      <c r="H12" s="29">
        <v>2302.31</v>
      </c>
      <c r="I12" s="29">
        <v>257.29500000000002</v>
      </c>
      <c r="J12" s="29">
        <v>155.71799999999999</v>
      </c>
      <c r="K12" s="29">
        <v>162.98400000000001</v>
      </c>
      <c r="L12" s="29">
        <v>3.1627999999999998</v>
      </c>
      <c r="M12" s="29">
        <v>43.836300000000001</v>
      </c>
      <c r="N12" s="29">
        <v>65.853399999999993</v>
      </c>
      <c r="O12" s="29">
        <v>57.528399999999998</v>
      </c>
      <c r="P12" s="29">
        <v>235.18199999999999</v>
      </c>
      <c r="Q12" s="29">
        <v>31.320699999999999</v>
      </c>
      <c r="R12" s="29">
        <v>31.0839</v>
      </c>
      <c r="S12" s="29">
        <v>7.9697799999999999E-2</v>
      </c>
      <c r="T12" s="29">
        <v>0.55570900000000001</v>
      </c>
      <c r="U12" s="29">
        <v>17.057099999999998</v>
      </c>
      <c r="V12" s="29">
        <v>2.5438200000000002</v>
      </c>
      <c r="W12" s="29">
        <v>2390.39</v>
      </c>
      <c r="X12" s="29">
        <v>2.22685E-2</v>
      </c>
      <c r="Y12" s="29">
        <v>-1.1696199999999999E-3</v>
      </c>
      <c r="Z12" s="40">
        <v>-1.9441499999999998E-6</v>
      </c>
      <c r="AA12" s="29">
        <v>2.7050100000000001E-2</v>
      </c>
      <c r="AB12" s="29">
        <v>7.8038400000000001</v>
      </c>
      <c r="AC12" s="29">
        <v>458200</v>
      </c>
      <c r="AD12" s="29">
        <v>2700</v>
      </c>
      <c r="AE12" s="29">
        <v>8800</v>
      </c>
      <c r="AF12" s="29">
        <v>183299.99999999997</v>
      </c>
      <c r="AG12" s="29">
        <v>230799.99999999997</v>
      </c>
      <c r="AH12" s="29">
        <v>94500</v>
      </c>
      <c r="AI12" s="29">
        <v>0</v>
      </c>
      <c r="AJ12" s="29">
        <v>0</v>
      </c>
      <c r="AK12" s="29">
        <v>21600</v>
      </c>
      <c r="AL12" s="29">
        <f t="shared" si="0"/>
        <v>401.81646554583261</v>
      </c>
      <c r="AM12" s="29">
        <f t="shared" si="1"/>
        <v>30400</v>
      </c>
      <c r="AO12" s="29">
        <v>1</v>
      </c>
    </row>
    <row r="13" spans="1:66" s="28" customFormat="1">
      <c r="A13" s="28" t="s">
        <v>11</v>
      </c>
      <c r="C13" s="28">
        <v>42.182000000000002</v>
      </c>
      <c r="D13" s="28">
        <v>217739</v>
      </c>
      <c r="E13" s="28">
        <v>6008.75</v>
      </c>
      <c r="F13" s="28">
        <v>2680.26</v>
      </c>
      <c r="G13" s="28">
        <v>25.043500000000002</v>
      </c>
      <c r="H13" s="28">
        <v>1162.3499999999999</v>
      </c>
      <c r="I13" s="28">
        <v>209.553</v>
      </c>
      <c r="J13" s="28">
        <v>85.609899999999996</v>
      </c>
      <c r="K13" s="28">
        <v>150.066</v>
      </c>
      <c r="L13" s="28">
        <v>2.70723</v>
      </c>
      <c r="M13" s="28">
        <v>40.075499999999998</v>
      </c>
      <c r="N13" s="28">
        <v>85.270799999999994</v>
      </c>
      <c r="O13" s="28">
        <v>46.556699999999999</v>
      </c>
      <c r="P13" s="28">
        <v>201.17500000000001</v>
      </c>
      <c r="Q13" s="28">
        <v>77.795699999999997</v>
      </c>
      <c r="R13" s="28">
        <v>82.304900000000004</v>
      </c>
      <c r="S13" s="28">
        <v>-1.1436999999999999E-2</v>
      </c>
      <c r="T13" s="28">
        <v>6.0152900000000002E-2</v>
      </c>
      <c r="U13" s="28">
        <v>4.3070500000000003</v>
      </c>
      <c r="V13" s="28">
        <v>1.77485</v>
      </c>
      <c r="W13" s="28">
        <v>3793.07</v>
      </c>
      <c r="X13" s="28">
        <v>3.7128099999999997E-2</v>
      </c>
      <c r="Y13" s="28">
        <v>4.4203699999999999E-3</v>
      </c>
      <c r="Z13" s="35">
        <v>5.2121100000000003E-6</v>
      </c>
      <c r="AA13" s="35">
        <v>3.8224900000000001E-5</v>
      </c>
      <c r="AB13" s="28">
        <v>9.8760999999999992</v>
      </c>
      <c r="AC13" s="28">
        <v>458600</v>
      </c>
      <c r="AD13" s="28">
        <v>3800</v>
      </c>
      <c r="AE13" s="28">
        <v>9900</v>
      </c>
      <c r="AF13" s="28">
        <v>183500</v>
      </c>
      <c r="AG13" s="28">
        <v>230200</v>
      </c>
      <c r="AH13" s="28">
        <v>91600</v>
      </c>
      <c r="AI13" s="28">
        <v>1400.0000000000002</v>
      </c>
      <c r="AJ13" s="28">
        <v>0</v>
      </c>
      <c r="AK13" s="28">
        <v>20900</v>
      </c>
      <c r="AL13" s="28">
        <f t="shared" si="0"/>
        <v>455.32496582577357</v>
      </c>
      <c r="AM13" s="28">
        <f t="shared" si="1"/>
        <v>30800</v>
      </c>
      <c r="AO13" s="28">
        <v>1</v>
      </c>
    </row>
    <row r="14" spans="1:66" s="28" customFormat="1">
      <c r="A14" s="28" t="s">
        <v>12</v>
      </c>
      <c r="C14" s="28">
        <v>63.905900000000003</v>
      </c>
      <c r="D14" s="28">
        <v>204036</v>
      </c>
      <c r="E14" s="28">
        <v>537.92399999999998</v>
      </c>
      <c r="F14" s="28">
        <v>100.949</v>
      </c>
      <c r="G14" s="28">
        <v>20.7607</v>
      </c>
      <c r="H14" s="28">
        <v>1285.43</v>
      </c>
      <c r="I14" s="28">
        <v>172.95400000000001</v>
      </c>
      <c r="J14" s="28">
        <v>34.307200000000002</v>
      </c>
      <c r="K14" s="28">
        <v>252.637</v>
      </c>
      <c r="L14" s="28">
        <v>5.05152</v>
      </c>
      <c r="M14" s="28">
        <v>62.925400000000003</v>
      </c>
      <c r="N14" s="28">
        <v>126.083</v>
      </c>
      <c r="O14" s="28">
        <v>49.372799999999998</v>
      </c>
      <c r="P14" s="28">
        <v>209.03899999999999</v>
      </c>
      <c r="Q14" s="28">
        <v>22.316099999999999</v>
      </c>
      <c r="R14" s="28">
        <v>25.6843</v>
      </c>
      <c r="S14" s="28">
        <v>0.176538</v>
      </c>
      <c r="T14" s="28">
        <v>0.266814</v>
      </c>
      <c r="U14" s="28">
        <v>3.9057400000000002</v>
      </c>
      <c r="V14" s="28">
        <v>2.50542</v>
      </c>
      <c r="W14" s="28">
        <v>3491.85</v>
      </c>
      <c r="X14" s="28">
        <v>2.88799E-2</v>
      </c>
      <c r="Y14" s="28">
        <v>-1.0007600000000001E-3</v>
      </c>
      <c r="Z14" s="35">
        <v>-1.7549300000000002E-5</v>
      </c>
      <c r="AA14" s="28">
        <v>1.6645900000000002E-2</v>
      </c>
      <c r="AB14" s="28">
        <v>5.7265800000000002</v>
      </c>
      <c r="AC14" s="28">
        <v>457200</v>
      </c>
      <c r="AD14" s="28">
        <v>3200</v>
      </c>
      <c r="AE14" s="28">
        <v>10200</v>
      </c>
      <c r="AF14" s="28">
        <v>182700</v>
      </c>
      <c r="AG14" s="28">
        <v>229000</v>
      </c>
      <c r="AH14" s="28">
        <v>93100</v>
      </c>
      <c r="AI14" s="28">
        <v>0</v>
      </c>
      <c r="AJ14" s="28">
        <v>0</v>
      </c>
      <c r="AK14" s="28">
        <v>24700.000000000004</v>
      </c>
      <c r="AL14" s="28">
        <f t="shared" si="0"/>
        <v>445.37143786566145</v>
      </c>
      <c r="AM14" s="28">
        <f t="shared" si="1"/>
        <v>34900</v>
      </c>
      <c r="AO14" s="28">
        <v>1</v>
      </c>
      <c r="BN14" s="28" t="s">
        <v>257</v>
      </c>
    </row>
    <row r="15" spans="1:66" s="28" customFormat="1">
      <c r="A15" s="28" t="s">
        <v>13</v>
      </c>
      <c r="C15" s="28">
        <v>46.107599999999998</v>
      </c>
      <c r="D15" s="28">
        <v>204784</v>
      </c>
      <c r="E15" s="28">
        <v>1408.53</v>
      </c>
      <c r="F15" s="28">
        <v>1241.08</v>
      </c>
      <c r="G15" s="28">
        <v>17.346599999999999</v>
      </c>
      <c r="H15" s="28">
        <v>816.69200000000001</v>
      </c>
      <c r="I15" s="28">
        <v>65.474900000000005</v>
      </c>
      <c r="J15" s="28">
        <v>10.8878</v>
      </c>
      <c r="K15" s="28">
        <v>156.63300000000001</v>
      </c>
      <c r="L15" s="28">
        <v>3.0751599999999999</v>
      </c>
      <c r="M15" s="28">
        <v>31.9651</v>
      </c>
      <c r="N15" s="28">
        <v>61.458799999999997</v>
      </c>
      <c r="O15" s="28">
        <v>47.031599999999997</v>
      </c>
      <c r="P15" s="28">
        <v>211.619</v>
      </c>
      <c r="Q15" s="28">
        <v>54.784300000000002</v>
      </c>
      <c r="R15" s="28">
        <v>60.490699999999997</v>
      </c>
      <c r="S15" s="28">
        <v>0.13736699999999999</v>
      </c>
      <c r="T15" s="28">
        <v>0.136437</v>
      </c>
      <c r="U15" s="28">
        <v>5.4135299999999997</v>
      </c>
      <c r="V15" s="28">
        <v>2.2385100000000002</v>
      </c>
      <c r="W15" s="28">
        <v>3601.85</v>
      </c>
      <c r="X15" s="28">
        <v>4.3290099999999998E-2</v>
      </c>
      <c r="Y15" s="28">
        <v>4.2494200000000003E-3</v>
      </c>
      <c r="Z15" s="35">
        <v>7.05993E-5</v>
      </c>
      <c r="AA15" s="28">
        <v>-1.4096099999999999E-4</v>
      </c>
      <c r="AB15" s="28">
        <v>10.1569</v>
      </c>
      <c r="AC15" s="28">
        <v>457800</v>
      </c>
      <c r="AD15" s="28">
        <v>3700</v>
      </c>
      <c r="AE15" s="28">
        <v>9700</v>
      </c>
      <c r="AF15" s="28">
        <v>185600</v>
      </c>
      <c r="AG15" s="28">
        <v>227900</v>
      </c>
      <c r="AH15" s="28">
        <v>92500</v>
      </c>
      <c r="AI15" s="28">
        <v>0</v>
      </c>
      <c r="AJ15" s="28">
        <v>0</v>
      </c>
      <c r="AK15" s="28">
        <v>22700</v>
      </c>
      <c r="AL15" s="28">
        <f t="shared" si="0"/>
        <v>437.10630897981753</v>
      </c>
      <c r="AM15" s="28">
        <f t="shared" si="1"/>
        <v>32400</v>
      </c>
      <c r="AO15" s="28">
        <v>1</v>
      </c>
    </row>
    <row r="16" spans="1:66" s="28" customFormat="1">
      <c r="A16" s="28" t="s">
        <v>14</v>
      </c>
      <c r="C16" s="28">
        <v>42.756700000000002</v>
      </c>
      <c r="D16" s="28">
        <v>212780</v>
      </c>
      <c r="E16" s="28">
        <v>298.56200000000001</v>
      </c>
      <c r="F16" s="28">
        <v>106.605</v>
      </c>
      <c r="G16" s="28">
        <v>19.0579</v>
      </c>
      <c r="H16" s="28">
        <v>904.10900000000004</v>
      </c>
      <c r="I16" s="28">
        <v>88.84</v>
      </c>
      <c r="J16" s="28">
        <v>28.6921</v>
      </c>
      <c r="K16" s="28">
        <v>152.16399999999999</v>
      </c>
      <c r="L16" s="28">
        <v>3.2180800000000001</v>
      </c>
      <c r="M16" s="28">
        <v>32.243600000000001</v>
      </c>
      <c r="N16" s="28">
        <v>87.518500000000003</v>
      </c>
      <c r="O16" s="28">
        <v>48.225700000000003</v>
      </c>
      <c r="P16" s="28">
        <v>202.02</v>
      </c>
      <c r="Q16" s="28">
        <v>39.976999999999997</v>
      </c>
      <c r="R16" s="28">
        <v>36.1188</v>
      </c>
      <c r="S16" s="28">
        <v>0.26106699999999999</v>
      </c>
      <c r="T16" s="28">
        <v>0.115955</v>
      </c>
      <c r="U16" s="28">
        <v>3.56257</v>
      </c>
      <c r="V16" s="28">
        <v>1.66143</v>
      </c>
      <c r="W16" s="28">
        <v>4305.1899999999996</v>
      </c>
      <c r="X16" s="28">
        <v>3.6317700000000001E-2</v>
      </c>
      <c r="Y16" s="28">
        <v>1.31824E-2</v>
      </c>
      <c r="Z16" s="28">
        <v>-2.6309700000000001E-4</v>
      </c>
      <c r="AA16" s="28">
        <v>8.2879600000000005E-3</v>
      </c>
      <c r="AB16" s="28">
        <v>7.42354</v>
      </c>
      <c r="AC16" s="28">
        <v>460100</v>
      </c>
      <c r="AD16" s="28">
        <v>3000</v>
      </c>
      <c r="AE16" s="28">
        <v>8800</v>
      </c>
      <c r="AF16" s="28">
        <v>185799.99999999997</v>
      </c>
      <c r="AG16" s="28">
        <v>231500</v>
      </c>
      <c r="AH16" s="28">
        <v>90900</v>
      </c>
      <c r="AI16" s="28">
        <v>0</v>
      </c>
      <c r="AJ16" s="28">
        <v>0</v>
      </c>
      <c r="AK16" s="28">
        <v>20000</v>
      </c>
      <c r="AL16" s="28">
        <f t="shared" si="0"/>
        <v>449.95544995544992</v>
      </c>
      <c r="AM16" s="28">
        <f t="shared" si="1"/>
        <v>28800</v>
      </c>
      <c r="AO16" s="28">
        <v>1</v>
      </c>
    </row>
    <row r="17" spans="1:41" s="29" customFormat="1">
      <c r="A17" s="29" t="s">
        <v>15</v>
      </c>
      <c r="C17" s="29">
        <v>46.544400000000003</v>
      </c>
      <c r="D17" s="29">
        <v>203509</v>
      </c>
      <c r="E17" s="29">
        <v>4245.28</v>
      </c>
      <c r="F17" s="29">
        <v>-2.9487199999999998</v>
      </c>
      <c r="G17" s="29">
        <v>43.285899999999998</v>
      </c>
      <c r="H17" s="29">
        <v>2825.85</v>
      </c>
      <c r="I17" s="29">
        <v>251.405</v>
      </c>
      <c r="J17" s="29">
        <v>128.404</v>
      </c>
      <c r="K17" s="29">
        <v>125.26600000000001</v>
      </c>
      <c r="L17" s="29">
        <v>2.0480299999999998</v>
      </c>
      <c r="M17" s="29">
        <v>36.848999999999997</v>
      </c>
      <c r="N17" s="29">
        <v>76.366</v>
      </c>
      <c r="O17" s="29">
        <v>59.9739</v>
      </c>
      <c r="P17" s="29">
        <v>289.32100000000003</v>
      </c>
      <c r="Q17" s="29">
        <v>26.215699999999998</v>
      </c>
      <c r="R17" s="29">
        <v>26.2639</v>
      </c>
      <c r="S17" s="29">
        <v>7.5218800000000002E-2</v>
      </c>
      <c r="T17" s="29">
        <v>1.0705499999999999</v>
      </c>
      <c r="U17" s="29">
        <v>25.552</v>
      </c>
      <c r="V17" s="29">
        <v>3.96618</v>
      </c>
      <c r="W17" s="29">
        <v>2537.14</v>
      </c>
      <c r="X17" s="29">
        <v>1.70866E-2</v>
      </c>
      <c r="Y17" s="29">
        <v>1.63094E-3</v>
      </c>
      <c r="Z17" s="29">
        <v>8.6526799999999998E-4</v>
      </c>
      <c r="AA17" s="29">
        <v>2.7463100000000001E-2</v>
      </c>
      <c r="AB17" s="29">
        <v>8.3083200000000001</v>
      </c>
      <c r="AC17" s="29">
        <v>459600</v>
      </c>
      <c r="AD17" s="29">
        <v>2500</v>
      </c>
      <c r="AE17" s="29">
        <v>8900</v>
      </c>
      <c r="AF17" s="29">
        <v>186800</v>
      </c>
      <c r="AG17" s="29">
        <v>230400</v>
      </c>
      <c r="AH17" s="29">
        <v>95900</v>
      </c>
      <c r="AI17" s="29">
        <v>0</v>
      </c>
      <c r="AJ17" s="29">
        <v>0</v>
      </c>
      <c r="AK17" s="29">
        <v>16000</v>
      </c>
      <c r="AL17" s="29">
        <f t="shared" si="0"/>
        <v>331.46574220329666</v>
      </c>
      <c r="AM17" s="29">
        <f t="shared" si="1"/>
        <v>24900</v>
      </c>
      <c r="AO17" s="29">
        <v>1</v>
      </c>
    </row>
    <row r="18" spans="1:41" s="29" customFormat="1">
      <c r="A18" s="29" t="s">
        <v>16</v>
      </c>
      <c r="C18" s="29">
        <v>46.470399999999998</v>
      </c>
      <c r="D18" s="29">
        <v>226390</v>
      </c>
      <c r="E18" s="29">
        <v>1566.33</v>
      </c>
      <c r="F18" s="29">
        <v>128.125</v>
      </c>
      <c r="G18" s="29">
        <v>50.125599999999999</v>
      </c>
      <c r="H18" s="29">
        <v>2390.5300000000002</v>
      </c>
      <c r="I18" s="29">
        <v>292.166</v>
      </c>
      <c r="J18" s="29">
        <v>132.173</v>
      </c>
      <c r="K18" s="29">
        <v>147.66399999999999</v>
      </c>
      <c r="L18" s="29">
        <v>2.5692200000000001</v>
      </c>
      <c r="M18" s="29">
        <v>36.242199999999997</v>
      </c>
      <c r="N18" s="29">
        <v>73.228099999999998</v>
      </c>
      <c r="O18" s="29">
        <v>67.496600000000001</v>
      </c>
      <c r="P18" s="29">
        <v>273.71600000000001</v>
      </c>
      <c r="Q18" s="29">
        <v>27.8123</v>
      </c>
      <c r="R18" s="29">
        <v>30.92</v>
      </c>
      <c r="S18" s="29">
        <v>4.3362999999999999E-2</v>
      </c>
      <c r="T18" s="29">
        <v>1.28111</v>
      </c>
      <c r="U18" s="29">
        <v>25.110600000000002</v>
      </c>
      <c r="V18" s="29">
        <v>3.52074</v>
      </c>
      <c r="W18" s="29">
        <v>2033.76</v>
      </c>
      <c r="X18" s="29">
        <v>2.15786E-2</v>
      </c>
      <c r="Y18" s="29">
        <v>-1.1873000000000001E-3</v>
      </c>
      <c r="Z18" s="40">
        <v>-1.70062E-5</v>
      </c>
      <c r="AA18" s="29">
        <v>-4.4605499999999998E-3</v>
      </c>
      <c r="AB18" s="29">
        <v>8.1026199999999999</v>
      </c>
      <c r="AC18" s="29">
        <v>460000</v>
      </c>
      <c r="AD18" s="29">
        <v>0</v>
      </c>
      <c r="AE18" s="29">
        <v>7800</v>
      </c>
      <c r="AF18" s="29">
        <v>189600</v>
      </c>
      <c r="AG18" s="29">
        <v>229800</v>
      </c>
      <c r="AH18" s="29">
        <v>95900</v>
      </c>
      <c r="AI18" s="29">
        <v>0</v>
      </c>
      <c r="AJ18" s="29">
        <v>0</v>
      </c>
      <c r="AK18" s="29">
        <v>16900</v>
      </c>
      <c r="AL18" s="29">
        <f t="shared" si="0"/>
        <v>350.36315012640836</v>
      </c>
      <c r="AM18" s="29">
        <f t="shared" si="1"/>
        <v>24700</v>
      </c>
      <c r="AO18" s="29">
        <v>1</v>
      </c>
    </row>
    <row r="19" spans="1:41" s="29" customFormat="1">
      <c r="A19" s="29" t="s">
        <v>17</v>
      </c>
      <c r="C19" s="29">
        <v>45.407200000000003</v>
      </c>
      <c r="D19" s="29">
        <v>202908</v>
      </c>
      <c r="E19" s="29">
        <v>2399.84</v>
      </c>
      <c r="F19" s="29">
        <v>192.34800000000001</v>
      </c>
      <c r="G19" s="29">
        <v>47.005600000000001</v>
      </c>
      <c r="H19" s="29">
        <v>2601.09</v>
      </c>
      <c r="I19" s="29">
        <v>262.25299999999999</v>
      </c>
      <c r="J19" s="29">
        <v>132.94999999999999</v>
      </c>
      <c r="K19" s="29">
        <v>127.48099999999999</v>
      </c>
      <c r="L19" s="29">
        <v>2.0070299999999999</v>
      </c>
      <c r="M19" s="29">
        <v>26.82</v>
      </c>
      <c r="N19" s="29">
        <v>73.076300000000003</v>
      </c>
      <c r="O19" s="29">
        <v>59.1447</v>
      </c>
      <c r="P19" s="29">
        <v>242.60599999999999</v>
      </c>
      <c r="Q19" s="29">
        <v>21.352699999999999</v>
      </c>
      <c r="R19" s="29">
        <v>20.601400000000002</v>
      </c>
      <c r="S19" s="29">
        <v>-2.9421099999999999E-2</v>
      </c>
      <c r="T19" s="29">
        <v>1.25424</v>
      </c>
      <c r="U19" s="29">
        <v>26.8657</v>
      </c>
      <c r="V19" s="29">
        <v>6.0541999999999998</v>
      </c>
      <c r="W19" s="29">
        <v>2309.13</v>
      </c>
      <c r="X19" s="29">
        <v>1.7635600000000001E-2</v>
      </c>
      <c r="Y19" s="29">
        <v>-8.2353500000000002E-4</v>
      </c>
      <c r="Z19" s="40">
        <v>7.7049499999999998E-6</v>
      </c>
      <c r="AA19" s="29">
        <v>8.1810300000000002E-2</v>
      </c>
      <c r="AB19" s="29">
        <v>7.3144999999999998</v>
      </c>
      <c r="AC19" s="29">
        <v>459600</v>
      </c>
      <c r="AD19" s="29">
        <v>0</v>
      </c>
      <c r="AE19" s="29">
        <v>8300</v>
      </c>
      <c r="AF19" s="29">
        <v>185400</v>
      </c>
      <c r="AG19" s="29">
        <v>228200</v>
      </c>
      <c r="AH19" s="29">
        <v>95000</v>
      </c>
      <c r="AI19" s="29">
        <v>0</v>
      </c>
      <c r="AJ19" s="29">
        <v>8100.0000000000009</v>
      </c>
      <c r="AK19" s="29">
        <v>15400</v>
      </c>
      <c r="AL19" s="29">
        <f t="shared" si="0"/>
        <v>391.58141183647564</v>
      </c>
      <c r="AM19" s="29">
        <f t="shared" si="1"/>
        <v>23700</v>
      </c>
      <c r="AO19" s="29">
        <v>1</v>
      </c>
    </row>
    <row r="20" spans="1:41" s="29" customFormat="1">
      <c r="A20" s="29" t="s">
        <v>18</v>
      </c>
      <c r="C20" s="29">
        <v>54.547199999999997</v>
      </c>
      <c r="D20" s="29">
        <v>213337</v>
      </c>
      <c r="E20" s="29">
        <v>-521.38</v>
      </c>
      <c r="F20" s="29">
        <v>297.16199999999998</v>
      </c>
      <c r="G20" s="29">
        <v>53.290799999999997</v>
      </c>
      <c r="H20" s="29">
        <v>2872.64</v>
      </c>
      <c r="I20" s="29">
        <v>278.00599999999997</v>
      </c>
      <c r="J20" s="29">
        <v>133.75200000000001</v>
      </c>
      <c r="K20" s="29">
        <v>129.81700000000001</v>
      </c>
      <c r="L20" s="29">
        <v>2.23123</v>
      </c>
      <c r="M20" s="29">
        <v>31.450099999999999</v>
      </c>
      <c r="N20" s="29">
        <v>80.467399999999998</v>
      </c>
      <c r="O20" s="29">
        <v>64.757800000000003</v>
      </c>
      <c r="P20" s="29">
        <v>249.35900000000001</v>
      </c>
      <c r="Q20" s="29">
        <v>19.3611</v>
      </c>
      <c r="R20" s="29">
        <v>29.1647</v>
      </c>
      <c r="S20" s="29">
        <v>7.8460299999999997E-2</v>
      </c>
      <c r="T20" s="29">
        <v>1.57294</v>
      </c>
      <c r="U20" s="29">
        <v>30.763300000000001</v>
      </c>
      <c r="V20" s="29">
        <v>2.2876099999999999</v>
      </c>
      <c r="W20" s="29">
        <v>2677.35</v>
      </c>
      <c r="X20" s="29">
        <v>3.48522E-2</v>
      </c>
      <c r="Y20" s="29">
        <v>2.0087600000000001E-4</v>
      </c>
      <c r="Z20" s="40">
        <v>-1.8751400000000001E-5</v>
      </c>
      <c r="AA20" s="29">
        <v>1.60807E-2</v>
      </c>
      <c r="AB20" s="29">
        <v>8.98963</v>
      </c>
      <c r="AC20" s="29">
        <v>460200.00000000006</v>
      </c>
      <c r="AD20" s="29">
        <v>0</v>
      </c>
      <c r="AE20" s="29">
        <v>8300</v>
      </c>
      <c r="AF20" s="29">
        <v>189200.00000000003</v>
      </c>
      <c r="AG20" s="29">
        <v>230100.00000000003</v>
      </c>
      <c r="AH20" s="29">
        <v>95500</v>
      </c>
      <c r="AI20" s="29">
        <v>0</v>
      </c>
      <c r="AJ20" s="29">
        <v>0</v>
      </c>
      <c r="AK20" s="29">
        <v>16800</v>
      </c>
      <c r="AL20" s="29">
        <f t="shared" si="0"/>
        <v>382.98196576020916</v>
      </c>
      <c r="AM20" s="29">
        <f t="shared" si="1"/>
        <v>25100</v>
      </c>
      <c r="AO20" s="29">
        <v>1</v>
      </c>
    </row>
    <row r="21" spans="1:41" s="29" customFormat="1">
      <c r="A21" s="29" t="s">
        <v>19</v>
      </c>
      <c r="C21" s="29">
        <v>45.300400000000003</v>
      </c>
      <c r="D21" s="29">
        <v>193908</v>
      </c>
      <c r="E21" s="29">
        <v>471.62799999999999</v>
      </c>
      <c r="F21" s="29">
        <v>48.145899999999997</v>
      </c>
      <c r="G21" s="29">
        <v>46.215600000000002</v>
      </c>
      <c r="H21" s="29">
        <v>2705.83</v>
      </c>
      <c r="I21" s="29">
        <v>276.08</v>
      </c>
      <c r="J21" s="29">
        <v>137.58500000000001</v>
      </c>
      <c r="K21" s="29">
        <v>110.226</v>
      </c>
      <c r="L21" s="29">
        <v>1.67537</v>
      </c>
      <c r="M21" s="29">
        <v>24.442399999999999</v>
      </c>
      <c r="N21" s="29">
        <v>52.048699999999997</v>
      </c>
      <c r="O21" s="29">
        <v>60.183999999999997</v>
      </c>
      <c r="P21" s="29">
        <v>254.07900000000001</v>
      </c>
      <c r="Q21" s="29">
        <v>16.5715</v>
      </c>
      <c r="R21" s="29">
        <v>23.906600000000001</v>
      </c>
      <c r="S21" s="29">
        <v>-2.4465600000000001E-2</v>
      </c>
      <c r="T21" s="29">
        <v>1.16015</v>
      </c>
      <c r="U21" s="29">
        <v>28.196100000000001</v>
      </c>
      <c r="V21" s="29">
        <v>5.6083400000000001</v>
      </c>
      <c r="W21" s="29">
        <v>1949.92</v>
      </c>
      <c r="X21" s="29">
        <v>2.8494499999999999E-2</v>
      </c>
      <c r="Y21" s="40">
        <v>-4.4513900000000001E-5</v>
      </c>
      <c r="Z21" s="40">
        <v>5.4323899999999997E-5</v>
      </c>
      <c r="AA21" s="29">
        <v>1.7392299999999999E-2</v>
      </c>
      <c r="AB21" s="29">
        <v>7.5304599999999997</v>
      </c>
      <c r="AC21" s="29">
        <v>461800</v>
      </c>
      <c r="AD21" s="29">
        <v>0</v>
      </c>
      <c r="AE21" s="29">
        <v>8300</v>
      </c>
      <c r="AF21" s="29">
        <v>185900</v>
      </c>
      <c r="AG21" s="29">
        <v>234600</v>
      </c>
      <c r="AH21" s="29">
        <v>93500</v>
      </c>
      <c r="AI21" s="29">
        <v>0</v>
      </c>
      <c r="AJ21" s="29">
        <v>0</v>
      </c>
      <c r="AK21" s="29">
        <v>15900</v>
      </c>
      <c r="AL21" s="29">
        <f t="shared" si="0"/>
        <v>367.99578083981754</v>
      </c>
      <c r="AM21" s="29">
        <f t="shared" si="1"/>
        <v>24200</v>
      </c>
      <c r="AO21" s="29">
        <v>1</v>
      </c>
    </row>
    <row r="22" spans="1:41" s="5" customFormat="1">
      <c r="A22" s="5" t="s">
        <v>20</v>
      </c>
      <c r="C22" s="5">
        <v>40.886699999999998</v>
      </c>
      <c r="D22" s="5">
        <v>196670</v>
      </c>
      <c r="E22" s="5">
        <v>646.02</v>
      </c>
      <c r="F22" s="5">
        <v>624.94399999999996</v>
      </c>
      <c r="G22" s="5">
        <v>63.590600000000002</v>
      </c>
      <c r="H22" s="5">
        <v>3249.51</v>
      </c>
      <c r="I22" s="5">
        <v>318.27199999999999</v>
      </c>
      <c r="J22" s="5">
        <v>177.351</v>
      </c>
      <c r="K22" s="5">
        <v>101.529</v>
      </c>
      <c r="L22" s="5">
        <v>1.7486299999999999</v>
      </c>
      <c r="M22" s="5">
        <v>23.9694</v>
      </c>
      <c r="N22" s="5">
        <v>43.737099999999998</v>
      </c>
      <c r="O22" s="5">
        <v>57.875799999999998</v>
      </c>
      <c r="P22" s="5">
        <v>221.72</v>
      </c>
      <c r="Q22" s="5">
        <v>18.358499999999999</v>
      </c>
      <c r="R22" s="5">
        <v>19.707999999999998</v>
      </c>
      <c r="S22" s="5">
        <v>-3.6669500000000001E-2</v>
      </c>
      <c r="T22" s="5">
        <v>0.90546000000000004</v>
      </c>
      <c r="U22" s="5">
        <v>24.608499999999999</v>
      </c>
      <c r="V22" s="5">
        <v>2.3410700000000002</v>
      </c>
      <c r="W22" s="5">
        <v>1989.98</v>
      </c>
      <c r="X22" s="5">
        <v>2.5262400000000001E-2</v>
      </c>
      <c r="Y22" s="22">
        <v>1.2217200000000001E-5</v>
      </c>
      <c r="Z22" s="5">
        <v>-2.0464300000000001E-4</v>
      </c>
      <c r="AA22" s="5">
        <v>2.5926000000000001E-2</v>
      </c>
      <c r="AB22" s="5">
        <v>6.9271700000000003</v>
      </c>
      <c r="AC22" s="5">
        <v>460100</v>
      </c>
      <c r="AD22" s="5">
        <v>0</v>
      </c>
      <c r="AE22" s="5">
        <v>7100</v>
      </c>
      <c r="AF22" s="5">
        <v>180799.99999999997</v>
      </c>
      <c r="AG22" s="5">
        <v>232200</v>
      </c>
      <c r="AH22" s="5">
        <v>91199.999999999985</v>
      </c>
      <c r="AI22" s="5">
        <v>0</v>
      </c>
      <c r="AJ22" s="5">
        <v>8400</v>
      </c>
      <c r="AK22" s="5">
        <v>20099.999999999996</v>
      </c>
      <c r="AL22" s="5">
        <f t="shared" si="0"/>
        <v>411.32960490708996</v>
      </c>
      <c r="AM22" s="5">
        <f t="shared" si="1"/>
        <v>27199.999999999996</v>
      </c>
      <c r="AO22">
        <v>1</v>
      </c>
    </row>
    <row r="23" spans="1:41" s="20" customFormat="1">
      <c r="A23" s="20" t="s">
        <v>21</v>
      </c>
      <c r="C23" s="20">
        <v>52.256999999999998</v>
      </c>
      <c r="D23" s="20">
        <v>222773</v>
      </c>
      <c r="E23" s="20">
        <v>-1060.6099999999999</v>
      </c>
      <c r="F23" s="20">
        <v>204.477</v>
      </c>
      <c r="G23" s="20">
        <v>69.702799999999996</v>
      </c>
      <c r="H23" s="20">
        <v>5901.17</v>
      </c>
      <c r="I23" s="20">
        <v>398.08300000000003</v>
      </c>
      <c r="J23" s="20">
        <v>247.68799999999999</v>
      </c>
      <c r="K23" s="20">
        <v>156.25</v>
      </c>
      <c r="L23" s="20">
        <v>2.9443800000000002</v>
      </c>
      <c r="M23" s="20">
        <v>34.1997</v>
      </c>
      <c r="N23" s="20">
        <v>82.558899999999994</v>
      </c>
      <c r="O23" s="20">
        <v>67.640600000000006</v>
      </c>
      <c r="P23" s="20">
        <v>277.36900000000003</v>
      </c>
      <c r="Q23" s="20">
        <v>28.932500000000001</v>
      </c>
      <c r="R23" s="20">
        <v>25.252800000000001</v>
      </c>
      <c r="S23" s="20">
        <v>0.13425999999999999</v>
      </c>
      <c r="T23" s="20">
        <v>0.61111599999999999</v>
      </c>
      <c r="U23" s="20">
        <v>35.1004</v>
      </c>
      <c r="V23" s="20">
        <v>3.22356</v>
      </c>
      <c r="W23" s="20">
        <v>2598.19</v>
      </c>
      <c r="X23" s="20">
        <v>2.5745400000000002E-2</v>
      </c>
      <c r="Y23" s="20">
        <v>4.2192200000000001E-3</v>
      </c>
      <c r="Z23" s="20">
        <v>8.6574199999999997E-4</v>
      </c>
      <c r="AA23" s="20">
        <v>9.1564899999999998E-3</v>
      </c>
      <c r="AB23" s="20">
        <v>7.7747099999999998</v>
      </c>
      <c r="AC23" s="20">
        <v>460500</v>
      </c>
      <c r="AD23" s="20">
        <v>0</v>
      </c>
      <c r="AE23" s="20">
        <v>0</v>
      </c>
      <c r="AF23" s="20">
        <v>188299.99999999997</v>
      </c>
      <c r="AG23" s="20">
        <v>229500</v>
      </c>
      <c r="AH23" s="20">
        <v>94400</v>
      </c>
      <c r="AI23" s="20">
        <v>0</v>
      </c>
      <c r="AJ23" s="20">
        <v>11700</v>
      </c>
      <c r="AK23" s="20">
        <v>15600</v>
      </c>
      <c r="AL23" s="20">
        <f t="shared" si="0"/>
        <v>340.34084558836781</v>
      </c>
      <c r="AM23" s="20">
        <f t="shared" si="1"/>
        <v>15600</v>
      </c>
      <c r="AO23" s="20">
        <v>2</v>
      </c>
    </row>
    <row r="24" spans="1:41" s="5" customFormat="1">
      <c r="A24" s="5" t="s">
        <v>22</v>
      </c>
      <c r="C24" s="5">
        <v>44.851399999999998</v>
      </c>
      <c r="D24" s="5">
        <v>199252</v>
      </c>
      <c r="E24" s="5">
        <v>383.24299999999999</v>
      </c>
      <c r="F24" s="5">
        <v>347.73099999999999</v>
      </c>
      <c r="G24" s="5">
        <v>53.691800000000001</v>
      </c>
      <c r="H24" s="5">
        <v>2671.39</v>
      </c>
      <c r="I24" s="5">
        <v>276.25700000000001</v>
      </c>
      <c r="J24" s="5">
        <v>161.33000000000001</v>
      </c>
      <c r="K24" s="5">
        <v>113.898</v>
      </c>
      <c r="L24" s="5">
        <v>1.7664500000000001</v>
      </c>
      <c r="M24" s="5">
        <v>32.582299999999996</v>
      </c>
      <c r="N24" s="5">
        <v>71.7166</v>
      </c>
      <c r="O24" s="5">
        <v>62.200200000000002</v>
      </c>
      <c r="P24" s="5">
        <v>225.38300000000001</v>
      </c>
      <c r="Q24" s="5">
        <v>28.174499999999998</v>
      </c>
      <c r="R24" s="5">
        <v>28.1355</v>
      </c>
      <c r="S24" s="5">
        <v>3.25393E-2</v>
      </c>
      <c r="T24" s="5">
        <v>1.4980199999999999</v>
      </c>
      <c r="U24" s="5">
        <v>27.270399999999999</v>
      </c>
      <c r="V24" s="5">
        <v>2.6304099999999999</v>
      </c>
      <c r="W24" s="5">
        <v>2397.0300000000002</v>
      </c>
      <c r="X24" s="5">
        <v>1.0840300000000001E-2</v>
      </c>
      <c r="Y24" s="22">
        <v>1.0061500000000001E-6</v>
      </c>
      <c r="Z24" s="5">
        <v>-4.5654800000000002E-3</v>
      </c>
      <c r="AA24" s="5">
        <v>5.3251100000000003E-2</v>
      </c>
      <c r="AB24" s="5">
        <v>8.5106099999999998</v>
      </c>
      <c r="AC24" s="5">
        <v>461599.99999999994</v>
      </c>
      <c r="AD24" s="5">
        <v>0</v>
      </c>
      <c r="AE24" s="5">
        <v>7100</v>
      </c>
      <c r="AF24" s="5">
        <v>185799.99999999997</v>
      </c>
      <c r="AG24" s="5">
        <v>235300</v>
      </c>
      <c r="AH24" s="5">
        <v>98000</v>
      </c>
      <c r="AI24" s="5">
        <v>0</v>
      </c>
      <c r="AJ24" s="5">
        <v>0</v>
      </c>
      <c r="AK24" s="5">
        <v>12200</v>
      </c>
      <c r="AL24" s="5">
        <f t="shared" si="0"/>
        <v>434.8154031138107</v>
      </c>
      <c r="AM24" s="5">
        <f t="shared" si="1"/>
        <v>19300</v>
      </c>
      <c r="AO24">
        <v>1</v>
      </c>
    </row>
    <row r="25" spans="1:41" s="20" customFormat="1">
      <c r="A25" s="20" t="s">
        <v>23</v>
      </c>
      <c r="C25" s="20">
        <v>48.526699999999998</v>
      </c>
      <c r="D25" s="20">
        <v>225033</v>
      </c>
      <c r="E25" s="20">
        <v>-284.45299999999997</v>
      </c>
      <c r="F25" s="20">
        <v>-61.653399999999998</v>
      </c>
      <c r="G25" s="20">
        <v>57.220799999999997</v>
      </c>
      <c r="H25" s="20">
        <v>2903.12</v>
      </c>
      <c r="I25" s="20">
        <v>296.46100000000001</v>
      </c>
      <c r="J25" s="20">
        <v>139.636</v>
      </c>
      <c r="K25" s="20">
        <v>146.28200000000001</v>
      </c>
      <c r="L25" s="20">
        <v>2.7340900000000001</v>
      </c>
      <c r="M25" s="20">
        <v>30.093299999999999</v>
      </c>
      <c r="N25" s="20">
        <v>82.508700000000005</v>
      </c>
      <c r="O25" s="20">
        <v>69.497100000000003</v>
      </c>
      <c r="P25" s="20">
        <v>265.7</v>
      </c>
      <c r="Q25" s="20">
        <v>33.217500000000001</v>
      </c>
      <c r="R25" s="20">
        <v>26.0046</v>
      </c>
      <c r="S25" s="20">
        <v>-8.9680000000000001E-4</v>
      </c>
      <c r="T25" s="20">
        <v>0.71769799999999995</v>
      </c>
      <c r="U25" s="20">
        <v>32.731900000000003</v>
      </c>
      <c r="V25" s="20">
        <v>2.70181</v>
      </c>
      <c r="W25" s="20">
        <v>3007.46</v>
      </c>
      <c r="X25" s="20">
        <v>1.04936E-2</v>
      </c>
      <c r="Y25" s="23">
        <v>-3.0628499999999999E-7</v>
      </c>
      <c r="Z25" s="20">
        <v>-3.95795E-3</v>
      </c>
      <c r="AA25" s="20">
        <v>0.117677</v>
      </c>
      <c r="AB25" s="20">
        <v>6.8979799999999996</v>
      </c>
      <c r="AC25" s="20">
        <v>461599.99999999994</v>
      </c>
      <c r="AD25" s="20">
        <v>0</v>
      </c>
      <c r="AE25" s="20">
        <v>7100</v>
      </c>
      <c r="AF25" s="20">
        <v>185799.99999999997</v>
      </c>
      <c r="AG25" s="20">
        <v>235300</v>
      </c>
      <c r="AH25" s="20">
        <v>98000</v>
      </c>
      <c r="AI25" s="20">
        <v>0</v>
      </c>
      <c r="AJ25" s="20">
        <v>0</v>
      </c>
      <c r="AK25" s="20">
        <v>12200</v>
      </c>
      <c r="AL25" s="20">
        <f t="shared" si="0"/>
        <v>368.83703424915319</v>
      </c>
      <c r="AM25" s="20">
        <f t="shared" si="1"/>
        <v>19300</v>
      </c>
      <c r="AO25" s="20">
        <v>2</v>
      </c>
    </row>
    <row r="26" spans="1:41" s="5" customFormat="1">
      <c r="A26" s="5" t="s">
        <v>51</v>
      </c>
      <c r="C26" s="5">
        <v>49.152500000000003</v>
      </c>
      <c r="D26" s="5">
        <v>216600</v>
      </c>
      <c r="E26" s="5">
        <v>1625</v>
      </c>
      <c r="F26" s="5">
        <v>585.21699999999998</v>
      </c>
      <c r="G26" s="5">
        <v>73.584500000000006</v>
      </c>
      <c r="H26" s="5">
        <v>4014.16</v>
      </c>
      <c r="I26" s="5">
        <v>338.505</v>
      </c>
      <c r="J26" s="5">
        <v>300.50900000000001</v>
      </c>
      <c r="K26" s="5">
        <v>149.30000000000001</v>
      </c>
      <c r="L26" s="5">
        <v>2.7479300000000002</v>
      </c>
      <c r="M26" s="5">
        <v>42.684199999999997</v>
      </c>
      <c r="N26" s="5">
        <v>109.851</v>
      </c>
      <c r="O26" s="5">
        <v>64.858400000000003</v>
      </c>
      <c r="P26" s="5">
        <v>300.74599999999998</v>
      </c>
      <c r="Q26" s="5">
        <v>18.753499999999999</v>
      </c>
      <c r="R26" s="5">
        <v>20.102399999999999</v>
      </c>
      <c r="S26" s="5">
        <v>-2.9965999999999999E-3</v>
      </c>
      <c r="T26" s="5">
        <v>2.8544800000000001</v>
      </c>
      <c r="U26" s="5">
        <v>20.675699999999999</v>
      </c>
      <c r="V26" s="5">
        <v>2.8197899999999998</v>
      </c>
      <c r="W26" s="5">
        <v>3743.77</v>
      </c>
      <c r="X26" s="5">
        <v>2.19244E-2</v>
      </c>
      <c r="Y26" s="5">
        <v>6.7349499999999997E-4</v>
      </c>
      <c r="Z26" s="5">
        <v>-2.4653300000000001E-4</v>
      </c>
      <c r="AA26" s="5">
        <v>4.4014600000000001E-2</v>
      </c>
      <c r="AB26" s="5">
        <v>5.0818500000000002</v>
      </c>
      <c r="AC26" s="5">
        <v>460900.00000000006</v>
      </c>
      <c r="AD26" s="5">
        <v>3700</v>
      </c>
      <c r="AE26" s="5">
        <v>9000</v>
      </c>
      <c r="AF26" s="5">
        <v>182300</v>
      </c>
      <c r="AG26" s="5">
        <v>235300</v>
      </c>
      <c r="AH26" s="5">
        <v>93699.999999999985</v>
      </c>
      <c r="AI26" s="5">
        <v>0</v>
      </c>
      <c r="AJ26" s="5">
        <v>0</v>
      </c>
      <c r="AK26" s="5">
        <v>15100</v>
      </c>
      <c r="AL26" s="5">
        <f t="shared" si="0"/>
        <v>311.55859097045345</v>
      </c>
      <c r="AM26" s="5">
        <f t="shared" si="1"/>
        <v>24100</v>
      </c>
      <c r="AO26">
        <v>1</v>
      </c>
    </row>
    <row r="27" spans="1:41" s="20" customFormat="1">
      <c r="A27" s="20" t="s">
        <v>52</v>
      </c>
      <c r="C27" s="20">
        <v>44.0242</v>
      </c>
      <c r="D27" s="20">
        <v>191542</v>
      </c>
      <c r="E27" s="20">
        <v>1752.5</v>
      </c>
      <c r="F27" s="20">
        <v>-181.482</v>
      </c>
      <c r="G27" s="20">
        <v>63.865200000000002</v>
      </c>
      <c r="H27" s="20">
        <v>3201.59</v>
      </c>
      <c r="I27" s="20">
        <v>301.36799999999999</v>
      </c>
      <c r="J27" s="20">
        <v>173.99299999999999</v>
      </c>
      <c r="K27" s="20">
        <v>125.983</v>
      </c>
      <c r="L27" s="20">
        <v>2.30124</v>
      </c>
      <c r="M27" s="20">
        <v>26.737500000000001</v>
      </c>
      <c r="N27" s="20">
        <v>74.020899999999997</v>
      </c>
      <c r="O27" s="20">
        <v>60.362099999999998</v>
      </c>
      <c r="P27" s="20">
        <v>231.048</v>
      </c>
      <c r="Q27" s="20">
        <v>24.658300000000001</v>
      </c>
      <c r="R27" s="20">
        <v>29.348700000000001</v>
      </c>
      <c r="S27" s="20">
        <v>6.2604199999999999E-2</v>
      </c>
      <c r="T27" s="20">
        <v>1.5605500000000001</v>
      </c>
      <c r="U27" s="20">
        <v>28.418600000000001</v>
      </c>
      <c r="V27" s="20">
        <v>1.8132999999999999</v>
      </c>
      <c r="W27" s="20">
        <v>2181.6999999999998</v>
      </c>
      <c r="X27" s="20">
        <v>1.6662E-2</v>
      </c>
      <c r="Y27" s="20">
        <v>-1.11893E-3</v>
      </c>
      <c r="Z27" s="20">
        <v>6.4005400000000004E-4</v>
      </c>
      <c r="AA27" s="20">
        <v>3.0314299999999999E-2</v>
      </c>
      <c r="AB27" s="20">
        <v>8.46495</v>
      </c>
      <c r="AC27" s="20">
        <v>458700</v>
      </c>
      <c r="AD27" s="20">
        <v>3700</v>
      </c>
      <c r="AE27" s="20">
        <v>7800</v>
      </c>
      <c r="AF27" s="20">
        <v>186100</v>
      </c>
      <c r="AG27" s="20">
        <v>230000</v>
      </c>
      <c r="AH27" s="20">
        <v>95000</v>
      </c>
      <c r="AI27" s="20">
        <v>0</v>
      </c>
      <c r="AJ27" s="20">
        <v>0</v>
      </c>
      <c r="AK27" s="20">
        <v>18700</v>
      </c>
      <c r="AL27" s="20">
        <f t="shared" si="0"/>
        <v>411.16997333887332</v>
      </c>
      <c r="AM27" s="20">
        <f t="shared" si="1"/>
        <v>26500</v>
      </c>
      <c r="AO27" s="20">
        <v>2</v>
      </c>
    </row>
    <row r="28" spans="1:41" s="29" customFormat="1">
      <c r="A28" s="29" t="s">
        <v>53</v>
      </c>
      <c r="C28" s="29">
        <v>38.470700000000001</v>
      </c>
      <c r="D28" s="29">
        <v>185745</v>
      </c>
      <c r="E28" s="29">
        <v>2341.35</v>
      </c>
      <c r="F28" s="29">
        <v>-360.51</v>
      </c>
      <c r="G28" s="29">
        <v>89.702699999999993</v>
      </c>
      <c r="H28" s="29">
        <v>3381.74</v>
      </c>
      <c r="I28" s="29">
        <v>350.53500000000003</v>
      </c>
      <c r="J28" s="29">
        <v>183.452</v>
      </c>
      <c r="K28" s="29">
        <v>112.52800000000001</v>
      </c>
      <c r="L28" s="29">
        <v>1.6016900000000001</v>
      </c>
      <c r="M28" s="29">
        <v>27.7242</v>
      </c>
      <c r="N28" s="29">
        <v>70.570899999999995</v>
      </c>
      <c r="O28" s="29">
        <v>66.387799999999999</v>
      </c>
      <c r="P28" s="29">
        <v>253.161</v>
      </c>
      <c r="Q28" s="29">
        <v>35.167099999999998</v>
      </c>
      <c r="R28" s="29">
        <v>30.624500000000001</v>
      </c>
      <c r="S28" s="29">
        <v>3.02878E-2</v>
      </c>
      <c r="T28" s="29">
        <v>1.4257599999999999</v>
      </c>
      <c r="U28" s="29">
        <v>25.036999999999999</v>
      </c>
      <c r="V28" s="29">
        <v>2.5273300000000001</v>
      </c>
      <c r="W28" s="29">
        <v>2360.67</v>
      </c>
      <c r="X28" s="29">
        <v>1.4879E-2</v>
      </c>
      <c r="Y28" s="29">
        <v>-7.4881899999999996E-4</v>
      </c>
      <c r="Z28" s="29">
        <v>-4.11642E-3</v>
      </c>
      <c r="AA28" s="29">
        <v>5.3287599999999997E-2</v>
      </c>
      <c r="AB28" s="29">
        <v>9.0024899999999999</v>
      </c>
      <c r="AC28" s="29">
        <v>460100</v>
      </c>
      <c r="AD28" s="29">
        <v>2600</v>
      </c>
      <c r="AE28" s="29">
        <v>8200</v>
      </c>
      <c r="AF28" s="29">
        <v>185900</v>
      </c>
      <c r="AG28" s="29">
        <v>231900</v>
      </c>
      <c r="AH28" s="29">
        <v>93300</v>
      </c>
      <c r="AI28" s="29">
        <v>0</v>
      </c>
      <c r="AJ28" s="29">
        <v>0</v>
      </c>
      <c r="AK28" s="29">
        <v>18000</v>
      </c>
      <c r="AL28" s="29">
        <f t="shared" si="0"/>
        <v>368.54017798950076</v>
      </c>
      <c r="AM28" s="29">
        <f t="shared" si="1"/>
        <v>26200</v>
      </c>
      <c r="AO28" s="29">
        <v>1</v>
      </c>
    </row>
    <row r="29" spans="1:41" s="5" customFormat="1">
      <c r="A29" s="5" t="s">
        <v>54</v>
      </c>
      <c r="C29" s="5">
        <v>43.3157</v>
      </c>
      <c r="D29" s="5">
        <v>200593</v>
      </c>
      <c r="E29" s="5">
        <v>-181.93899999999999</v>
      </c>
      <c r="F29" s="5">
        <v>45.8964</v>
      </c>
      <c r="G29" s="5">
        <v>53.742600000000003</v>
      </c>
      <c r="H29" s="5">
        <v>3371.16</v>
      </c>
      <c r="I29" s="5">
        <v>300.90600000000001</v>
      </c>
      <c r="J29" s="5">
        <v>105.755</v>
      </c>
      <c r="K29" s="5">
        <v>135.28899999999999</v>
      </c>
      <c r="L29" s="5">
        <v>2.1426099999999999</v>
      </c>
      <c r="M29" s="5">
        <v>33.7928</v>
      </c>
      <c r="N29" s="5">
        <v>77.811300000000003</v>
      </c>
      <c r="O29" s="5">
        <v>65.647999999999996</v>
      </c>
      <c r="P29" s="5">
        <v>267.52800000000002</v>
      </c>
      <c r="Q29" s="5">
        <v>28.837399999999999</v>
      </c>
      <c r="R29" s="5">
        <v>31.739599999999999</v>
      </c>
      <c r="S29" s="5">
        <v>9.8065799999999995E-2</v>
      </c>
      <c r="T29" s="5">
        <v>1.68841</v>
      </c>
      <c r="U29" s="5">
        <v>35.169800000000002</v>
      </c>
      <c r="V29" s="5">
        <v>3.7111999999999998</v>
      </c>
      <c r="W29" s="5">
        <v>2361.7800000000002</v>
      </c>
      <c r="X29" s="5">
        <v>1.7127300000000002E-2</v>
      </c>
      <c r="Y29" s="5">
        <v>1.7542600000000001E-4</v>
      </c>
      <c r="Z29" s="5">
        <v>-9.1702599999999995E-3</v>
      </c>
      <c r="AA29" s="5">
        <v>8.1939899999999996E-2</v>
      </c>
      <c r="AB29" s="5">
        <v>8.1623900000000003</v>
      </c>
      <c r="AC29" s="5">
        <v>460700</v>
      </c>
      <c r="AD29" s="5">
        <v>2900</v>
      </c>
      <c r="AE29" s="5">
        <v>7600</v>
      </c>
      <c r="AF29" s="5">
        <v>187900</v>
      </c>
      <c r="AG29" s="5">
        <v>231700.00000000003</v>
      </c>
      <c r="AH29" s="5">
        <v>94400</v>
      </c>
      <c r="AI29" s="5">
        <v>0</v>
      </c>
      <c r="AJ29" s="5">
        <v>0</v>
      </c>
      <c r="AK29" s="5">
        <v>14900</v>
      </c>
      <c r="AL29" s="5">
        <f t="shared" si="0"/>
        <v>352.86026135582068</v>
      </c>
      <c r="AM29" s="5">
        <f t="shared" si="1"/>
        <v>22500</v>
      </c>
      <c r="AO29">
        <v>1</v>
      </c>
    </row>
    <row r="30" spans="1:41" s="20" customFormat="1">
      <c r="A30" s="20" t="s">
        <v>55</v>
      </c>
      <c r="C30" s="20">
        <v>47.6813</v>
      </c>
      <c r="D30" s="20">
        <v>184785</v>
      </c>
      <c r="E30" s="20">
        <v>-44.690100000000001</v>
      </c>
      <c r="F30" s="20">
        <v>-359.48</v>
      </c>
      <c r="G30" s="20">
        <v>55.290999999999997</v>
      </c>
      <c r="H30" s="20">
        <v>2741.72</v>
      </c>
      <c r="I30" s="20">
        <v>284.137</v>
      </c>
      <c r="J30" s="20">
        <v>106.55200000000001</v>
      </c>
      <c r="K30" s="20">
        <v>138.87200000000001</v>
      </c>
      <c r="L30" s="20">
        <v>2.6713800000000001</v>
      </c>
      <c r="M30" s="20">
        <v>44.526699999999998</v>
      </c>
      <c r="N30" s="20">
        <v>78.640100000000004</v>
      </c>
      <c r="O30" s="20">
        <v>65.981800000000007</v>
      </c>
      <c r="P30" s="20">
        <v>233.09899999999999</v>
      </c>
      <c r="Q30" s="20">
        <v>33.380800000000001</v>
      </c>
      <c r="R30" s="20">
        <v>33.753500000000003</v>
      </c>
      <c r="S30" s="20">
        <v>4.3715299999999999E-2</v>
      </c>
      <c r="T30" s="20">
        <v>1.5188200000000001</v>
      </c>
      <c r="U30" s="20">
        <v>27.181899999999999</v>
      </c>
      <c r="V30" s="20">
        <v>2.5824799999999999</v>
      </c>
      <c r="W30" s="20">
        <v>2636.48</v>
      </c>
      <c r="X30" s="20">
        <v>2.0367099999999999E-2</v>
      </c>
      <c r="Y30" s="23">
        <v>-3.20839E-5</v>
      </c>
      <c r="Z30" s="20">
        <v>-2.88756E-3</v>
      </c>
      <c r="AA30" s="23">
        <v>-2.5377299999999998E-5</v>
      </c>
      <c r="AB30" s="20">
        <v>8.7941400000000005</v>
      </c>
      <c r="AC30" s="20">
        <v>458600</v>
      </c>
      <c r="AD30" s="20">
        <v>3200</v>
      </c>
      <c r="AE30" s="20">
        <v>8000</v>
      </c>
      <c r="AF30" s="20">
        <v>186900</v>
      </c>
      <c r="AG30" s="20">
        <v>228700</v>
      </c>
      <c r="AH30" s="20">
        <v>94000</v>
      </c>
      <c r="AI30" s="20">
        <v>2700</v>
      </c>
      <c r="AJ30" s="20">
        <v>0</v>
      </c>
      <c r="AK30" s="20">
        <v>17800</v>
      </c>
      <c r="AL30" s="20">
        <f t="shared" si="0"/>
        <v>403.26213325668493</v>
      </c>
      <c r="AM30" s="20">
        <f t="shared" si="1"/>
        <v>25800</v>
      </c>
      <c r="AO30" s="20">
        <v>2</v>
      </c>
    </row>
    <row r="31" spans="1:41" s="5" customFormat="1">
      <c r="A31" s="5" t="s">
        <v>56</v>
      </c>
      <c r="C31" s="5">
        <v>38.158499999999997</v>
      </c>
      <c r="D31" s="5">
        <v>209037</v>
      </c>
      <c r="E31" s="5">
        <v>2177.62</v>
      </c>
      <c r="F31" s="5">
        <v>159.30099999999999</v>
      </c>
      <c r="G31" s="5">
        <v>47.727400000000003</v>
      </c>
      <c r="H31" s="5">
        <v>2947.71</v>
      </c>
      <c r="I31" s="5">
        <v>290.28500000000003</v>
      </c>
      <c r="J31" s="5">
        <v>140.584</v>
      </c>
      <c r="K31" s="5">
        <v>111.95</v>
      </c>
      <c r="L31" s="5">
        <v>2.3771200000000001</v>
      </c>
      <c r="M31" s="5">
        <v>19.778099999999998</v>
      </c>
      <c r="N31" s="5">
        <v>65.8309</v>
      </c>
      <c r="O31" s="5">
        <v>63.535899999999998</v>
      </c>
      <c r="P31" s="5">
        <v>256.42200000000003</v>
      </c>
      <c r="Q31" s="5">
        <v>22.867599999999999</v>
      </c>
      <c r="R31" s="5">
        <v>29.200299999999999</v>
      </c>
      <c r="S31" s="5">
        <v>2.3373100000000001E-2</v>
      </c>
      <c r="T31" s="5">
        <v>2.6777899999999999</v>
      </c>
      <c r="U31" s="5">
        <v>37.1541</v>
      </c>
      <c r="V31" s="5">
        <v>3.4697100000000001</v>
      </c>
      <c r="W31" s="5">
        <v>2328.04</v>
      </c>
      <c r="X31" s="5">
        <v>1.54991E-2</v>
      </c>
      <c r="Y31" s="22">
        <v>-5.1332000000000003E-5</v>
      </c>
      <c r="Z31" s="5">
        <v>8.56276E-4</v>
      </c>
      <c r="AA31" s="5">
        <v>0.116672</v>
      </c>
      <c r="AB31" s="5">
        <v>6.7895500000000002</v>
      </c>
      <c r="AC31" s="5">
        <v>460400</v>
      </c>
      <c r="AD31" s="5">
        <v>3100</v>
      </c>
      <c r="AE31" s="5">
        <v>7000</v>
      </c>
      <c r="AF31" s="5">
        <v>188900</v>
      </c>
      <c r="AG31" s="5">
        <v>230799.99999999997</v>
      </c>
      <c r="AH31" s="5">
        <v>94100</v>
      </c>
      <c r="AI31" s="5">
        <v>0</v>
      </c>
      <c r="AJ31" s="5">
        <v>0</v>
      </c>
      <c r="AK31" s="5">
        <v>15700</v>
      </c>
      <c r="AL31" s="5">
        <f t="shared" si="0"/>
        <v>366.97319262777762</v>
      </c>
      <c r="AM31" s="5">
        <f t="shared" si="1"/>
        <v>22700</v>
      </c>
      <c r="AO31">
        <v>1</v>
      </c>
    </row>
    <row r="32" spans="1:41" s="20" customFormat="1">
      <c r="A32" s="20" t="s">
        <v>57</v>
      </c>
      <c r="C32" s="20">
        <v>37.473700000000001</v>
      </c>
      <c r="D32" s="20">
        <v>192186</v>
      </c>
      <c r="E32" s="20">
        <v>942.48199999999997</v>
      </c>
      <c r="F32" s="20">
        <v>231.54400000000001</v>
      </c>
      <c r="G32" s="20">
        <v>50.292700000000004</v>
      </c>
      <c r="H32" s="20">
        <v>2640.72</v>
      </c>
      <c r="I32" s="20">
        <v>275.94099999999997</v>
      </c>
      <c r="J32" s="20">
        <v>177.923</v>
      </c>
      <c r="K32" s="20">
        <v>125.357</v>
      </c>
      <c r="L32" s="20">
        <v>2.0107400000000002</v>
      </c>
      <c r="M32" s="20">
        <v>37.058900000000001</v>
      </c>
      <c r="N32" s="20">
        <v>80.9465</v>
      </c>
      <c r="O32" s="20">
        <v>59.429400000000001</v>
      </c>
      <c r="P32" s="20">
        <v>248.06899999999999</v>
      </c>
      <c r="Q32" s="20">
        <v>18.544</v>
      </c>
      <c r="R32" s="20">
        <v>25.691800000000001</v>
      </c>
      <c r="S32" s="20">
        <v>8.9969499999999994E-2</v>
      </c>
      <c r="T32" s="20">
        <v>1.0870200000000001</v>
      </c>
      <c r="U32" s="20">
        <v>28.364699999999999</v>
      </c>
      <c r="V32" s="20">
        <v>2.1489199999999999</v>
      </c>
      <c r="W32" s="20">
        <v>2395.3000000000002</v>
      </c>
      <c r="X32" s="20">
        <v>3.0072700000000001E-2</v>
      </c>
      <c r="Y32" s="20">
        <v>2.2757300000000001E-4</v>
      </c>
      <c r="Z32" s="20">
        <v>-5.9865600000000004E-4</v>
      </c>
      <c r="AA32" s="20">
        <v>1.4796500000000001E-2</v>
      </c>
      <c r="AB32" s="20">
        <v>7.0364399999999998</v>
      </c>
      <c r="AC32" s="20">
        <v>460300</v>
      </c>
      <c r="AD32" s="20">
        <v>2700</v>
      </c>
      <c r="AE32" s="20">
        <v>8200</v>
      </c>
      <c r="AF32" s="20">
        <v>186000</v>
      </c>
      <c r="AG32" s="20">
        <v>232200</v>
      </c>
      <c r="AH32" s="20">
        <v>93900</v>
      </c>
      <c r="AI32" s="20">
        <v>0</v>
      </c>
      <c r="AJ32" s="20">
        <v>0</v>
      </c>
      <c r="AK32" s="20">
        <v>16700</v>
      </c>
      <c r="AL32" s="20">
        <f t="shared" si="0"/>
        <v>378.52371719158782</v>
      </c>
      <c r="AM32" s="20">
        <f t="shared" si="1"/>
        <v>24900</v>
      </c>
      <c r="AO32" s="20">
        <v>2</v>
      </c>
    </row>
    <row r="33" spans="1:41" s="5" customFormat="1">
      <c r="A33" s="5" t="s">
        <v>58</v>
      </c>
      <c r="C33" s="5">
        <v>53.146500000000003</v>
      </c>
      <c r="D33" s="5">
        <v>217372</v>
      </c>
      <c r="E33" s="5">
        <v>-2168.41</v>
      </c>
      <c r="F33" s="5">
        <v>-68.610900000000001</v>
      </c>
      <c r="G33" s="5">
        <v>56.520800000000001</v>
      </c>
      <c r="H33" s="5">
        <v>3302.33</v>
      </c>
      <c r="I33" s="5">
        <v>302.721</v>
      </c>
      <c r="J33" s="5">
        <v>155.529</v>
      </c>
      <c r="K33" s="5">
        <v>150.25899999999999</v>
      </c>
      <c r="L33" s="5">
        <v>2.1333600000000001</v>
      </c>
      <c r="M33" s="5">
        <v>44.825699999999998</v>
      </c>
      <c r="N33" s="5">
        <v>48.204300000000003</v>
      </c>
      <c r="O33" s="5">
        <v>66.917900000000003</v>
      </c>
      <c r="P33" s="5">
        <v>287.50400000000002</v>
      </c>
      <c r="Q33" s="5">
        <v>17.093900000000001</v>
      </c>
      <c r="R33" s="5">
        <v>29.424800000000001</v>
      </c>
      <c r="S33" s="5">
        <v>0.10052</v>
      </c>
      <c r="T33" s="5">
        <v>2.73427</v>
      </c>
      <c r="U33" s="5">
        <v>36.089100000000002</v>
      </c>
      <c r="V33" s="5">
        <v>2.8308900000000001</v>
      </c>
      <c r="W33" s="5">
        <v>2528.13</v>
      </c>
      <c r="X33" s="22">
        <v>9.2565599999999993E-5</v>
      </c>
      <c r="Y33" s="5">
        <v>-1.5295E-3</v>
      </c>
      <c r="Z33" s="5">
        <v>1.99972E-3</v>
      </c>
      <c r="AA33" s="5">
        <v>5.1016300000000001E-2</v>
      </c>
      <c r="AB33" s="5">
        <v>8.3098799999999997</v>
      </c>
      <c r="AC33" s="5">
        <v>459000</v>
      </c>
      <c r="AD33" s="5">
        <v>3300</v>
      </c>
      <c r="AE33" s="5">
        <v>8200</v>
      </c>
      <c r="AF33" s="5">
        <v>185100.00000000003</v>
      </c>
      <c r="AG33" s="5">
        <v>231200</v>
      </c>
      <c r="AH33" s="5">
        <v>98200</v>
      </c>
      <c r="AI33" s="5">
        <v>0</v>
      </c>
      <c r="AJ33" s="5">
        <v>0</v>
      </c>
      <c r="AK33" s="5">
        <v>14900</v>
      </c>
      <c r="AL33" s="5">
        <f t="shared" si="0"/>
        <v>341.56046524570093</v>
      </c>
      <c r="AM33" s="5">
        <f t="shared" si="1"/>
        <v>23100</v>
      </c>
      <c r="AO33">
        <v>1</v>
      </c>
    </row>
    <row r="34" spans="1:41" s="20" customFormat="1">
      <c r="A34" s="20" t="s">
        <v>59</v>
      </c>
      <c r="C34" s="20">
        <v>50.301600000000001</v>
      </c>
      <c r="D34" s="20">
        <v>230766</v>
      </c>
      <c r="E34" s="20">
        <v>1537.2</v>
      </c>
      <c r="F34" s="20">
        <v>-195.25700000000001</v>
      </c>
      <c r="G34" s="20">
        <v>51.700200000000002</v>
      </c>
      <c r="H34" s="20">
        <v>3006.95</v>
      </c>
      <c r="I34" s="20">
        <v>288.827</v>
      </c>
      <c r="J34" s="20">
        <v>161.29900000000001</v>
      </c>
      <c r="K34" s="20">
        <v>129.91</v>
      </c>
      <c r="L34" s="20">
        <v>1.85541</v>
      </c>
      <c r="M34" s="20">
        <v>36.251800000000003</v>
      </c>
      <c r="N34" s="20">
        <v>66.531400000000005</v>
      </c>
      <c r="O34" s="20">
        <v>65.206599999999995</v>
      </c>
      <c r="P34" s="20">
        <v>285.39800000000002</v>
      </c>
      <c r="Q34" s="20">
        <v>29.4191</v>
      </c>
      <c r="R34" s="20">
        <v>33.2639</v>
      </c>
      <c r="S34" s="20">
        <v>-5.7101699999999997E-3</v>
      </c>
      <c r="T34" s="20">
        <v>1.3185199999999999</v>
      </c>
      <c r="U34" s="20">
        <v>27.071100000000001</v>
      </c>
      <c r="V34" s="20">
        <v>2.5255899999999998</v>
      </c>
      <c r="W34" s="20">
        <v>1908.58</v>
      </c>
      <c r="X34" s="20">
        <v>8.0834800000000005E-3</v>
      </c>
      <c r="Y34" s="20">
        <v>-8.3532300000000001E-4</v>
      </c>
      <c r="Z34" s="20">
        <v>-1.01241E-2</v>
      </c>
      <c r="AA34" s="20">
        <v>0.10047399999999999</v>
      </c>
      <c r="AB34" s="20">
        <v>8.8037600000000005</v>
      </c>
      <c r="AC34" s="20">
        <v>460400</v>
      </c>
      <c r="AD34" s="20">
        <v>2700</v>
      </c>
      <c r="AE34" s="20">
        <v>7300</v>
      </c>
      <c r="AF34" s="20">
        <v>186500</v>
      </c>
      <c r="AG34" s="20">
        <v>232300</v>
      </c>
      <c r="AH34" s="20">
        <v>93100</v>
      </c>
      <c r="AI34" s="20">
        <v>0</v>
      </c>
      <c r="AJ34" s="20">
        <v>0</v>
      </c>
      <c r="AK34" s="20">
        <v>17700</v>
      </c>
      <c r="AL34" s="20">
        <f t="shared" si="0"/>
        <v>326.21111570508549</v>
      </c>
      <c r="AM34" s="20">
        <f t="shared" si="1"/>
        <v>25000</v>
      </c>
      <c r="AO34" s="20">
        <v>2</v>
      </c>
    </row>
    <row r="35" spans="1:41" s="29" customFormat="1">
      <c r="A35" s="29" t="s">
        <v>60</v>
      </c>
      <c r="C35" s="29">
        <v>45.171700000000001</v>
      </c>
      <c r="D35" s="29">
        <v>188323</v>
      </c>
      <c r="E35" s="29">
        <v>852.09</v>
      </c>
      <c r="F35" s="29">
        <v>-43.079900000000002</v>
      </c>
      <c r="G35" s="29">
        <v>96.086399999999998</v>
      </c>
      <c r="H35" s="29">
        <v>5492.95</v>
      </c>
      <c r="I35" s="29">
        <v>519.88499999999999</v>
      </c>
      <c r="J35" s="29">
        <v>260.90600000000001</v>
      </c>
      <c r="K35" s="29">
        <v>144.774</v>
      </c>
      <c r="L35" s="29">
        <v>2.5145499999999998</v>
      </c>
      <c r="M35" s="29">
        <v>33.906100000000002</v>
      </c>
      <c r="N35" s="29">
        <v>103.65</v>
      </c>
      <c r="O35" s="29">
        <v>71.815899999999999</v>
      </c>
      <c r="P35" s="29">
        <v>262.24799999999999</v>
      </c>
      <c r="Q35" s="29">
        <v>17.141300000000001</v>
      </c>
      <c r="R35" s="29">
        <v>23.369499999999999</v>
      </c>
      <c r="S35" s="29">
        <v>4.8323199999999997E-2</v>
      </c>
      <c r="T35" s="29">
        <v>0.62378400000000001</v>
      </c>
      <c r="U35" s="29">
        <v>34.621000000000002</v>
      </c>
      <c r="V35" s="29">
        <v>2.1676600000000001</v>
      </c>
      <c r="W35" s="29">
        <v>2285.8200000000002</v>
      </c>
      <c r="X35" s="29">
        <v>1.16247E-2</v>
      </c>
      <c r="Y35" s="40">
        <v>4.3960800000000001E-5</v>
      </c>
      <c r="Z35" s="29">
        <v>-1.2631099999999999E-2</v>
      </c>
      <c r="AA35" s="29">
        <v>-6.0565000000000003E-3</v>
      </c>
      <c r="AB35" s="29">
        <v>5.0876799999999998</v>
      </c>
      <c r="AC35" s="29">
        <v>460100</v>
      </c>
      <c r="AD35" s="29">
        <v>2700</v>
      </c>
      <c r="AE35" s="29">
        <v>10600</v>
      </c>
      <c r="AF35" s="29">
        <v>177100</v>
      </c>
      <c r="AG35" s="29">
        <v>237399.99999999997</v>
      </c>
      <c r="AH35" s="29">
        <v>96800</v>
      </c>
      <c r="AI35" s="29">
        <v>0</v>
      </c>
      <c r="AJ35" s="29">
        <v>0</v>
      </c>
      <c r="AK35" s="29">
        <v>15200</v>
      </c>
      <c r="AL35" s="29">
        <f t="shared" si="0"/>
        <v>369.11625636801807</v>
      </c>
      <c r="AM35" s="29">
        <f t="shared" si="1"/>
        <v>25800</v>
      </c>
      <c r="AO35" s="29">
        <v>1</v>
      </c>
    </row>
    <row r="36" spans="1:41" s="20" customFormat="1">
      <c r="A36" s="20" t="s">
        <v>62</v>
      </c>
      <c r="C36" s="20">
        <v>50.4908</v>
      </c>
      <c r="D36" s="20">
        <v>197591</v>
      </c>
      <c r="E36" s="20">
        <v>1323.88</v>
      </c>
      <c r="F36" s="20">
        <v>196.244</v>
      </c>
      <c r="G36" s="20">
        <v>55.3964</v>
      </c>
      <c r="H36" s="20">
        <v>3240.69</v>
      </c>
      <c r="I36" s="20">
        <v>301.471</v>
      </c>
      <c r="J36" s="20">
        <v>145.80500000000001</v>
      </c>
      <c r="K36" s="20">
        <v>132.797</v>
      </c>
      <c r="L36" s="20">
        <v>2.4257499999999999</v>
      </c>
      <c r="M36" s="20">
        <v>36.942100000000003</v>
      </c>
      <c r="N36" s="20">
        <v>85.400700000000001</v>
      </c>
      <c r="O36" s="20">
        <v>62.0884</v>
      </c>
      <c r="P36" s="20">
        <v>253.62299999999999</v>
      </c>
      <c r="Q36" s="20">
        <v>23.351099999999999</v>
      </c>
      <c r="R36" s="20">
        <v>28.562999999999999</v>
      </c>
      <c r="S36" s="20">
        <v>7.2421299999999994E-2</v>
      </c>
      <c r="T36" s="20">
        <v>1.9399900000000001</v>
      </c>
      <c r="U36" s="20">
        <v>28.8841</v>
      </c>
      <c r="V36" s="20">
        <v>2.32735</v>
      </c>
      <c r="W36" s="20">
        <v>2334.4</v>
      </c>
      <c r="X36" s="20">
        <v>-1.4187900000000001E-3</v>
      </c>
      <c r="Y36" s="20">
        <v>2.6165500000000001E-4</v>
      </c>
      <c r="Z36" s="20">
        <v>2.1075E-3</v>
      </c>
      <c r="AA36" s="20">
        <v>1.67098E-2</v>
      </c>
      <c r="AB36" s="20">
        <v>8.3032199999999996</v>
      </c>
      <c r="AC36" s="20">
        <v>459300</v>
      </c>
      <c r="AD36" s="20">
        <v>3000</v>
      </c>
      <c r="AE36" s="20">
        <v>7700</v>
      </c>
      <c r="AF36" s="20">
        <v>186200</v>
      </c>
      <c r="AG36" s="20">
        <v>230799.99999999997</v>
      </c>
      <c r="AH36" s="20">
        <v>94100</v>
      </c>
      <c r="AI36" s="20">
        <v>0</v>
      </c>
      <c r="AJ36" s="20">
        <v>0</v>
      </c>
      <c r="AK36" s="20">
        <v>19000</v>
      </c>
      <c r="AL36" s="20">
        <f t="shared" si="0"/>
        <v>371.02313276004151</v>
      </c>
      <c r="AM36" s="20">
        <f t="shared" si="1"/>
        <v>26700</v>
      </c>
      <c r="AO36" s="20">
        <v>2</v>
      </c>
    </row>
    <row r="37" spans="1:41" s="20" customFormat="1">
      <c r="A37" s="20" t="s">
        <v>63</v>
      </c>
      <c r="C37" s="20">
        <v>51.421100000000003</v>
      </c>
      <c r="D37" s="20">
        <v>208029</v>
      </c>
      <c r="E37" s="20">
        <v>165.577</v>
      </c>
      <c r="F37" s="20">
        <v>38.8446</v>
      </c>
      <c r="G37" s="20">
        <v>58.417400000000001</v>
      </c>
      <c r="H37" s="20">
        <v>3436.59</v>
      </c>
      <c r="I37" s="20">
        <v>326.3</v>
      </c>
      <c r="J37" s="20">
        <v>190.77799999999999</v>
      </c>
      <c r="K37" s="20">
        <v>192.678</v>
      </c>
      <c r="L37" s="20">
        <v>4.0008299999999997</v>
      </c>
      <c r="M37" s="20">
        <v>57.969499999999996</v>
      </c>
      <c r="N37" s="20">
        <v>134.07900000000001</v>
      </c>
      <c r="O37" s="20">
        <v>64.012500000000003</v>
      </c>
      <c r="P37" s="20">
        <v>289.34399999999999</v>
      </c>
      <c r="Q37" s="20">
        <v>19.1601</v>
      </c>
      <c r="R37" s="20">
        <v>19.796900000000001</v>
      </c>
      <c r="S37" s="20">
        <v>-6.3369499999999998E-4</v>
      </c>
      <c r="T37" s="20">
        <v>0.68100099999999997</v>
      </c>
      <c r="U37" s="20">
        <v>40.308599999999998</v>
      </c>
      <c r="V37" s="20">
        <v>3.4162699999999999</v>
      </c>
      <c r="W37" s="20">
        <v>3340.54</v>
      </c>
      <c r="X37" s="20">
        <v>2.0212399999999998E-2</v>
      </c>
      <c r="Y37" s="20">
        <v>-1.45458E-3</v>
      </c>
      <c r="Z37" s="20">
        <v>-5.2612199999999996E-4</v>
      </c>
      <c r="AA37" s="20">
        <v>2.5558299999999999E-2</v>
      </c>
      <c r="AB37" s="20">
        <v>5.1706300000000001</v>
      </c>
      <c r="AC37" s="20">
        <v>458700</v>
      </c>
      <c r="AD37" s="20">
        <v>3700</v>
      </c>
      <c r="AE37" s="20">
        <v>9800</v>
      </c>
      <c r="AF37" s="20">
        <v>178600</v>
      </c>
      <c r="AG37" s="20">
        <v>234400</v>
      </c>
      <c r="AH37" s="20">
        <v>95399.999999999985</v>
      </c>
      <c r="AI37" s="20">
        <v>0</v>
      </c>
      <c r="AJ37" s="20">
        <v>0</v>
      </c>
      <c r="AK37" s="20">
        <v>19500</v>
      </c>
      <c r="AL37" s="20">
        <f t="shared" si="0"/>
        <v>329.71134704711341</v>
      </c>
      <c r="AM37" s="20">
        <f t="shared" si="1"/>
        <v>29300</v>
      </c>
      <c r="AO37" s="20">
        <v>2</v>
      </c>
    </row>
    <row r="38" spans="1:41" s="20" customFormat="1">
      <c r="A38" s="20" t="s">
        <v>64</v>
      </c>
      <c r="C38" s="20">
        <v>45.295999999999999</v>
      </c>
      <c r="D38" s="20">
        <v>209579</v>
      </c>
      <c r="E38" s="20">
        <v>693.58600000000001</v>
      </c>
      <c r="F38" s="20">
        <v>169.429</v>
      </c>
      <c r="G38" s="20">
        <v>59.204999999999998</v>
      </c>
      <c r="H38" s="20">
        <v>2931.06</v>
      </c>
      <c r="I38" s="20">
        <v>293.57499999999999</v>
      </c>
      <c r="J38" s="20">
        <v>179.91900000000001</v>
      </c>
      <c r="K38" s="20">
        <v>134.053</v>
      </c>
      <c r="L38" s="20">
        <v>2.26416</v>
      </c>
      <c r="M38" s="20">
        <v>22.3294</v>
      </c>
      <c r="N38" s="20">
        <v>135.49799999999999</v>
      </c>
      <c r="O38" s="20">
        <v>61.784399999999998</v>
      </c>
      <c r="P38" s="20">
        <v>238.78399999999999</v>
      </c>
      <c r="Q38" s="20">
        <v>23.450800000000001</v>
      </c>
      <c r="R38" s="20">
        <v>23.8887</v>
      </c>
      <c r="S38" s="20">
        <v>5.6138399999999998E-2</v>
      </c>
      <c r="T38" s="20">
        <v>0.85827699999999996</v>
      </c>
      <c r="U38" s="20">
        <v>36.228000000000002</v>
      </c>
      <c r="V38" s="20">
        <v>2.1769699999999998</v>
      </c>
      <c r="W38" s="20">
        <v>2854.99</v>
      </c>
      <c r="X38" s="20">
        <v>8.1305000000000006E-3</v>
      </c>
      <c r="Y38" s="20">
        <v>-7.5633600000000003E-4</v>
      </c>
      <c r="Z38" s="23">
        <v>-5.4551800000000002E-5</v>
      </c>
      <c r="AA38" s="20">
        <v>-3.9358099999999997E-3</v>
      </c>
      <c r="AB38" s="20">
        <v>7.7695299999999996</v>
      </c>
      <c r="AC38" s="20">
        <v>459400</v>
      </c>
      <c r="AD38" s="20">
        <v>2500</v>
      </c>
      <c r="AE38" s="20">
        <v>9500</v>
      </c>
      <c r="AF38" s="20">
        <v>184800</v>
      </c>
      <c r="AG38" s="20">
        <v>231100</v>
      </c>
      <c r="AH38" s="20">
        <v>93200</v>
      </c>
      <c r="AI38" s="20">
        <v>0</v>
      </c>
      <c r="AJ38" s="20">
        <v>0</v>
      </c>
      <c r="AK38" s="20">
        <v>19600</v>
      </c>
      <c r="AL38" s="20">
        <f t="shared" si="0"/>
        <v>390.31090860359154</v>
      </c>
      <c r="AM38" s="20">
        <f t="shared" si="1"/>
        <v>29100</v>
      </c>
      <c r="AO38" s="20">
        <v>2</v>
      </c>
    </row>
    <row r="39" spans="1:41" s="5" customFormat="1">
      <c r="A39" s="5" t="s">
        <v>65</v>
      </c>
      <c r="C39" s="5">
        <v>42.192599999999999</v>
      </c>
      <c r="D39" s="5">
        <v>209616</v>
      </c>
      <c r="E39" s="5">
        <v>1029.8399999999999</v>
      </c>
      <c r="F39" s="5">
        <v>354.55399999999997</v>
      </c>
      <c r="G39" s="5">
        <v>51.197800000000001</v>
      </c>
      <c r="H39" s="5">
        <v>3756.93</v>
      </c>
      <c r="I39" s="5">
        <v>270.78899999999999</v>
      </c>
      <c r="J39" s="5">
        <v>167.608</v>
      </c>
      <c r="K39" s="5">
        <v>113.524</v>
      </c>
      <c r="L39" s="5">
        <v>2.0190199999999998</v>
      </c>
      <c r="M39" s="5">
        <v>20.227</v>
      </c>
      <c r="N39" s="5">
        <v>91.692300000000003</v>
      </c>
      <c r="O39" s="5">
        <v>60.747599999999998</v>
      </c>
      <c r="P39" s="5">
        <v>250.709</v>
      </c>
      <c r="Q39" s="5">
        <v>20.2517</v>
      </c>
      <c r="R39" s="5">
        <v>30.183499999999999</v>
      </c>
      <c r="S39" s="5">
        <v>0.10536</v>
      </c>
      <c r="T39" s="5">
        <v>1.5548599999999999</v>
      </c>
      <c r="U39" s="5">
        <v>49.919600000000003</v>
      </c>
      <c r="V39" s="5">
        <v>3.0425800000000001</v>
      </c>
      <c r="W39" s="5">
        <v>2681.85</v>
      </c>
      <c r="X39" s="5">
        <v>1.3811E-2</v>
      </c>
      <c r="Y39" s="5">
        <v>4.9047700000000001E-3</v>
      </c>
      <c r="Z39" s="5">
        <v>7.7597799999999998E-4</v>
      </c>
      <c r="AA39" s="5">
        <v>6.3856999999999997E-2</v>
      </c>
      <c r="AB39" s="5">
        <v>7.2824200000000001</v>
      </c>
      <c r="AC39" s="5">
        <v>458900</v>
      </c>
      <c r="AD39" s="5">
        <v>2700</v>
      </c>
      <c r="AE39" s="5">
        <v>7100</v>
      </c>
      <c r="AF39" s="5">
        <v>187300</v>
      </c>
      <c r="AG39" s="5">
        <v>229800</v>
      </c>
      <c r="AH39" s="5">
        <v>94700</v>
      </c>
      <c r="AI39" s="5">
        <v>0</v>
      </c>
      <c r="AJ39" s="5">
        <v>0</v>
      </c>
      <c r="AK39" s="5">
        <v>19600</v>
      </c>
      <c r="AL39" s="5">
        <f t="shared" si="0"/>
        <v>377.72876123314279</v>
      </c>
      <c r="AM39" s="5">
        <f t="shared" si="1"/>
        <v>26700</v>
      </c>
      <c r="AO39">
        <v>1</v>
      </c>
    </row>
    <row r="40" spans="1:41" s="5" customFormat="1">
      <c r="A40" s="5" t="s">
        <v>66</v>
      </c>
      <c r="C40" s="5">
        <v>45.502499999999998</v>
      </c>
      <c r="D40" s="5">
        <v>245154</v>
      </c>
      <c r="E40" s="5">
        <v>-356.82499999999999</v>
      </c>
      <c r="F40" s="5">
        <v>99.075199999999995</v>
      </c>
      <c r="G40" s="5">
        <v>51.850700000000003</v>
      </c>
      <c r="H40" s="5">
        <v>4922.3</v>
      </c>
      <c r="I40" s="5">
        <v>315.74900000000002</v>
      </c>
      <c r="J40" s="5">
        <v>188.92099999999999</v>
      </c>
      <c r="K40" s="5">
        <v>134.828</v>
      </c>
      <c r="L40" s="5">
        <v>2.9890300000000001</v>
      </c>
      <c r="M40" s="5">
        <v>42.487000000000002</v>
      </c>
      <c r="N40" s="5">
        <v>78.072100000000006</v>
      </c>
      <c r="O40" s="5">
        <v>69.398499999999999</v>
      </c>
      <c r="P40" s="5">
        <v>288.30599999999998</v>
      </c>
      <c r="Q40" s="5">
        <v>31.963100000000001</v>
      </c>
      <c r="R40" s="5">
        <v>27.672699999999999</v>
      </c>
      <c r="S40" s="5">
        <v>0.26895400000000003</v>
      </c>
      <c r="T40" s="5">
        <v>2.1284200000000002</v>
      </c>
      <c r="U40" s="5">
        <v>61.331400000000002</v>
      </c>
      <c r="V40" s="5">
        <v>3.4960800000000001</v>
      </c>
      <c r="W40" s="5">
        <v>2859.62</v>
      </c>
      <c r="X40" s="5">
        <v>2.67219E-2</v>
      </c>
      <c r="Y40" s="5">
        <v>-2.99271E-3</v>
      </c>
      <c r="Z40" s="5">
        <v>-5.5054199999999996E-3</v>
      </c>
      <c r="AA40" s="5">
        <v>6.50038E-2</v>
      </c>
      <c r="AB40" s="5">
        <v>7.0906399999999996</v>
      </c>
      <c r="AC40" s="5">
        <v>458500</v>
      </c>
      <c r="AD40" s="5">
        <v>0</v>
      </c>
      <c r="AE40" s="5">
        <v>8900</v>
      </c>
      <c r="AF40" s="5">
        <v>184899.99999999997</v>
      </c>
      <c r="AG40" s="5">
        <v>230500</v>
      </c>
      <c r="AH40" s="5">
        <v>97800</v>
      </c>
      <c r="AI40" s="5">
        <v>0</v>
      </c>
      <c r="AJ40" s="5">
        <v>0</v>
      </c>
      <c r="AK40" s="5">
        <v>19400</v>
      </c>
      <c r="AL40" s="5">
        <f t="shared" si="0"/>
        <v>339.2229089925288</v>
      </c>
      <c r="AM40" s="5">
        <f t="shared" si="1"/>
        <v>28300</v>
      </c>
      <c r="AO40">
        <v>1</v>
      </c>
    </row>
    <row r="41" spans="1:41" s="20" customFormat="1">
      <c r="A41" s="20" t="s">
        <v>67</v>
      </c>
      <c r="C41" s="20">
        <v>57.115099999999998</v>
      </c>
      <c r="D41" s="20">
        <v>211689</v>
      </c>
      <c r="E41" s="20">
        <v>1880.38</v>
      </c>
      <c r="F41" s="20">
        <v>68.012799999999999</v>
      </c>
      <c r="G41" s="20">
        <v>54.166499999999999</v>
      </c>
      <c r="H41" s="20">
        <v>2908.59</v>
      </c>
      <c r="I41" s="20">
        <v>299.83</v>
      </c>
      <c r="J41" s="20">
        <v>158.80000000000001</v>
      </c>
      <c r="K41" s="20">
        <v>147.351</v>
      </c>
      <c r="L41" s="20">
        <v>2.9101599999999999</v>
      </c>
      <c r="M41" s="20">
        <v>50.588200000000001</v>
      </c>
      <c r="N41" s="20">
        <v>68.113600000000005</v>
      </c>
      <c r="O41" s="20">
        <v>66.997900000000001</v>
      </c>
      <c r="P41" s="20">
        <v>249.791</v>
      </c>
      <c r="Q41" s="20">
        <v>22.069400000000002</v>
      </c>
      <c r="R41" s="20">
        <v>27.7758</v>
      </c>
      <c r="S41" s="20">
        <v>3.3782800000000002E-2</v>
      </c>
      <c r="T41" s="20">
        <v>0.85289499999999996</v>
      </c>
      <c r="U41" s="20">
        <v>37.681899999999999</v>
      </c>
      <c r="V41" s="20">
        <v>3.0587200000000001</v>
      </c>
      <c r="W41" s="20">
        <v>3083.33</v>
      </c>
      <c r="X41" s="20">
        <v>1.9958500000000001E-2</v>
      </c>
      <c r="Y41" s="20">
        <v>-8.3582800000000005E-4</v>
      </c>
      <c r="Z41" s="20">
        <v>-1.1382400000000001E-2</v>
      </c>
      <c r="AA41" s="20">
        <v>4.1006899999999999E-2</v>
      </c>
      <c r="AB41" s="20">
        <v>8.0094700000000003</v>
      </c>
      <c r="AC41" s="20">
        <v>459799.99999999994</v>
      </c>
      <c r="AD41" s="20">
        <v>2600</v>
      </c>
      <c r="AE41" s="20">
        <v>9000</v>
      </c>
      <c r="AF41" s="20">
        <v>184899.99999999997</v>
      </c>
      <c r="AG41" s="20">
        <v>231900</v>
      </c>
      <c r="AH41" s="20">
        <v>94100</v>
      </c>
      <c r="AI41" s="20">
        <v>0</v>
      </c>
      <c r="AJ41" s="20">
        <v>0</v>
      </c>
      <c r="AK41" s="20">
        <v>17700</v>
      </c>
      <c r="AL41" s="20">
        <f t="shared" si="0"/>
        <v>376.71493368456032</v>
      </c>
      <c r="AM41" s="20">
        <f t="shared" si="1"/>
        <v>26700</v>
      </c>
      <c r="AO41" s="20">
        <v>2</v>
      </c>
    </row>
    <row r="42" spans="1:41" s="20" customFormat="1">
      <c r="A42" s="20" t="s">
        <v>68</v>
      </c>
      <c r="C42" s="20">
        <v>52.729500000000002</v>
      </c>
      <c r="D42" s="20">
        <v>222597</v>
      </c>
      <c r="E42" s="20">
        <v>2141.3000000000002</v>
      </c>
      <c r="F42" s="20">
        <v>264.87400000000002</v>
      </c>
      <c r="G42" s="20">
        <v>56.565399999999997</v>
      </c>
      <c r="H42" s="20">
        <v>3629.28</v>
      </c>
      <c r="I42" s="20">
        <v>285.23099999999999</v>
      </c>
      <c r="J42" s="20">
        <v>135.62</v>
      </c>
      <c r="K42" s="20">
        <v>130.04300000000001</v>
      </c>
      <c r="L42" s="20">
        <v>2.7851300000000001</v>
      </c>
      <c r="M42" s="20">
        <v>39.645000000000003</v>
      </c>
      <c r="N42" s="20">
        <v>63.829000000000001</v>
      </c>
      <c r="O42" s="20">
        <v>65.606300000000005</v>
      </c>
      <c r="P42" s="20">
        <v>251.333</v>
      </c>
      <c r="Q42" s="20">
        <v>19.220199999999998</v>
      </c>
      <c r="R42" s="20">
        <v>30.838799999999999</v>
      </c>
      <c r="S42" s="20">
        <v>4.0851600000000002E-2</v>
      </c>
      <c r="T42" s="20">
        <v>2.82822</v>
      </c>
      <c r="U42" s="20">
        <v>50.9574</v>
      </c>
      <c r="V42" s="20">
        <v>2.7154500000000001</v>
      </c>
      <c r="W42" s="20">
        <v>2748.19</v>
      </c>
      <c r="X42" s="20">
        <v>2.2327900000000001E-2</v>
      </c>
      <c r="Y42" s="20">
        <v>4.3198599999999998E-4</v>
      </c>
      <c r="Z42" s="20">
        <v>-3.7656999999999999E-3</v>
      </c>
      <c r="AA42" s="20">
        <v>4.1017999999999999E-2</v>
      </c>
      <c r="AB42" s="20">
        <v>7.75488</v>
      </c>
      <c r="AC42" s="20">
        <v>459000</v>
      </c>
      <c r="AD42" s="20">
        <v>0</v>
      </c>
      <c r="AE42" s="20">
        <v>8000</v>
      </c>
      <c r="AF42" s="20">
        <v>188800</v>
      </c>
      <c r="AG42" s="20">
        <v>228800</v>
      </c>
      <c r="AH42" s="20">
        <v>95500</v>
      </c>
      <c r="AI42" s="20">
        <v>0</v>
      </c>
      <c r="AJ42" s="20">
        <v>0</v>
      </c>
      <c r="AK42" s="20">
        <v>20000</v>
      </c>
      <c r="AL42" s="20">
        <f t="shared" si="0"/>
        <v>379.97397874532993</v>
      </c>
      <c r="AM42" s="20">
        <f t="shared" si="1"/>
        <v>28000</v>
      </c>
      <c r="AO42" s="20">
        <v>2</v>
      </c>
    </row>
    <row r="43" spans="1:41" s="5" customFormat="1">
      <c r="A43" s="5" t="s">
        <v>69</v>
      </c>
      <c r="C43" s="5">
        <v>45.497399999999999</v>
      </c>
      <c r="D43" s="5">
        <v>219180</v>
      </c>
      <c r="E43" s="5">
        <v>1300.78</v>
      </c>
      <c r="F43" s="5">
        <v>81.493700000000004</v>
      </c>
      <c r="G43" s="5">
        <v>52.920499999999997</v>
      </c>
      <c r="H43" s="5">
        <v>2844.5</v>
      </c>
      <c r="I43" s="5">
        <v>281.59300000000002</v>
      </c>
      <c r="J43" s="5">
        <v>170.85400000000001</v>
      </c>
      <c r="K43" s="5">
        <v>123.79600000000001</v>
      </c>
      <c r="L43" s="5">
        <v>2.3093300000000001</v>
      </c>
      <c r="M43" s="5">
        <v>21.4268</v>
      </c>
      <c r="N43" s="5">
        <v>76.189400000000006</v>
      </c>
      <c r="O43" s="5">
        <v>63.862499999999997</v>
      </c>
      <c r="P43" s="5">
        <v>276.738</v>
      </c>
      <c r="Q43" s="5">
        <v>29.6508</v>
      </c>
      <c r="R43" s="5">
        <v>30.444700000000001</v>
      </c>
      <c r="S43" s="5">
        <v>5.7056999999999997E-2</v>
      </c>
      <c r="T43" s="5">
        <v>2.1233300000000002</v>
      </c>
      <c r="U43" s="5">
        <v>29.569600000000001</v>
      </c>
      <c r="V43" s="5">
        <v>3.3026800000000001</v>
      </c>
      <c r="W43" s="5">
        <v>2074.04</v>
      </c>
      <c r="X43" s="5">
        <v>2.1695699999999998E-2</v>
      </c>
      <c r="Y43" s="5">
        <v>-1.4487199999999999E-3</v>
      </c>
      <c r="Z43" s="5">
        <v>8.5201500000000002E-4</v>
      </c>
      <c r="AA43" s="5">
        <v>0.102899</v>
      </c>
      <c r="AB43" s="5">
        <v>6.0835100000000004</v>
      </c>
      <c r="AC43" s="5">
        <v>458800</v>
      </c>
      <c r="AD43" s="5">
        <v>3500</v>
      </c>
      <c r="AE43" s="5">
        <v>7600</v>
      </c>
      <c r="AF43" s="5">
        <v>186500</v>
      </c>
      <c r="AG43" s="5">
        <v>229700</v>
      </c>
      <c r="AH43" s="5">
        <v>96000</v>
      </c>
      <c r="AI43" s="5">
        <v>2700</v>
      </c>
      <c r="AJ43" s="5">
        <v>0</v>
      </c>
      <c r="AK43" s="5">
        <v>15200</v>
      </c>
      <c r="AL43" s="5">
        <f t="shared" si="0"/>
        <v>346.89851050452052</v>
      </c>
      <c r="AM43" s="5">
        <f t="shared" si="1"/>
        <v>22800</v>
      </c>
      <c r="AO43">
        <v>1</v>
      </c>
    </row>
    <row r="44" spans="1:41" s="28" customFormat="1">
      <c r="A44" s="28" t="s">
        <v>61</v>
      </c>
      <c r="C44" s="28">
        <v>50.363599999999998</v>
      </c>
      <c r="D44" s="28">
        <v>238781</v>
      </c>
      <c r="E44" s="28">
        <v>1840.21</v>
      </c>
      <c r="F44" s="28">
        <v>433.94499999999999</v>
      </c>
      <c r="G44" s="28">
        <v>87.808300000000003</v>
      </c>
      <c r="H44" s="28">
        <v>2905.37</v>
      </c>
      <c r="I44" s="28">
        <v>394.62400000000002</v>
      </c>
      <c r="J44" s="28">
        <v>137.773</v>
      </c>
      <c r="K44" s="28">
        <v>135.91800000000001</v>
      </c>
      <c r="L44" s="28">
        <v>2.5918299999999999</v>
      </c>
      <c r="M44" s="28">
        <v>46.739600000000003</v>
      </c>
      <c r="N44" s="28">
        <v>87.066000000000003</v>
      </c>
      <c r="O44" s="28">
        <v>66.085499999999996</v>
      </c>
      <c r="P44" s="28">
        <v>255.517</v>
      </c>
      <c r="Q44" s="28">
        <v>43.722900000000003</v>
      </c>
      <c r="R44" s="28">
        <v>48.262</v>
      </c>
      <c r="S44" s="28">
        <v>4.3321400000000003E-2</v>
      </c>
      <c r="T44" s="28">
        <v>1.60483</v>
      </c>
      <c r="U44" s="28">
        <v>23.259799999999998</v>
      </c>
      <c r="V44" s="28">
        <v>3.16995</v>
      </c>
      <c r="W44" s="28">
        <v>2857.37</v>
      </c>
      <c r="X44" s="28">
        <v>1.26366E-2</v>
      </c>
      <c r="Y44" s="35">
        <v>-1.16428E-5</v>
      </c>
      <c r="Z44" s="28">
        <v>-2.7218899999999998E-3</v>
      </c>
      <c r="AA44" s="28">
        <v>3.8648000000000002E-2</v>
      </c>
      <c r="AB44" s="28">
        <v>7.1120400000000004</v>
      </c>
      <c r="AC44" s="28">
        <v>458400.00000000006</v>
      </c>
      <c r="AD44" s="28">
        <v>0</v>
      </c>
      <c r="AE44" s="28">
        <v>10000</v>
      </c>
      <c r="AF44" s="28">
        <v>182600.00000000003</v>
      </c>
      <c r="AG44" s="28">
        <v>231600</v>
      </c>
      <c r="AH44" s="28">
        <v>98200</v>
      </c>
      <c r="AI44" s="28">
        <v>0</v>
      </c>
      <c r="AJ44" s="28">
        <v>0</v>
      </c>
      <c r="AK44" s="28">
        <v>19100</v>
      </c>
      <c r="AL44" s="28">
        <f t="shared" si="0"/>
        <v>384.3188515832606</v>
      </c>
      <c r="AM44" s="28">
        <f t="shared" si="1"/>
        <v>29100</v>
      </c>
      <c r="AO44" s="28">
        <v>1</v>
      </c>
    </row>
    <row r="45" spans="1:41" s="20" customFormat="1">
      <c r="A45" s="20" t="s">
        <v>70</v>
      </c>
      <c r="C45" s="20">
        <v>45.9803</v>
      </c>
      <c r="D45" s="20">
        <v>220470</v>
      </c>
      <c r="E45" s="20">
        <v>-243.46600000000001</v>
      </c>
      <c r="F45" s="20">
        <v>-121.95699999999999</v>
      </c>
      <c r="G45" s="20">
        <v>48.767699999999998</v>
      </c>
      <c r="H45" s="20">
        <v>2917.12</v>
      </c>
      <c r="I45" s="20">
        <v>293.935</v>
      </c>
      <c r="J45" s="20">
        <v>123.21899999999999</v>
      </c>
      <c r="K45" s="20">
        <v>89.810100000000006</v>
      </c>
      <c r="L45" s="20">
        <v>1.7456700000000001</v>
      </c>
      <c r="M45" s="20">
        <v>40.193899999999999</v>
      </c>
      <c r="N45" s="20">
        <v>99.465599999999995</v>
      </c>
      <c r="O45" s="20">
        <v>66.929500000000004</v>
      </c>
      <c r="P45" s="20">
        <v>240.34299999999999</v>
      </c>
      <c r="Q45" s="20">
        <v>26.3811</v>
      </c>
      <c r="R45" s="20">
        <v>35.700699999999998</v>
      </c>
      <c r="S45" s="20">
        <v>4.0517499999999998E-2</v>
      </c>
      <c r="T45" s="20">
        <v>1.8429500000000001</v>
      </c>
      <c r="U45" s="20">
        <v>26.779699999999998</v>
      </c>
      <c r="V45" s="20">
        <v>2.6040899999999998</v>
      </c>
      <c r="W45" s="20">
        <v>2327.46</v>
      </c>
      <c r="X45" s="20">
        <v>1.3894500000000001E-2</v>
      </c>
      <c r="Y45" s="20">
        <v>4.04736E-4</v>
      </c>
      <c r="Z45" s="20">
        <v>1.26099E-3</v>
      </c>
      <c r="AA45" s="20">
        <v>6.6857200000000006E-2</v>
      </c>
      <c r="AB45" s="20">
        <v>7.2088599999999996</v>
      </c>
      <c r="AC45" s="20">
        <v>462600</v>
      </c>
      <c r="AD45" s="20">
        <v>3600</v>
      </c>
      <c r="AE45" s="20">
        <v>7300</v>
      </c>
      <c r="AF45" s="20">
        <v>189100</v>
      </c>
      <c r="AG45" s="20">
        <v>231400</v>
      </c>
      <c r="AH45" s="20">
        <v>99600.000000000015</v>
      </c>
      <c r="AI45" s="20">
        <v>0</v>
      </c>
      <c r="AJ45" s="20">
        <v>6400</v>
      </c>
      <c r="AK45" s="20">
        <v>0</v>
      </c>
      <c r="AL45" s="20">
        <f>AH45/P45</f>
        <v>414.40774226834156</v>
      </c>
      <c r="AM45" s="20">
        <f t="shared" si="1"/>
        <v>7300</v>
      </c>
      <c r="AO45" s="20">
        <v>2</v>
      </c>
    </row>
    <row r="46" spans="1:41">
      <c r="A46" s="26"/>
      <c r="B46" s="2"/>
      <c r="C46" s="2" t="s">
        <v>25</v>
      </c>
      <c r="D46" s="2" t="s">
        <v>26</v>
      </c>
      <c r="E46" s="2" t="s">
        <v>27</v>
      </c>
      <c r="F46" s="2" t="s">
        <v>28</v>
      </c>
      <c r="G46" s="2" t="s">
        <v>29</v>
      </c>
      <c r="H46" s="2" t="s">
        <v>30</v>
      </c>
      <c r="I46" s="2" t="s">
        <v>31</v>
      </c>
      <c r="J46" s="2" t="s">
        <v>32</v>
      </c>
      <c r="K46" s="2" t="s">
        <v>33</v>
      </c>
      <c r="L46" s="2" t="s">
        <v>34</v>
      </c>
      <c r="M46" s="2" t="s">
        <v>35</v>
      </c>
      <c r="N46" s="2" t="s">
        <v>36</v>
      </c>
      <c r="O46" s="2" t="s">
        <v>37</v>
      </c>
      <c r="P46" s="2" t="s">
        <v>38</v>
      </c>
      <c r="Q46" s="2" t="s">
        <v>39</v>
      </c>
      <c r="R46" s="2" t="s">
        <v>40</v>
      </c>
      <c r="S46" s="2" t="s">
        <v>41</v>
      </c>
      <c r="T46" s="2" t="s">
        <v>42</v>
      </c>
      <c r="U46" s="2" t="s">
        <v>43</v>
      </c>
      <c r="V46" s="2" t="s">
        <v>44</v>
      </c>
      <c r="W46" s="2" t="s">
        <v>45</v>
      </c>
      <c r="X46" s="2" t="s">
        <v>46</v>
      </c>
      <c r="Y46" s="2" t="s">
        <v>47</v>
      </c>
      <c r="Z46" s="2" t="s">
        <v>48</v>
      </c>
      <c r="AA46" s="2" t="s">
        <v>49</v>
      </c>
      <c r="AB46" s="2" t="s">
        <v>50</v>
      </c>
      <c r="AC46" s="20" t="s">
        <v>229</v>
      </c>
      <c r="AD46" s="20" t="s">
        <v>231</v>
      </c>
      <c r="AE46" s="20" t="s">
        <v>232</v>
      </c>
      <c r="AF46" s="20" t="s">
        <v>233</v>
      </c>
      <c r="AG46" s="20" t="s">
        <v>234</v>
      </c>
      <c r="AH46" s="20" t="s">
        <v>238</v>
      </c>
      <c r="AI46" s="20" t="s">
        <v>239</v>
      </c>
      <c r="AJ46" s="20" t="s">
        <v>241</v>
      </c>
      <c r="AK46" s="20" t="s">
        <v>244</v>
      </c>
      <c r="AL46" s="20"/>
      <c r="AM46" s="18"/>
    </row>
    <row r="47" spans="1:41" s="5" customFormat="1">
      <c r="A47" s="5" t="s">
        <v>71</v>
      </c>
      <c r="C47" s="5">
        <v>34.088999999999999</v>
      </c>
      <c r="D47" s="5">
        <v>213542</v>
      </c>
      <c r="E47" s="5">
        <v>1205.32</v>
      </c>
      <c r="F47" s="5">
        <v>437.67500000000001</v>
      </c>
      <c r="G47" s="5">
        <v>49.944600000000001</v>
      </c>
      <c r="H47" s="5">
        <v>1211.92</v>
      </c>
      <c r="I47" s="5">
        <v>0.64314099999999996</v>
      </c>
      <c r="J47" s="5">
        <v>0.156331</v>
      </c>
      <c r="K47" s="5">
        <v>105.732</v>
      </c>
      <c r="L47" s="5">
        <v>0.83107799999999998</v>
      </c>
      <c r="M47" s="5">
        <v>38.328099999999999</v>
      </c>
      <c r="N47" s="5">
        <v>82.421300000000002</v>
      </c>
      <c r="O47" s="5">
        <v>74.239500000000007</v>
      </c>
      <c r="P47" s="5">
        <v>246.88900000000001</v>
      </c>
      <c r="Q47" s="5">
        <v>23.223099999999999</v>
      </c>
      <c r="R47" s="5">
        <v>26.452000000000002</v>
      </c>
      <c r="S47" s="5">
        <v>0.11290799999999999</v>
      </c>
      <c r="T47" s="5">
        <v>1.8968100000000001</v>
      </c>
      <c r="U47" s="5">
        <v>28.7409</v>
      </c>
      <c r="V47" s="5">
        <v>0.84642499999999998</v>
      </c>
      <c r="W47" s="5">
        <v>2691.7</v>
      </c>
      <c r="X47" s="5">
        <v>3.66132E-3</v>
      </c>
      <c r="Y47" s="5">
        <v>-4.2540399999999999E-4</v>
      </c>
      <c r="Z47" s="22">
        <v>-1.75966E-5</v>
      </c>
      <c r="AA47" s="5">
        <v>4.0512199999999998E-2</v>
      </c>
      <c r="AB47" s="5">
        <v>3.44415</v>
      </c>
      <c r="AC47" s="5">
        <v>464700</v>
      </c>
      <c r="AD47" s="5">
        <v>4300</v>
      </c>
      <c r="AE47" s="5">
        <v>6899.9999999999991</v>
      </c>
      <c r="AF47" s="5">
        <v>194800</v>
      </c>
      <c r="AG47" s="5">
        <v>232200</v>
      </c>
      <c r="AH47" s="5">
        <v>84800</v>
      </c>
      <c r="AI47" s="5">
        <v>0</v>
      </c>
      <c r="AJ47" s="5">
        <v>0</v>
      </c>
      <c r="AK47" s="5">
        <v>12300</v>
      </c>
      <c r="AL47" s="5">
        <f>AH47/P47</f>
        <v>343.47419285589876</v>
      </c>
      <c r="AM47" s="5">
        <f t="shared" si="1"/>
        <v>19200</v>
      </c>
      <c r="AO47" s="5">
        <v>3</v>
      </c>
    </row>
    <row r="48" spans="1:41" s="5" customFormat="1">
      <c r="A48" s="5" t="s">
        <v>72</v>
      </c>
      <c r="C48" s="5">
        <v>35.832000000000001</v>
      </c>
      <c r="D48" s="5">
        <v>225199</v>
      </c>
      <c r="E48" s="5">
        <v>2347.1</v>
      </c>
      <c r="F48" s="5">
        <v>-185.15600000000001</v>
      </c>
      <c r="G48" s="5">
        <v>48.827199999999998</v>
      </c>
      <c r="H48" s="5">
        <v>1000.61</v>
      </c>
      <c r="I48" s="5">
        <v>0.58243500000000004</v>
      </c>
      <c r="J48" s="5">
        <v>1.57064</v>
      </c>
      <c r="K48" s="5">
        <v>100.43</v>
      </c>
      <c r="L48" s="5">
        <v>1.4075500000000001</v>
      </c>
      <c r="M48" s="5">
        <v>38.134999999999998</v>
      </c>
      <c r="N48" s="5">
        <v>77.236999999999995</v>
      </c>
      <c r="O48" s="5">
        <v>69.947900000000004</v>
      </c>
      <c r="P48" s="5">
        <v>234.81200000000001</v>
      </c>
      <c r="Q48" s="5">
        <v>28.107399999999998</v>
      </c>
      <c r="R48" s="5">
        <v>29.242599999999999</v>
      </c>
      <c r="S48" s="5">
        <v>6.6684599999999997E-2</v>
      </c>
      <c r="T48" s="5">
        <v>1.10005</v>
      </c>
      <c r="U48" s="5">
        <v>24.696300000000001</v>
      </c>
      <c r="V48" s="5">
        <v>0.89473800000000003</v>
      </c>
      <c r="W48" s="5">
        <v>2612.58</v>
      </c>
      <c r="X48" s="5">
        <v>1.6872999999999999E-2</v>
      </c>
      <c r="Y48" s="5">
        <v>-1.00029E-3</v>
      </c>
      <c r="Z48" s="22">
        <v>6.6654400000000003E-5</v>
      </c>
      <c r="AA48" s="5">
        <v>3.4691300000000001E-2</v>
      </c>
      <c r="AB48" s="5">
        <v>3.7402600000000001</v>
      </c>
      <c r="AC48" s="5">
        <v>463900</v>
      </c>
      <c r="AD48" s="5">
        <v>4200</v>
      </c>
      <c r="AE48" s="5">
        <v>6100</v>
      </c>
      <c r="AF48" s="5">
        <v>198500</v>
      </c>
      <c r="AG48" s="5">
        <v>228800</v>
      </c>
      <c r="AH48" s="5">
        <v>84900</v>
      </c>
      <c r="AI48" s="5">
        <v>0</v>
      </c>
      <c r="AJ48" s="5">
        <v>0</v>
      </c>
      <c r="AK48" s="5">
        <v>13700.000000000002</v>
      </c>
      <c r="AL48" s="5">
        <f t="shared" ref="AL48:AL91" si="2">AH48/P48</f>
        <v>361.5658484234196</v>
      </c>
      <c r="AM48" s="5">
        <f t="shared" si="1"/>
        <v>19800</v>
      </c>
      <c r="AO48" s="5">
        <v>3</v>
      </c>
    </row>
    <row r="49" spans="1:41" s="20" customFormat="1">
      <c r="A49" s="20" t="s">
        <v>73</v>
      </c>
      <c r="C49" s="20">
        <v>41.066800000000001</v>
      </c>
      <c r="D49" s="20">
        <v>205874</v>
      </c>
      <c r="E49" s="20">
        <v>2949.18</v>
      </c>
      <c r="F49" s="20">
        <v>262.42599999999999</v>
      </c>
      <c r="G49" s="20">
        <v>36.429400000000001</v>
      </c>
      <c r="H49" s="20">
        <v>567.529</v>
      </c>
      <c r="I49" s="20">
        <v>0.17027400000000001</v>
      </c>
      <c r="J49" s="20">
        <v>0.67018500000000003</v>
      </c>
      <c r="K49" s="20">
        <v>88.142200000000003</v>
      </c>
      <c r="L49" s="20">
        <v>0.90302099999999996</v>
      </c>
      <c r="M49" s="20">
        <v>27.485800000000001</v>
      </c>
      <c r="N49" s="20">
        <v>64.239000000000004</v>
      </c>
      <c r="O49" s="20">
        <v>71.660799999999995</v>
      </c>
      <c r="P49" s="20">
        <v>249.61799999999999</v>
      </c>
      <c r="Q49" s="20">
        <v>27.683800000000002</v>
      </c>
      <c r="R49" s="20">
        <v>25.605799999999999</v>
      </c>
      <c r="S49" s="20">
        <v>-5.45309E-2</v>
      </c>
      <c r="T49" s="20">
        <v>3.01152</v>
      </c>
      <c r="U49" s="20">
        <v>37.781700000000001</v>
      </c>
      <c r="V49" s="20">
        <v>0.63961000000000001</v>
      </c>
      <c r="W49" s="20">
        <v>1803.16</v>
      </c>
      <c r="X49" s="23">
        <v>9.9954500000000007E-5</v>
      </c>
      <c r="Y49" s="20">
        <v>4.9282500000000001E-4</v>
      </c>
      <c r="Z49" s="20">
        <v>-2.4510500000000002E-4</v>
      </c>
      <c r="AA49" s="20">
        <v>-2.2316100000000002E-3</v>
      </c>
      <c r="AB49" s="20">
        <v>4.4102199999999998</v>
      </c>
      <c r="AC49" s="20">
        <v>464200</v>
      </c>
      <c r="AD49" s="20">
        <v>0</v>
      </c>
      <c r="AE49" s="20">
        <v>7100</v>
      </c>
      <c r="AF49" s="20">
        <v>192399.99999999997</v>
      </c>
      <c r="AG49" s="20">
        <v>235000</v>
      </c>
      <c r="AH49" s="20">
        <v>83699.999999999985</v>
      </c>
      <c r="AI49" s="20">
        <v>0</v>
      </c>
      <c r="AJ49" s="20">
        <v>0</v>
      </c>
      <c r="AK49" s="20">
        <v>9300</v>
      </c>
      <c r="AL49" s="20">
        <f t="shared" si="2"/>
        <v>335.31235728192672</v>
      </c>
      <c r="AM49" s="20">
        <f t="shared" si="1"/>
        <v>16400</v>
      </c>
      <c r="AO49" s="20">
        <v>4</v>
      </c>
    </row>
    <row r="50" spans="1:41" s="20" customFormat="1">
      <c r="A50" s="20" t="s">
        <v>74</v>
      </c>
      <c r="C50" s="20">
        <v>42.691299999999998</v>
      </c>
      <c r="D50" s="20">
        <v>217392</v>
      </c>
      <c r="E50" s="20">
        <v>881.43700000000001</v>
      </c>
      <c r="F50" s="20">
        <v>-69.506100000000004</v>
      </c>
      <c r="G50" s="20">
        <v>56.448599999999999</v>
      </c>
      <c r="H50" s="20">
        <v>1179.33</v>
      </c>
      <c r="I50" s="20">
        <v>1.55227</v>
      </c>
      <c r="J50" s="20">
        <v>1.72007</v>
      </c>
      <c r="K50" s="20">
        <v>140.107</v>
      </c>
      <c r="L50" s="20">
        <v>1.1291500000000001</v>
      </c>
      <c r="M50" s="20">
        <v>51.460900000000002</v>
      </c>
      <c r="N50" s="20">
        <v>94.321299999999994</v>
      </c>
      <c r="O50" s="20">
        <v>72.257199999999997</v>
      </c>
      <c r="P50" s="20">
        <v>243.93700000000001</v>
      </c>
      <c r="Q50" s="20">
        <v>34.822400000000002</v>
      </c>
      <c r="R50" s="20">
        <v>27.142299999999999</v>
      </c>
      <c r="S50" s="20">
        <v>0.117882</v>
      </c>
      <c r="T50" s="20">
        <v>0.60138599999999998</v>
      </c>
      <c r="U50" s="20">
        <v>29.600100000000001</v>
      </c>
      <c r="V50" s="20">
        <v>1.9680500000000001</v>
      </c>
      <c r="W50" s="20">
        <v>2901.26</v>
      </c>
      <c r="X50" s="20">
        <v>1.3413100000000001E-2</v>
      </c>
      <c r="Y50" s="20">
        <v>-1.39488E-3</v>
      </c>
      <c r="Z50" s="20">
        <v>9.1570300000000002E-4</v>
      </c>
      <c r="AA50" s="20">
        <v>1.4713199999999999E-2</v>
      </c>
      <c r="AB50" s="20">
        <v>3.73061</v>
      </c>
      <c r="AC50" s="20">
        <v>465900.00000000006</v>
      </c>
      <c r="AD50" s="20">
        <v>0</v>
      </c>
      <c r="AE50" s="20">
        <v>6100</v>
      </c>
      <c r="AF50" s="20">
        <v>197700</v>
      </c>
      <c r="AG50" s="20">
        <v>232600.00000000003</v>
      </c>
      <c r="AH50" s="20">
        <v>84400</v>
      </c>
      <c r="AI50" s="20">
        <v>0</v>
      </c>
      <c r="AJ50" s="20">
        <v>0</v>
      </c>
      <c r="AK50" s="20">
        <v>13200</v>
      </c>
      <c r="AL50" s="20">
        <f t="shared" si="2"/>
        <v>345.99097307911467</v>
      </c>
      <c r="AM50" s="20">
        <f t="shared" si="1"/>
        <v>19300</v>
      </c>
      <c r="AO50" s="20">
        <v>4</v>
      </c>
    </row>
    <row r="51" spans="1:41" s="5" customFormat="1">
      <c r="A51" s="5" t="s">
        <v>75</v>
      </c>
      <c r="C51" s="5">
        <v>35.543399999999998</v>
      </c>
      <c r="D51" s="5">
        <v>212363</v>
      </c>
      <c r="E51" s="5">
        <v>2330.0100000000002</v>
      </c>
      <c r="F51" s="5">
        <v>5.5682700000000001</v>
      </c>
      <c r="G51" s="5">
        <v>49.1511</v>
      </c>
      <c r="H51" s="5">
        <v>1031.99</v>
      </c>
      <c r="I51" s="5">
        <v>0.45790900000000001</v>
      </c>
      <c r="J51" s="5">
        <v>0.42552000000000001</v>
      </c>
      <c r="K51" s="5">
        <v>113.381</v>
      </c>
      <c r="L51" s="5">
        <v>0.85931400000000002</v>
      </c>
      <c r="M51" s="5">
        <v>45.645600000000002</v>
      </c>
      <c r="N51" s="5">
        <v>51.2712</v>
      </c>
      <c r="O51" s="5">
        <v>71.980699999999999</v>
      </c>
      <c r="P51" s="5">
        <v>272.29899999999998</v>
      </c>
      <c r="Q51" s="5">
        <v>24.594999999999999</v>
      </c>
      <c r="R51" s="5">
        <v>26.6374</v>
      </c>
      <c r="S51" s="5">
        <v>6.8299899999999997E-2</v>
      </c>
      <c r="T51" s="5">
        <v>1.3000499999999999</v>
      </c>
      <c r="U51" s="5">
        <v>32.3919</v>
      </c>
      <c r="V51" s="5">
        <v>1.1655199999999999</v>
      </c>
      <c r="W51" s="5">
        <v>2363.3200000000002</v>
      </c>
      <c r="X51" s="5">
        <v>6.3435499999999999E-3</v>
      </c>
      <c r="Y51" s="5">
        <v>-3.5989600000000001E-4</v>
      </c>
      <c r="Z51" s="5">
        <v>-5.0347200000000003E-3</v>
      </c>
      <c r="AA51" s="5">
        <v>1.22749E-2</v>
      </c>
      <c r="AB51" s="5">
        <v>3.2177500000000001</v>
      </c>
      <c r="AC51" s="5">
        <v>464799.99999999994</v>
      </c>
      <c r="AD51" s="5">
        <v>4300</v>
      </c>
      <c r="AE51" s="5">
        <v>5900</v>
      </c>
      <c r="AF51" s="5">
        <v>195300</v>
      </c>
      <c r="AG51" s="5">
        <v>232500</v>
      </c>
      <c r="AH51" s="5">
        <v>85000</v>
      </c>
      <c r="AI51" s="5">
        <v>0</v>
      </c>
      <c r="AJ51" s="5">
        <v>0</v>
      </c>
      <c r="AK51" s="5">
        <v>12100</v>
      </c>
      <c r="AL51" s="5">
        <f t="shared" si="2"/>
        <v>312.15685698441791</v>
      </c>
      <c r="AM51" s="5">
        <f t="shared" si="1"/>
        <v>18000</v>
      </c>
      <c r="AO51" s="5">
        <v>3</v>
      </c>
    </row>
    <row r="52" spans="1:41" s="20" customFormat="1">
      <c r="A52" s="20" t="s">
        <v>76</v>
      </c>
      <c r="C52" s="20">
        <v>31.5305</v>
      </c>
      <c r="D52" s="20">
        <v>208177</v>
      </c>
      <c r="E52" s="20">
        <v>1015.59</v>
      </c>
      <c r="F52" s="20">
        <v>-129.38499999999999</v>
      </c>
      <c r="G52" s="20">
        <v>43.918100000000003</v>
      </c>
      <c r="H52" s="20">
        <v>1008.51</v>
      </c>
      <c r="I52" s="20">
        <v>0.29829800000000001</v>
      </c>
      <c r="J52" s="20">
        <v>-0.16298399999999999</v>
      </c>
      <c r="K52" s="20">
        <v>101.75</v>
      </c>
      <c r="L52" s="20">
        <v>0.79207799999999995</v>
      </c>
      <c r="M52" s="20">
        <v>33.1051</v>
      </c>
      <c r="N52" s="20">
        <v>82.062600000000003</v>
      </c>
      <c r="O52" s="20">
        <v>66.310500000000005</v>
      </c>
      <c r="P52" s="20">
        <v>214.44</v>
      </c>
      <c r="Q52" s="20">
        <v>22.102</v>
      </c>
      <c r="R52" s="20">
        <v>28.348800000000001</v>
      </c>
      <c r="S52" s="20">
        <v>-1.1727E-2</v>
      </c>
      <c r="T52" s="20">
        <v>0.492425</v>
      </c>
      <c r="U52" s="20">
        <v>27.855499999999999</v>
      </c>
      <c r="V52" s="20">
        <v>0.67861199999999999</v>
      </c>
      <c r="W52" s="20">
        <v>3056.94</v>
      </c>
      <c r="X52" s="20">
        <v>5.3209399999999997E-3</v>
      </c>
      <c r="Y52" s="20">
        <v>-2.27517E-3</v>
      </c>
      <c r="Z52" s="20">
        <v>-3.1085399999999999E-3</v>
      </c>
      <c r="AA52" s="20">
        <v>-2.92808E-3</v>
      </c>
      <c r="AB52" s="20">
        <v>3.5422500000000001</v>
      </c>
      <c r="AC52" s="20">
        <v>465500</v>
      </c>
      <c r="AD52" s="20">
        <v>0</v>
      </c>
      <c r="AE52" s="20">
        <v>6300</v>
      </c>
      <c r="AF52" s="20">
        <v>191700.00000000003</v>
      </c>
      <c r="AG52" s="20">
        <v>236300</v>
      </c>
      <c r="AH52" s="20">
        <v>87100.000000000015</v>
      </c>
      <c r="AI52" s="20">
        <v>0</v>
      </c>
      <c r="AJ52" s="20">
        <v>0</v>
      </c>
      <c r="AK52" s="20">
        <v>13000</v>
      </c>
      <c r="AL52" s="20">
        <f t="shared" si="2"/>
        <v>406.17422122738304</v>
      </c>
      <c r="AM52" s="20">
        <f t="shared" si="1"/>
        <v>19300</v>
      </c>
      <c r="AO52" s="20">
        <v>4</v>
      </c>
    </row>
    <row r="53" spans="1:41" s="28" customFormat="1">
      <c r="A53" s="28" t="s">
        <v>77</v>
      </c>
      <c r="C53" s="28">
        <v>30.461500000000001</v>
      </c>
      <c r="D53" s="28">
        <v>221200</v>
      </c>
      <c r="E53" s="28">
        <v>609</v>
      </c>
      <c r="F53" s="28">
        <v>164.441</v>
      </c>
      <c r="G53" s="28">
        <v>50.218899999999998</v>
      </c>
      <c r="H53" s="28">
        <v>1391.89</v>
      </c>
      <c r="I53" s="28">
        <v>0.40922399999999998</v>
      </c>
      <c r="J53" s="28">
        <v>1.3426499999999999</v>
      </c>
      <c r="K53" s="28">
        <v>114.767</v>
      </c>
      <c r="L53" s="28">
        <v>0.49928299999999998</v>
      </c>
      <c r="M53" s="28">
        <v>32.5946</v>
      </c>
      <c r="N53" s="28">
        <v>60.857500000000002</v>
      </c>
      <c r="O53" s="28">
        <v>73.714600000000004</v>
      </c>
      <c r="P53" s="28">
        <v>242.322</v>
      </c>
      <c r="Q53" s="28">
        <v>32.438200000000002</v>
      </c>
      <c r="R53" s="28">
        <v>29.374400000000001</v>
      </c>
      <c r="S53" s="28">
        <v>0.13331000000000001</v>
      </c>
      <c r="T53" s="28">
        <v>0.67019499999999999</v>
      </c>
      <c r="U53" s="28">
        <v>32.328499999999998</v>
      </c>
      <c r="V53" s="28">
        <v>1.4597500000000001</v>
      </c>
      <c r="W53" s="28">
        <v>2713.72</v>
      </c>
      <c r="X53" s="28">
        <v>1.1402000000000001E-2</v>
      </c>
      <c r="Y53" s="28">
        <v>-1.83351E-3</v>
      </c>
      <c r="Z53" s="28">
        <v>8.0444299999999995E-4</v>
      </c>
      <c r="AA53" s="28">
        <v>-8.0918699999999993E-3</v>
      </c>
      <c r="AB53" s="28">
        <v>4.5894700000000004</v>
      </c>
      <c r="AC53" s="28">
        <v>464200</v>
      </c>
      <c r="AD53" s="28">
        <v>4400</v>
      </c>
      <c r="AE53" s="28">
        <v>6200</v>
      </c>
      <c r="AF53" s="28">
        <v>195000</v>
      </c>
      <c r="AG53" s="28">
        <v>231600</v>
      </c>
      <c r="AH53" s="28">
        <v>85300</v>
      </c>
      <c r="AI53" s="28">
        <v>0</v>
      </c>
      <c r="AJ53" s="28">
        <v>0</v>
      </c>
      <c r="AK53" s="28">
        <v>13300</v>
      </c>
      <c r="AL53" s="28">
        <f t="shared" si="2"/>
        <v>352.01096062264259</v>
      </c>
      <c r="AM53" s="28">
        <f t="shared" si="1"/>
        <v>19500</v>
      </c>
    </row>
    <row r="54" spans="1:41" s="5" customFormat="1">
      <c r="A54" s="5" t="s">
        <v>78</v>
      </c>
      <c r="C54" s="5">
        <v>39.433700000000002</v>
      </c>
      <c r="D54" s="5">
        <v>226831</v>
      </c>
      <c r="E54" s="5">
        <v>800.14599999999996</v>
      </c>
      <c r="F54" s="5">
        <v>-514.46100000000001</v>
      </c>
      <c r="G54" s="5">
        <v>51.987000000000002</v>
      </c>
      <c r="H54" s="5">
        <v>1246.95</v>
      </c>
      <c r="I54" s="5">
        <v>0.63022500000000004</v>
      </c>
      <c r="J54" s="5">
        <v>0.79063799999999995</v>
      </c>
      <c r="K54" s="5">
        <v>111.032</v>
      </c>
      <c r="L54" s="5">
        <v>0.963669</v>
      </c>
      <c r="M54" s="5">
        <v>43.855499999999999</v>
      </c>
      <c r="N54" s="5">
        <v>64.716700000000003</v>
      </c>
      <c r="O54" s="5">
        <v>77.750100000000003</v>
      </c>
      <c r="P54" s="5">
        <v>261.60000000000002</v>
      </c>
      <c r="Q54" s="5">
        <v>18.715199999999999</v>
      </c>
      <c r="R54" s="5">
        <v>30.348700000000001</v>
      </c>
      <c r="S54" s="5">
        <v>-1.3635400000000001E-2</v>
      </c>
      <c r="T54" s="5">
        <v>1.11622</v>
      </c>
      <c r="U54" s="5">
        <v>29.031300000000002</v>
      </c>
      <c r="V54" s="5">
        <v>1.1554899999999999</v>
      </c>
      <c r="W54" s="5">
        <v>2177.8000000000002</v>
      </c>
      <c r="X54" s="5">
        <v>1.1660200000000001E-2</v>
      </c>
      <c r="Y54" s="5">
        <v>4.00777E-4</v>
      </c>
      <c r="Z54" s="5">
        <v>-1.9993499999999999E-4</v>
      </c>
      <c r="AA54" s="5">
        <v>-2.0943400000000001E-3</v>
      </c>
      <c r="AB54" s="5">
        <v>4.2357699999999996</v>
      </c>
      <c r="AC54" s="5">
        <v>466300</v>
      </c>
      <c r="AD54" s="5">
        <v>0</v>
      </c>
      <c r="AE54" s="5">
        <v>6700</v>
      </c>
      <c r="AF54" s="5">
        <v>195600</v>
      </c>
      <c r="AG54" s="5">
        <v>234500</v>
      </c>
      <c r="AH54" s="5">
        <v>85200</v>
      </c>
      <c r="AI54" s="5">
        <v>0</v>
      </c>
      <c r="AJ54" s="5">
        <v>0</v>
      </c>
      <c r="AK54" s="5">
        <v>11600</v>
      </c>
      <c r="AL54" s="5">
        <f t="shared" si="2"/>
        <v>325.6880733944954</v>
      </c>
      <c r="AM54" s="5">
        <f t="shared" si="1"/>
        <v>18300</v>
      </c>
      <c r="AO54" s="5">
        <v>3</v>
      </c>
    </row>
    <row r="55" spans="1:41" s="28" customFormat="1">
      <c r="A55" s="28" t="s">
        <v>79</v>
      </c>
      <c r="C55" s="28">
        <v>42.585599999999999</v>
      </c>
      <c r="D55" s="28">
        <v>227519</v>
      </c>
      <c r="E55" s="28">
        <v>798.14200000000005</v>
      </c>
      <c r="F55" s="28">
        <v>396.33</v>
      </c>
      <c r="G55" s="28">
        <v>55.405099999999997</v>
      </c>
      <c r="H55" s="28">
        <v>1750.77</v>
      </c>
      <c r="I55" s="28">
        <v>1.0928100000000001</v>
      </c>
      <c r="J55" s="28">
        <v>-0.241428</v>
      </c>
      <c r="K55" s="28">
        <v>156.726</v>
      </c>
      <c r="L55" s="28">
        <v>1.70434</v>
      </c>
      <c r="M55" s="28">
        <v>58.879300000000001</v>
      </c>
      <c r="N55" s="28">
        <v>86.524600000000007</v>
      </c>
      <c r="O55" s="28">
        <v>75.034499999999994</v>
      </c>
      <c r="P55" s="28">
        <v>246.88300000000001</v>
      </c>
      <c r="Q55" s="28">
        <v>15.273099999999999</v>
      </c>
      <c r="R55" s="28">
        <v>21.877099999999999</v>
      </c>
      <c r="S55" s="28">
        <v>9.5471500000000001E-2</v>
      </c>
      <c r="T55" s="28">
        <v>1.0757399999999999</v>
      </c>
      <c r="U55" s="28">
        <v>42.453099999999999</v>
      </c>
      <c r="V55" s="28">
        <v>1.09799</v>
      </c>
      <c r="W55" s="28">
        <v>2698.44</v>
      </c>
      <c r="X55" s="28">
        <v>1.5725699999999999E-2</v>
      </c>
      <c r="Y55" s="28">
        <v>-1.6642600000000001E-4</v>
      </c>
      <c r="Z55" s="35">
        <v>5.3644099999999997E-5</v>
      </c>
      <c r="AA55" s="35">
        <v>2.1466400000000002E-5</v>
      </c>
      <c r="AB55" s="28">
        <v>2.24329</v>
      </c>
      <c r="AC55" s="28">
        <v>466599.99999999994</v>
      </c>
      <c r="AD55" s="28">
        <v>0</v>
      </c>
      <c r="AE55" s="28">
        <v>9200</v>
      </c>
      <c r="AF55" s="28">
        <v>191100</v>
      </c>
      <c r="AG55" s="28">
        <v>236800</v>
      </c>
      <c r="AH55" s="28">
        <v>83200</v>
      </c>
      <c r="AI55" s="28">
        <v>0</v>
      </c>
      <c r="AJ55" s="28">
        <v>0</v>
      </c>
      <c r="AK55" s="28">
        <v>13200</v>
      </c>
      <c r="AL55" s="28">
        <f t="shared" si="2"/>
        <v>337.00173766520982</v>
      </c>
      <c r="AM55" s="28">
        <f t="shared" si="1"/>
        <v>22400</v>
      </c>
    </row>
    <row r="56" spans="1:41" s="28" customFormat="1">
      <c r="A56" s="28" t="s">
        <v>80</v>
      </c>
      <c r="C56" s="28">
        <v>42.493200000000002</v>
      </c>
      <c r="D56" s="28">
        <v>212237</v>
      </c>
      <c r="E56" s="28">
        <v>1097.6600000000001</v>
      </c>
      <c r="F56" s="28">
        <v>82.418499999999995</v>
      </c>
      <c r="G56" s="28">
        <v>33.861800000000002</v>
      </c>
      <c r="H56" s="28">
        <v>762.57500000000005</v>
      </c>
      <c r="I56" s="28">
        <v>0.37246299999999999</v>
      </c>
      <c r="J56" s="28">
        <v>-0.76455499999999998</v>
      </c>
      <c r="K56" s="28">
        <v>126.075</v>
      </c>
      <c r="L56" s="28">
        <v>1.72624</v>
      </c>
      <c r="M56" s="28">
        <v>51.662300000000002</v>
      </c>
      <c r="N56" s="28">
        <v>85.102900000000005</v>
      </c>
      <c r="O56" s="28">
        <v>71.298299999999998</v>
      </c>
      <c r="P56" s="28">
        <v>212.42</v>
      </c>
      <c r="Q56" s="28">
        <v>18.566800000000001</v>
      </c>
      <c r="R56" s="28">
        <v>30.616</v>
      </c>
      <c r="S56" s="28">
        <v>0.11385099999999999</v>
      </c>
      <c r="T56" s="28">
        <v>-4.3112699999999997E-2</v>
      </c>
      <c r="U56" s="28">
        <v>20.594899999999999</v>
      </c>
      <c r="V56" s="28">
        <v>1.5187299999999999</v>
      </c>
      <c r="W56" s="28">
        <v>4389.04</v>
      </c>
      <c r="X56" s="28">
        <v>7.3312400000000002E-3</v>
      </c>
      <c r="Y56" s="28">
        <v>3.1320099999999999E-4</v>
      </c>
      <c r="Z56" s="35">
        <v>-1.8859300000000001E-5</v>
      </c>
      <c r="AA56" s="28">
        <v>1.87576E-3</v>
      </c>
      <c r="AB56" s="28">
        <v>5.8992199999999997</v>
      </c>
      <c r="AC56" s="28">
        <v>465700</v>
      </c>
      <c r="AD56" s="28">
        <v>0</v>
      </c>
      <c r="AE56" s="28">
        <v>8600</v>
      </c>
      <c r="AF56" s="28">
        <v>190100.00000000003</v>
      </c>
      <c r="AG56" s="28">
        <v>235200</v>
      </c>
      <c r="AH56" s="28">
        <v>84000</v>
      </c>
      <c r="AI56" s="28">
        <v>0</v>
      </c>
      <c r="AJ56" s="28">
        <v>3000</v>
      </c>
      <c r="AK56" s="28">
        <v>13500</v>
      </c>
      <c r="AL56" s="28">
        <f t="shared" si="2"/>
        <v>395.44299030223146</v>
      </c>
      <c r="AM56" s="28">
        <f t="shared" si="1"/>
        <v>22100</v>
      </c>
    </row>
    <row r="57" spans="1:41" s="5" customFormat="1">
      <c r="A57" s="5" t="s">
        <v>81</v>
      </c>
      <c r="C57" s="5">
        <v>37.845700000000001</v>
      </c>
      <c r="D57" s="5">
        <v>208585</v>
      </c>
      <c r="E57" s="5">
        <v>-143.18299999999999</v>
      </c>
      <c r="F57" s="5">
        <v>666.40099999999995</v>
      </c>
      <c r="G57" s="5">
        <v>41.0182</v>
      </c>
      <c r="H57" s="5">
        <v>900.524</v>
      </c>
      <c r="I57" s="5">
        <v>0.27137099999999997</v>
      </c>
      <c r="J57" s="5">
        <v>-0.289827</v>
      </c>
      <c r="K57" s="5">
        <v>96.868099999999998</v>
      </c>
      <c r="L57" s="5">
        <v>0.96605799999999997</v>
      </c>
      <c r="M57" s="5">
        <v>25.134899999999998</v>
      </c>
      <c r="N57" s="5">
        <v>71.134399999999999</v>
      </c>
      <c r="O57" s="5">
        <v>71.843199999999996</v>
      </c>
      <c r="P57" s="5">
        <v>218.23099999999999</v>
      </c>
      <c r="Q57" s="5">
        <v>30.614699999999999</v>
      </c>
      <c r="R57" s="5">
        <v>29.1724</v>
      </c>
      <c r="S57" s="5">
        <v>-2.7046899999999999E-2</v>
      </c>
      <c r="T57" s="5">
        <v>0.95673900000000001</v>
      </c>
      <c r="U57" s="5">
        <v>32.602899999999998</v>
      </c>
      <c r="V57" s="5">
        <v>0.68195899999999998</v>
      </c>
      <c r="W57" s="5">
        <v>2041.37</v>
      </c>
      <c r="X57" s="5">
        <v>1.0823899999999999E-2</v>
      </c>
      <c r="Y57" s="22">
        <v>-5.77836E-5</v>
      </c>
      <c r="Z57" s="22">
        <v>-2.47215E-5</v>
      </c>
      <c r="AA57" s="5">
        <v>-2.5364900000000002E-3</v>
      </c>
      <c r="AB57" s="5">
        <v>3.5108799999999998</v>
      </c>
      <c r="AC57" s="5">
        <v>465800</v>
      </c>
      <c r="AD57" s="5">
        <v>0</v>
      </c>
      <c r="AE57" s="5">
        <v>7100</v>
      </c>
      <c r="AF57" s="5">
        <v>194200.00000000003</v>
      </c>
      <c r="AG57" s="5">
        <v>234600</v>
      </c>
      <c r="AH57" s="5">
        <v>86000</v>
      </c>
      <c r="AI57" s="5">
        <v>0</v>
      </c>
      <c r="AJ57" s="5">
        <v>0</v>
      </c>
      <c r="AK57" s="5">
        <v>12300</v>
      </c>
      <c r="AL57" s="5">
        <f t="shared" si="2"/>
        <v>394.07783495470397</v>
      </c>
      <c r="AM57" s="5">
        <f t="shared" si="1"/>
        <v>19400</v>
      </c>
      <c r="AO57" s="5">
        <v>3</v>
      </c>
    </row>
    <row r="58" spans="1:41" s="20" customFormat="1">
      <c r="A58" s="20" t="s">
        <v>82</v>
      </c>
      <c r="C58" s="20">
        <v>28.618099999999998</v>
      </c>
      <c r="D58" s="20">
        <v>204392</v>
      </c>
      <c r="E58" s="20">
        <v>-1123.6600000000001</v>
      </c>
      <c r="F58" s="20">
        <v>62.479799999999997</v>
      </c>
      <c r="G58" s="20">
        <v>49.407899999999998</v>
      </c>
      <c r="H58" s="20">
        <v>998.40300000000002</v>
      </c>
      <c r="I58" s="20">
        <v>0.35314000000000001</v>
      </c>
      <c r="J58" s="20">
        <v>0.62622</v>
      </c>
      <c r="K58" s="20">
        <v>116.744</v>
      </c>
      <c r="L58" s="20">
        <v>0.89360799999999996</v>
      </c>
      <c r="M58" s="20">
        <v>42.330500000000001</v>
      </c>
      <c r="N58" s="20">
        <v>67.492599999999996</v>
      </c>
      <c r="O58" s="20">
        <v>72.632199999999997</v>
      </c>
      <c r="P58" s="20">
        <v>230.49600000000001</v>
      </c>
      <c r="Q58" s="20">
        <v>34.273000000000003</v>
      </c>
      <c r="R58" s="20">
        <v>25.503699999999998</v>
      </c>
      <c r="S58" s="20">
        <v>1.58488E-2</v>
      </c>
      <c r="T58" s="20">
        <v>1.34724</v>
      </c>
      <c r="U58" s="20">
        <v>31.9937</v>
      </c>
      <c r="V58" s="20">
        <v>1.25119</v>
      </c>
      <c r="W58" s="20">
        <v>2579.4899999999998</v>
      </c>
      <c r="X58" s="20">
        <v>1.9828399999999999E-2</v>
      </c>
      <c r="Y58" s="20">
        <v>1.7710600000000001E-4</v>
      </c>
      <c r="Z58" s="23">
        <v>8.1421299999999999E-5</v>
      </c>
      <c r="AA58" s="20">
        <v>5.8206700000000002E-4</v>
      </c>
      <c r="AB58" s="20">
        <v>2.8392900000000001</v>
      </c>
      <c r="AC58" s="20">
        <v>464200</v>
      </c>
      <c r="AD58" s="20">
        <v>4000</v>
      </c>
      <c r="AE58" s="20">
        <v>7900</v>
      </c>
      <c r="AF58" s="20">
        <v>191300</v>
      </c>
      <c r="AG58" s="20">
        <v>233500</v>
      </c>
      <c r="AH58" s="20">
        <v>84900</v>
      </c>
      <c r="AI58" s="20">
        <v>0</v>
      </c>
      <c r="AJ58" s="20">
        <v>0</v>
      </c>
      <c r="AK58" s="20">
        <v>14200</v>
      </c>
      <c r="AL58" s="20">
        <f t="shared" si="2"/>
        <v>368.33610995418576</v>
      </c>
      <c r="AM58" s="20">
        <f t="shared" si="1"/>
        <v>22100</v>
      </c>
      <c r="AO58" s="20">
        <v>4</v>
      </c>
    </row>
    <row r="59" spans="1:41" s="20" customFormat="1">
      <c r="A59" s="20" t="s">
        <v>83</v>
      </c>
      <c r="C59" s="20">
        <v>43.297199999999997</v>
      </c>
      <c r="D59" s="20">
        <v>203888</v>
      </c>
      <c r="E59" s="20">
        <v>2695.99</v>
      </c>
      <c r="F59" s="20">
        <v>165.48699999999999</v>
      </c>
      <c r="G59" s="20">
        <v>49.833799999999997</v>
      </c>
      <c r="H59" s="20">
        <v>1028.67</v>
      </c>
      <c r="I59" s="20">
        <v>0.67112099999999997</v>
      </c>
      <c r="J59" s="20">
        <v>0.88719700000000001</v>
      </c>
      <c r="K59" s="20">
        <v>111.283</v>
      </c>
      <c r="L59" s="20">
        <v>1.08118</v>
      </c>
      <c r="M59" s="20">
        <v>26.624199999999998</v>
      </c>
      <c r="N59" s="20">
        <v>57.222700000000003</v>
      </c>
      <c r="O59" s="20">
        <v>76.397599999999997</v>
      </c>
      <c r="P59" s="20">
        <v>221.941</v>
      </c>
      <c r="Q59" s="20">
        <v>40.508299999999998</v>
      </c>
      <c r="R59" s="20">
        <v>37.959699999999998</v>
      </c>
      <c r="S59" s="20">
        <v>8.9899999999999994E-2</v>
      </c>
      <c r="T59" s="20">
        <v>0.70696400000000004</v>
      </c>
      <c r="U59" s="20">
        <v>34.036000000000001</v>
      </c>
      <c r="V59" s="20">
        <v>0.97689899999999996</v>
      </c>
      <c r="W59" s="20">
        <v>2380.48</v>
      </c>
      <c r="X59" s="20">
        <v>1.2712599999999999E-2</v>
      </c>
      <c r="Y59" s="20">
        <v>-1.2002200000000001E-3</v>
      </c>
      <c r="Z59" s="20">
        <v>-3.3902500000000001E-4</v>
      </c>
      <c r="AA59" s="20">
        <v>2.14979E-2</v>
      </c>
      <c r="AB59" s="20">
        <v>4.6890099999999997</v>
      </c>
      <c r="AC59" s="20">
        <v>464799.99999999994</v>
      </c>
      <c r="AD59" s="20">
        <v>4300</v>
      </c>
      <c r="AE59" s="20">
        <v>6000</v>
      </c>
      <c r="AF59" s="20">
        <v>192500</v>
      </c>
      <c r="AG59" s="20">
        <v>234300</v>
      </c>
      <c r="AH59" s="20">
        <v>84600.000000000015</v>
      </c>
      <c r="AI59" s="20">
        <v>0</v>
      </c>
      <c r="AJ59" s="20">
        <v>0</v>
      </c>
      <c r="AK59" s="20">
        <v>13600.000000000002</v>
      </c>
      <c r="AL59" s="20">
        <f t="shared" si="2"/>
        <v>381.1823863098752</v>
      </c>
      <c r="AM59" s="20">
        <f t="shared" si="1"/>
        <v>19600</v>
      </c>
      <c r="AO59" s="20">
        <v>4</v>
      </c>
    </row>
    <row r="60" spans="1:41" s="5" customFormat="1">
      <c r="A60" s="5" t="s">
        <v>84</v>
      </c>
      <c r="C60" s="5">
        <v>40.203699999999998</v>
      </c>
      <c r="D60" s="5">
        <v>196912</v>
      </c>
      <c r="E60" s="5">
        <v>956.02</v>
      </c>
      <c r="F60" s="5">
        <v>210.75299999999999</v>
      </c>
      <c r="G60" s="5">
        <v>24.514299999999999</v>
      </c>
      <c r="H60" s="5">
        <v>926.62699999999995</v>
      </c>
      <c r="I60" s="5">
        <v>0.239205</v>
      </c>
      <c r="J60" s="5">
        <v>-0.92689900000000003</v>
      </c>
      <c r="K60" s="5">
        <v>92.569599999999994</v>
      </c>
      <c r="L60" s="5">
        <v>1.0046299999999999</v>
      </c>
      <c r="M60" s="5">
        <v>36.746299999999998</v>
      </c>
      <c r="N60" s="5">
        <v>62.323099999999997</v>
      </c>
      <c r="O60" s="5">
        <v>61.1511</v>
      </c>
      <c r="P60" s="5">
        <v>195.26900000000001</v>
      </c>
      <c r="Q60" s="5">
        <v>38.988799999999998</v>
      </c>
      <c r="R60" s="5">
        <v>30.6266</v>
      </c>
      <c r="S60" s="5">
        <v>-1.2524499999999999E-2</v>
      </c>
      <c r="T60" s="5">
        <v>1.1833800000000001</v>
      </c>
      <c r="U60" s="5">
        <v>24.564399999999999</v>
      </c>
      <c r="V60" s="5">
        <v>0.21235799999999999</v>
      </c>
      <c r="W60" s="5">
        <v>3039.46</v>
      </c>
      <c r="X60" s="5">
        <v>8.3154400000000003E-3</v>
      </c>
      <c r="Y60" s="5">
        <v>-1.92479E-3</v>
      </c>
      <c r="Z60" s="5">
        <v>9.4862600000000005E-4</v>
      </c>
      <c r="AA60" s="5">
        <v>4.0461499999999997E-2</v>
      </c>
      <c r="AB60" s="5">
        <v>2.7631399999999999</v>
      </c>
      <c r="AC60" s="5">
        <v>465700</v>
      </c>
      <c r="AD60" s="5">
        <v>0</v>
      </c>
      <c r="AE60" s="5">
        <v>6899.9999999999991</v>
      </c>
      <c r="AF60" s="5">
        <v>194400</v>
      </c>
      <c r="AG60" s="5">
        <v>233100</v>
      </c>
      <c r="AH60" s="5">
        <v>85399.999999999985</v>
      </c>
      <c r="AI60" s="5">
        <v>0</v>
      </c>
      <c r="AJ60" s="5">
        <v>2800.0000000000005</v>
      </c>
      <c r="AK60" s="5">
        <v>11600</v>
      </c>
      <c r="AL60" s="5">
        <f t="shared" si="2"/>
        <v>437.34540556872815</v>
      </c>
      <c r="AM60" s="5">
        <f t="shared" si="1"/>
        <v>18500</v>
      </c>
      <c r="AO60" s="5">
        <v>3</v>
      </c>
    </row>
    <row r="61" spans="1:41" s="20" customFormat="1">
      <c r="A61" s="20" t="s">
        <v>85</v>
      </c>
      <c r="C61" s="20">
        <v>43.762300000000003</v>
      </c>
      <c r="D61" s="20">
        <v>237782</v>
      </c>
      <c r="E61" s="20">
        <v>710.005</v>
      </c>
      <c r="F61" s="20">
        <v>109.913</v>
      </c>
      <c r="G61" s="20">
        <v>23.0642</v>
      </c>
      <c r="H61" s="20">
        <v>628.97500000000002</v>
      </c>
      <c r="I61" s="20">
        <v>0.28806399999999999</v>
      </c>
      <c r="J61" s="20">
        <v>2.3814700000000002</v>
      </c>
      <c r="K61" s="20">
        <v>152.80199999999999</v>
      </c>
      <c r="L61" s="20">
        <v>1.0849500000000001</v>
      </c>
      <c r="M61" s="20">
        <v>40.506999999999998</v>
      </c>
      <c r="N61" s="20">
        <v>89.549000000000007</v>
      </c>
      <c r="O61" s="20">
        <v>64.017200000000003</v>
      </c>
      <c r="P61" s="20">
        <v>213.63499999999999</v>
      </c>
      <c r="Q61" s="20">
        <v>39.634300000000003</v>
      </c>
      <c r="R61" s="20">
        <v>33.823599999999999</v>
      </c>
      <c r="S61" s="20">
        <v>2.7567899999999999E-2</v>
      </c>
      <c r="T61" s="20">
        <v>0.23689099999999999</v>
      </c>
      <c r="U61" s="20">
        <v>14.1861</v>
      </c>
      <c r="V61" s="20">
        <v>1.7627200000000001</v>
      </c>
      <c r="W61" s="20">
        <v>4657.41</v>
      </c>
      <c r="X61" s="20">
        <v>2.2280899999999999E-2</v>
      </c>
      <c r="Y61" s="20">
        <v>-7.3710599999999996E-4</v>
      </c>
      <c r="Z61" s="20">
        <v>-6.2703300000000002E-3</v>
      </c>
      <c r="AA61" s="20">
        <v>1.9793399999999999E-2</v>
      </c>
      <c r="AB61" s="20">
        <v>6.86571</v>
      </c>
      <c r="AC61" s="20">
        <v>464500</v>
      </c>
      <c r="AD61" s="20">
        <v>3900</v>
      </c>
      <c r="AE61" s="20">
        <v>8000</v>
      </c>
      <c r="AF61" s="20">
        <v>192000</v>
      </c>
      <c r="AG61" s="20">
        <v>233299.99999999997</v>
      </c>
      <c r="AH61" s="20">
        <v>84100</v>
      </c>
      <c r="AI61" s="20">
        <v>0</v>
      </c>
      <c r="AJ61" s="20">
        <v>0</v>
      </c>
      <c r="AK61" s="20">
        <v>14200</v>
      </c>
      <c r="AL61" s="20">
        <f t="shared" si="2"/>
        <v>393.66208720481194</v>
      </c>
      <c r="AM61" s="20">
        <f t="shared" si="1"/>
        <v>22200</v>
      </c>
      <c r="AO61" s="20">
        <v>4</v>
      </c>
    </row>
    <row r="62" spans="1:41" s="20" customFormat="1">
      <c r="A62" s="20" t="s">
        <v>86</v>
      </c>
      <c r="C62" s="20">
        <v>39.972700000000003</v>
      </c>
      <c r="D62" s="20">
        <v>205893</v>
      </c>
      <c r="E62" s="20">
        <v>3725.73</v>
      </c>
      <c r="F62" s="20">
        <v>36.2943</v>
      </c>
      <c r="G62" s="20">
        <v>34.758499999999998</v>
      </c>
      <c r="H62" s="20">
        <v>1152.53</v>
      </c>
      <c r="I62" s="20">
        <v>0.26880999999999999</v>
      </c>
      <c r="J62" s="20">
        <v>0.26997399999999999</v>
      </c>
      <c r="K62" s="20">
        <v>108.907</v>
      </c>
      <c r="L62" s="20">
        <v>1.40673</v>
      </c>
      <c r="M62" s="20">
        <v>33.851700000000001</v>
      </c>
      <c r="N62" s="20">
        <v>108.15</v>
      </c>
      <c r="O62" s="20">
        <v>66.471900000000005</v>
      </c>
      <c r="P62" s="20">
        <v>204.542</v>
      </c>
      <c r="Q62" s="20">
        <v>33.721200000000003</v>
      </c>
      <c r="R62" s="20">
        <v>33.261800000000001</v>
      </c>
      <c r="S62" s="20">
        <v>0.105791</v>
      </c>
      <c r="T62" s="20">
        <v>1.0056700000000001</v>
      </c>
      <c r="U62" s="20">
        <v>27.911899999999999</v>
      </c>
      <c r="V62" s="20">
        <v>0.45008500000000001</v>
      </c>
      <c r="W62" s="20">
        <v>3158.96</v>
      </c>
      <c r="X62" s="20">
        <v>1.49932E-2</v>
      </c>
      <c r="Y62" s="23">
        <v>9.2319099999999995E-6</v>
      </c>
      <c r="Z62" s="20">
        <v>-2.3388300000000001E-3</v>
      </c>
      <c r="AA62" s="20">
        <v>-5.8167499999999999E-3</v>
      </c>
      <c r="AB62" s="20">
        <v>3.8082600000000002</v>
      </c>
      <c r="AC62" s="20">
        <v>464700</v>
      </c>
      <c r="AD62" s="20">
        <v>4800</v>
      </c>
      <c r="AE62" s="20">
        <v>6500</v>
      </c>
      <c r="AF62" s="20">
        <v>195700</v>
      </c>
      <c r="AG62" s="20">
        <v>231500</v>
      </c>
      <c r="AH62" s="20">
        <v>82899.999999999985</v>
      </c>
      <c r="AI62" s="20">
        <v>0</v>
      </c>
      <c r="AJ62" s="20">
        <v>0</v>
      </c>
      <c r="AK62" s="20">
        <v>13899.999999999998</v>
      </c>
      <c r="AL62" s="20">
        <f t="shared" si="2"/>
        <v>405.29573388350553</v>
      </c>
      <c r="AM62" s="20">
        <f t="shared" si="1"/>
        <v>20400</v>
      </c>
      <c r="AO62" s="20">
        <v>4</v>
      </c>
    </row>
    <row r="63" spans="1:41" s="5" customFormat="1">
      <c r="A63" s="5" t="s">
        <v>87</v>
      </c>
      <c r="C63" s="5">
        <v>42.315199999999997</v>
      </c>
      <c r="D63" s="5">
        <v>243591</v>
      </c>
      <c r="E63" s="5">
        <v>288.15699999999998</v>
      </c>
      <c r="F63" s="5">
        <v>379.99200000000002</v>
      </c>
      <c r="G63" s="5">
        <v>38.182099999999998</v>
      </c>
      <c r="H63" s="5">
        <v>1527.92</v>
      </c>
      <c r="I63" s="5">
        <v>0.36630800000000002</v>
      </c>
      <c r="J63" s="5">
        <v>1.2038</v>
      </c>
      <c r="K63" s="5">
        <v>118.48699999999999</v>
      </c>
      <c r="L63" s="5">
        <v>0.65921600000000002</v>
      </c>
      <c r="M63" s="5">
        <v>45.828499999999998</v>
      </c>
      <c r="N63" s="5">
        <v>87.873199999999997</v>
      </c>
      <c r="O63" s="5">
        <v>78.828299999999999</v>
      </c>
      <c r="P63" s="5">
        <v>277.32900000000001</v>
      </c>
      <c r="Q63" s="5">
        <v>29.234200000000001</v>
      </c>
      <c r="R63" s="5">
        <v>29.2652</v>
      </c>
      <c r="S63" s="5">
        <v>0.10579</v>
      </c>
      <c r="T63" s="5">
        <v>0.95854499999999998</v>
      </c>
      <c r="U63" s="5">
        <v>34.025199999999998</v>
      </c>
      <c r="V63" s="5">
        <v>1.46041</v>
      </c>
      <c r="W63" s="5">
        <v>2954.72</v>
      </c>
      <c r="X63" s="5">
        <v>2.0654700000000002E-2</v>
      </c>
      <c r="Y63" s="5">
        <v>4.1591300000000001E-4</v>
      </c>
      <c r="Z63" s="5">
        <v>-4.0147300000000002E-3</v>
      </c>
      <c r="AA63" s="5">
        <v>-1.01945E-2</v>
      </c>
      <c r="AB63" s="5">
        <v>3.00102</v>
      </c>
      <c r="AC63" s="5">
        <v>466599.99999999994</v>
      </c>
      <c r="AD63" s="5">
        <v>0</v>
      </c>
      <c r="AE63" s="5">
        <v>5900</v>
      </c>
      <c r="AF63" s="5">
        <v>194300</v>
      </c>
      <c r="AG63" s="5">
        <v>236200</v>
      </c>
      <c r="AH63" s="5">
        <v>85500</v>
      </c>
      <c r="AI63" s="5">
        <v>0</v>
      </c>
      <c r="AJ63" s="5">
        <v>0</v>
      </c>
      <c r="AK63" s="5">
        <v>11600</v>
      </c>
      <c r="AL63" s="5">
        <f t="shared" si="2"/>
        <v>308.29808638836903</v>
      </c>
      <c r="AM63" s="5">
        <f t="shared" si="1"/>
        <v>17500</v>
      </c>
      <c r="AO63" s="5">
        <v>3</v>
      </c>
    </row>
    <row r="64" spans="1:41" s="5" customFormat="1">
      <c r="A64" s="5" t="s">
        <v>88</v>
      </c>
      <c r="C64" s="5">
        <v>47.645000000000003</v>
      </c>
      <c r="D64" s="5">
        <v>217135</v>
      </c>
      <c r="E64" s="5">
        <v>-126.622</v>
      </c>
      <c r="F64" s="5">
        <v>8.7803400000000007</v>
      </c>
      <c r="G64" s="5">
        <v>23.6081</v>
      </c>
      <c r="H64" s="5">
        <v>1051.3499999999999</v>
      </c>
      <c r="I64" s="5">
        <v>0.306029</v>
      </c>
      <c r="J64" s="5">
        <v>0.53209899999999999</v>
      </c>
      <c r="K64" s="5">
        <v>94.724699999999999</v>
      </c>
      <c r="L64" s="5">
        <v>1.1645000000000001</v>
      </c>
      <c r="M64" s="5">
        <v>53.6952</v>
      </c>
      <c r="N64" s="5">
        <v>66.383099999999999</v>
      </c>
      <c r="O64" s="5">
        <v>72.191999999999993</v>
      </c>
      <c r="P64" s="5">
        <v>237.804</v>
      </c>
      <c r="Q64" s="5">
        <v>44.899000000000001</v>
      </c>
      <c r="R64" s="5">
        <v>29.728899999999999</v>
      </c>
      <c r="S64" s="5">
        <v>8.8441600000000002E-3</v>
      </c>
      <c r="T64" s="5">
        <v>1.8076300000000001</v>
      </c>
      <c r="U64" s="5">
        <v>34.706400000000002</v>
      </c>
      <c r="V64" s="5">
        <v>0.37289600000000001</v>
      </c>
      <c r="W64" s="5">
        <v>3656.91</v>
      </c>
      <c r="X64" s="5">
        <v>1.07365E-2</v>
      </c>
      <c r="Y64" s="5">
        <v>-2.1961300000000001E-3</v>
      </c>
      <c r="Z64" s="5">
        <v>-3.2801100000000001E-3</v>
      </c>
      <c r="AA64" s="5">
        <v>1.1863500000000001E-2</v>
      </c>
      <c r="AB64" s="5">
        <v>3.3274499999999998</v>
      </c>
      <c r="AC64" s="5">
        <v>467100</v>
      </c>
      <c r="AD64" s="5">
        <v>0</v>
      </c>
      <c r="AE64" s="5">
        <v>7000</v>
      </c>
      <c r="AF64" s="5">
        <v>197000</v>
      </c>
      <c r="AG64" s="5">
        <v>234500</v>
      </c>
      <c r="AH64" s="5">
        <v>84700</v>
      </c>
      <c r="AI64" s="5">
        <v>0</v>
      </c>
      <c r="AJ64" s="5">
        <v>0</v>
      </c>
      <c r="AK64" s="5">
        <v>9700</v>
      </c>
      <c r="AL64" s="5">
        <f t="shared" si="2"/>
        <v>356.17567408454022</v>
      </c>
      <c r="AM64" s="5">
        <f t="shared" si="1"/>
        <v>16700</v>
      </c>
      <c r="AO64" s="5">
        <v>3</v>
      </c>
    </row>
    <row r="65" spans="1:41" s="5" customFormat="1">
      <c r="A65" s="5" t="s">
        <v>89</v>
      </c>
      <c r="C65" s="5">
        <v>42.195399999999999</v>
      </c>
      <c r="D65" s="5">
        <v>219470</v>
      </c>
      <c r="E65" s="5">
        <v>988.52200000000005</v>
      </c>
      <c r="F65" s="5">
        <v>67.925399999999996</v>
      </c>
      <c r="G65" s="5">
        <v>18.654199999999999</v>
      </c>
      <c r="H65" s="5">
        <v>1015.22</v>
      </c>
      <c r="I65" s="5">
        <v>0.31531999999999999</v>
      </c>
      <c r="J65" s="5">
        <v>-0.88029500000000005</v>
      </c>
      <c r="K65" s="5">
        <v>103.874</v>
      </c>
      <c r="L65" s="5">
        <v>1.49851</v>
      </c>
      <c r="M65" s="5">
        <v>50.630099999999999</v>
      </c>
      <c r="N65" s="5">
        <v>100.98</v>
      </c>
      <c r="O65" s="5">
        <v>63.913499999999999</v>
      </c>
      <c r="P65" s="5">
        <v>190.381</v>
      </c>
      <c r="Q65" s="5">
        <v>37.661700000000003</v>
      </c>
      <c r="R65" s="5">
        <v>30.976099999999999</v>
      </c>
      <c r="S65" s="5">
        <v>3.2809400000000002E-2</v>
      </c>
      <c r="T65" s="5">
        <v>1.6526000000000001</v>
      </c>
      <c r="U65" s="5">
        <v>27.593699999999998</v>
      </c>
      <c r="V65" s="5">
        <v>0.235046</v>
      </c>
      <c r="W65" s="5">
        <v>3127.34</v>
      </c>
      <c r="X65" s="5">
        <v>1.7158699999999999E-2</v>
      </c>
      <c r="Y65" s="5">
        <v>-1.62086E-3</v>
      </c>
      <c r="Z65" s="5">
        <v>5.22E-4</v>
      </c>
      <c r="AA65" s="5">
        <v>1.03816E-3</v>
      </c>
      <c r="AB65" s="5">
        <v>3.6956099999999998</v>
      </c>
      <c r="AC65" s="5">
        <v>464700</v>
      </c>
      <c r="AD65" s="5">
        <v>3900</v>
      </c>
      <c r="AE65" s="5">
        <v>6200</v>
      </c>
      <c r="AF65" s="5">
        <v>197300</v>
      </c>
      <c r="AG65" s="5">
        <v>230700</v>
      </c>
      <c r="AH65" s="5">
        <v>84600.000000000015</v>
      </c>
      <c r="AI65" s="5">
        <v>0</v>
      </c>
      <c r="AJ65" s="5">
        <v>0</v>
      </c>
      <c r="AK65" s="5">
        <v>12600</v>
      </c>
      <c r="AL65" s="5">
        <f t="shared" si="2"/>
        <v>444.37207494445357</v>
      </c>
      <c r="AM65" s="5">
        <f t="shared" si="1"/>
        <v>18800</v>
      </c>
      <c r="AO65" s="5">
        <v>3</v>
      </c>
    </row>
    <row r="66" spans="1:41" s="5" customFormat="1">
      <c r="A66" s="5" t="s">
        <v>90</v>
      </c>
      <c r="C66" s="5">
        <v>38.314399999999999</v>
      </c>
      <c r="D66" s="5">
        <v>207350</v>
      </c>
      <c r="E66" s="5">
        <v>161.54300000000001</v>
      </c>
      <c r="F66" s="5">
        <v>52.384099999999997</v>
      </c>
      <c r="G66" s="5">
        <v>21.651499999999999</v>
      </c>
      <c r="H66" s="5">
        <v>1118.99</v>
      </c>
      <c r="I66" s="5">
        <v>7.7285099999999995E-2</v>
      </c>
      <c r="J66" s="5">
        <v>2.60358</v>
      </c>
      <c r="K66" s="5">
        <v>106.682</v>
      </c>
      <c r="L66" s="5">
        <v>1.32484</v>
      </c>
      <c r="M66" s="5">
        <v>37.2699</v>
      </c>
      <c r="N66" s="5">
        <v>82.126900000000006</v>
      </c>
      <c r="O66" s="5">
        <v>64.673000000000002</v>
      </c>
      <c r="P66" s="5">
        <v>211.977</v>
      </c>
      <c r="Q66" s="5">
        <v>29.353300000000001</v>
      </c>
      <c r="R66" s="5">
        <v>30.682200000000002</v>
      </c>
      <c r="S66" s="5">
        <v>7.1471300000000001E-2</v>
      </c>
      <c r="T66" s="5">
        <v>1.4547000000000001</v>
      </c>
      <c r="U66" s="5">
        <v>26.926400000000001</v>
      </c>
      <c r="V66" s="5">
        <v>0.35149399999999997</v>
      </c>
      <c r="W66" s="5">
        <v>2840.77</v>
      </c>
      <c r="X66" s="5">
        <v>3.26913E-2</v>
      </c>
      <c r="Y66" s="5">
        <v>5.0631799999999996E-4</v>
      </c>
      <c r="Z66" s="5">
        <v>7.2343199999999998E-4</v>
      </c>
      <c r="AA66" s="5">
        <v>2.7823899999999999E-2</v>
      </c>
      <c r="AB66" s="5">
        <v>3.39811</v>
      </c>
      <c r="AC66" s="5">
        <v>465600</v>
      </c>
      <c r="AD66" s="5">
        <v>4400</v>
      </c>
      <c r="AE66" s="5">
        <v>6300</v>
      </c>
      <c r="AF66" s="5">
        <v>197600.00000000003</v>
      </c>
      <c r="AG66" s="5">
        <v>231500</v>
      </c>
      <c r="AH66" s="5">
        <v>82500</v>
      </c>
      <c r="AI66" s="5">
        <v>0</v>
      </c>
      <c r="AJ66" s="5">
        <v>0</v>
      </c>
      <c r="AK66" s="5">
        <v>12100</v>
      </c>
      <c r="AL66" s="5">
        <f t="shared" si="2"/>
        <v>389.19316718323216</v>
      </c>
      <c r="AM66" s="5">
        <f t="shared" si="1"/>
        <v>18400</v>
      </c>
      <c r="AO66" s="5">
        <v>3</v>
      </c>
    </row>
    <row r="67" spans="1:41" s="20" customFormat="1">
      <c r="A67" s="20" t="s">
        <v>91</v>
      </c>
      <c r="C67" s="20">
        <v>56.845199999999998</v>
      </c>
      <c r="D67" s="20">
        <v>249504</v>
      </c>
      <c r="E67" s="20">
        <v>2812</v>
      </c>
      <c r="F67" s="20">
        <v>405.72500000000002</v>
      </c>
      <c r="G67" s="20">
        <v>39.834200000000003</v>
      </c>
      <c r="H67" s="20">
        <v>1782.81</v>
      </c>
      <c r="I67" s="20">
        <v>0.50617900000000005</v>
      </c>
      <c r="J67" s="20">
        <v>1.4338299999999999</v>
      </c>
      <c r="K67" s="20">
        <v>147.15199999999999</v>
      </c>
      <c r="L67" s="20">
        <v>1.7366699999999999</v>
      </c>
      <c r="M67" s="20">
        <v>54.3279</v>
      </c>
      <c r="N67" s="20">
        <v>119.056</v>
      </c>
      <c r="O67" s="20">
        <v>78.608699999999999</v>
      </c>
      <c r="P67" s="20">
        <v>299.53399999999999</v>
      </c>
      <c r="Q67" s="20">
        <v>42.006399999999999</v>
      </c>
      <c r="R67" s="20">
        <v>31.002199999999998</v>
      </c>
      <c r="S67" s="20">
        <v>4.7975400000000001E-2</v>
      </c>
      <c r="T67" s="20">
        <v>1.8052999999999999</v>
      </c>
      <c r="U67" s="20">
        <v>33.620899999999999</v>
      </c>
      <c r="V67" s="20">
        <v>1.4982</v>
      </c>
      <c r="W67" s="20">
        <v>2704.31</v>
      </c>
      <c r="X67" s="20">
        <v>-1.78138</v>
      </c>
      <c r="Y67" s="20">
        <v>-2.6798299999999998E-3</v>
      </c>
      <c r="Z67" s="20">
        <v>-3.2561700000000001E-3</v>
      </c>
      <c r="AA67" s="20">
        <v>9.1824699999999997E-4</v>
      </c>
      <c r="AB67" s="20">
        <v>4.1200999999999999</v>
      </c>
      <c r="AC67" s="20">
        <v>464900</v>
      </c>
      <c r="AD67" s="20">
        <v>4300</v>
      </c>
      <c r="AE67" s="20">
        <v>6800.0000000000009</v>
      </c>
      <c r="AF67" s="20">
        <v>194000</v>
      </c>
      <c r="AG67" s="20">
        <v>233100</v>
      </c>
      <c r="AH67" s="20">
        <v>85300</v>
      </c>
      <c r="AI67" s="20">
        <v>0</v>
      </c>
      <c r="AJ67" s="20">
        <v>0</v>
      </c>
      <c r="AK67" s="20">
        <v>11500</v>
      </c>
      <c r="AL67" s="20">
        <f t="shared" si="2"/>
        <v>284.77568489720699</v>
      </c>
      <c r="AM67" s="20">
        <f t="shared" ref="AM67:AM91" si="3">AK67+AE67</f>
        <v>18300</v>
      </c>
      <c r="AO67" s="20">
        <v>4</v>
      </c>
    </row>
    <row r="68" spans="1:41" s="20" customFormat="1">
      <c r="A68" s="20" t="s">
        <v>92</v>
      </c>
      <c r="C68" s="20">
        <v>46.1935</v>
      </c>
      <c r="D68" s="20">
        <v>206445</v>
      </c>
      <c r="E68" s="20">
        <v>-566.30999999999995</v>
      </c>
      <c r="F68" s="20">
        <v>240.45400000000001</v>
      </c>
      <c r="G68" s="20">
        <v>20.6191</v>
      </c>
      <c r="H68" s="20">
        <v>1064.8699999999999</v>
      </c>
      <c r="I68" s="20">
        <v>0.39814100000000002</v>
      </c>
      <c r="J68" s="20">
        <v>-0.50883500000000004</v>
      </c>
      <c r="K68" s="20">
        <v>124.97799999999999</v>
      </c>
      <c r="L68" s="20">
        <v>1.0946</v>
      </c>
      <c r="M68" s="20">
        <v>46.099600000000002</v>
      </c>
      <c r="N68" s="20">
        <v>87.066800000000001</v>
      </c>
      <c r="O68" s="20">
        <v>65.181799999999996</v>
      </c>
      <c r="P68" s="20">
        <v>216.922</v>
      </c>
      <c r="Q68" s="20">
        <v>47.019799999999996</v>
      </c>
      <c r="R68" s="20">
        <v>36.0627</v>
      </c>
      <c r="S68" s="20">
        <v>6.0731899999999998E-2</v>
      </c>
      <c r="T68" s="20">
        <v>1.3635299999999999</v>
      </c>
      <c r="U68" s="20">
        <v>28.689499999999999</v>
      </c>
      <c r="V68" s="20">
        <v>0.48427999999999999</v>
      </c>
      <c r="W68" s="20">
        <v>3507.68</v>
      </c>
      <c r="X68" s="20">
        <v>0.39807399999999998</v>
      </c>
      <c r="Y68" s="20">
        <v>-2.8189600000000001E-3</v>
      </c>
      <c r="Z68" s="20">
        <v>1.5785899999999999E-3</v>
      </c>
      <c r="AA68" s="20">
        <v>6.4427099999999999E-3</v>
      </c>
      <c r="AB68" s="20">
        <v>3.4080400000000002</v>
      </c>
      <c r="AC68" s="20">
        <v>465500</v>
      </c>
      <c r="AD68" s="20">
        <v>0</v>
      </c>
      <c r="AE68" s="20">
        <v>7400</v>
      </c>
      <c r="AF68" s="20">
        <v>193000</v>
      </c>
      <c r="AG68" s="20">
        <v>233600</v>
      </c>
      <c r="AH68" s="20">
        <v>85500</v>
      </c>
      <c r="AI68" s="20">
        <v>0</v>
      </c>
      <c r="AJ68" s="20">
        <v>2800.0000000000005</v>
      </c>
      <c r="AK68" s="20">
        <v>12100</v>
      </c>
      <c r="AL68" s="20">
        <f t="shared" si="2"/>
        <v>394.15089294769547</v>
      </c>
      <c r="AM68" s="20">
        <f t="shared" si="3"/>
        <v>19500</v>
      </c>
      <c r="AO68" s="20">
        <v>4</v>
      </c>
    </row>
    <row r="69" spans="1:41" s="5" customFormat="1">
      <c r="A69" s="5" t="s">
        <v>93</v>
      </c>
      <c r="C69" s="5">
        <v>41.959299999999999</v>
      </c>
      <c r="D69" s="5">
        <v>223770</v>
      </c>
      <c r="E69" s="5">
        <v>591.64700000000005</v>
      </c>
      <c r="F69" s="5">
        <v>63.955399999999997</v>
      </c>
      <c r="G69" s="5">
        <v>28.13</v>
      </c>
      <c r="H69" s="5">
        <v>1109.02</v>
      </c>
      <c r="I69" s="5">
        <v>0.37470199999999998</v>
      </c>
      <c r="J69" s="5">
        <v>0.99460499999999996</v>
      </c>
      <c r="K69" s="5">
        <v>123.505</v>
      </c>
      <c r="L69" s="5">
        <v>0.94731299999999996</v>
      </c>
      <c r="M69" s="5">
        <v>45.429000000000002</v>
      </c>
      <c r="N69" s="5">
        <v>76.007900000000006</v>
      </c>
      <c r="O69" s="5">
        <v>75.034400000000005</v>
      </c>
      <c r="P69" s="5">
        <v>234.04499999999999</v>
      </c>
      <c r="Q69" s="5">
        <v>25.794499999999999</v>
      </c>
      <c r="R69" s="5">
        <v>28.332599999999999</v>
      </c>
      <c r="S69" s="5">
        <v>-7.1779799999999996E-3</v>
      </c>
      <c r="T69" s="5">
        <v>1.40276</v>
      </c>
      <c r="U69" s="5">
        <v>37.649299999999997</v>
      </c>
      <c r="V69" s="5">
        <v>0.53592099999999998</v>
      </c>
      <c r="W69" s="5">
        <v>3374.9</v>
      </c>
      <c r="X69" s="5">
        <v>-9.6622799999999995E-2</v>
      </c>
      <c r="Y69" s="5">
        <v>-1.7823800000000001E-3</v>
      </c>
      <c r="Z69" s="5">
        <v>-5.5624200000000002E-3</v>
      </c>
      <c r="AA69" s="5">
        <v>2.0459399999999999E-2</v>
      </c>
      <c r="AB69" s="5">
        <v>3.0814599999999999</v>
      </c>
      <c r="AC69" s="5">
        <v>466200</v>
      </c>
      <c r="AD69" s="5">
        <v>0</v>
      </c>
      <c r="AE69" s="5">
        <v>6600</v>
      </c>
      <c r="AF69" s="5">
        <v>194200.00000000003</v>
      </c>
      <c r="AG69" s="5">
        <v>235300</v>
      </c>
      <c r="AH69" s="5">
        <v>85399.999999999985</v>
      </c>
      <c r="AI69" s="5">
        <v>0</v>
      </c>
      <c r="AJ69" s="5">
        <v>0</v>
      </c>
      <c r="AK69" s="5">
        <v>12300</v>
      </c>
      <c r="AL69" s="5">
        <f t="shared" si="2"/>
        <v>364.88709436219528</v>
      </c>
      <c r="AM69" s="5">
        <f t="shared" si="3"/>
        <v>18900</v>
      </c>
      <c r="AO69" s="5">
        <v>3</v>
      </c>
    </row>
    <row r="70" spans="1:41" s="20" customFormat="1">
      <c r="A70" s="20" t="s">
        <v>94</v>
      </c>
      <c r="C70" s="20">
        <v>38.379899999999999</v>
      </c>
      <c r="D70" s="20">
        <v>224552</v>
      </c>
      <c r="E70" s="20">
        <v>1788.73</v>
      </c>
      <c r="F70" s="20">
        <v>489.09300000000002</v>
      </c>
      <c r="G70" s="20">
        <v>30.341799999999999</v>
      </c>
      <c r="H70" s="20">
        <v>1049.2</v>
      </c>
      <c r="I70" s="20">
        <v>0.385932</v>
      </c>
      <c r="J70" s="20">
        <v>2.1551300000000002</v>
      </c>
      <c r="K70" s="20">
        <v>110.19799999999999</v>
      </c>
      <c r="L70" s="20">
        <v>0.76902499999999996</v>
      </c>
      <c r="M70" s="20">
        <v>41.912500000000001</v>
      </c>
      <c r="N70" s="20">
        <v>45.055599999999998</v>
      </c>
      <c r="O70" s="20">
        <v>72.238399999999999</v>
      </c>
      <c r="P70" s="20">
        <v>214.679</v>
      </c>
      <c r="Q70" s="20">
        <v>35.335900000000002</v>
      </c>
      <c r="R70" s="20">
        <v>27.657299999999999</v>
      </c>
      <c r="S70" s="20">
        <v>0.10022200000000001</v>
      </c>
      <c r="T70" s="20">
        <v>1.4715800000000001</v>
      </c>
      <c r="U70" s="20">
        <v>30.1295</v>
      </c>
      <c r="V70" s="20">
        <v>0.86416000000000004</v>
      </c>
      <c r="W70" s="20">
        <v>3844.18</v>
      </c>
      <c r="X70" s="20">
        <v>5.4614099999999999E-2</v>
      </c>
      <c r="Y70" s="20">
        <v>-7.9985099999999997E-4</v>
      </c>
      <c r="Z70" s="20">
        <v>-3.6302000000000001E-3</v>
      </c>
      <c r="AA70" s="20">
        <v>1.77953E-2</v>
      </c>
      <c r="AB70" s="20">
        <v>4.3323</v>
      </c>
      <c r="AC70" s="20">
        <v>464700</v>
      </c>
      <c r="AD70" s="20">
        <v>4700</v>
      </c>
      <c r="AE70" s="20">
        <v>7000</v>
      </c>
      <c r="AF70" s="20">
        <v>193600</v>
      </c>
      <c r="AG70" s="20">
        <v>232800</v>
      </c>
      <c r="AH70" s="20">
        <v>83500</v>
      </c>
      <c r="AI70" s="20">
        <v>0</v>
      </c>
      <c r="AJ70" s="20">
        <v>0</v>
      </c>
      <c r="AK70" s="20">
        <v>13700.000000000002</v>
      </c>
      <c r="AL70" s="20">
        <f t="shared" si="2"/>
        <v>388.95280861192759</v>
      </c>
      <c r="AM70" s="20">
        <f t="shared" si="3"/>
        <v>20700</v>
      </c>
      <c r="AO70" s="20">
        <v>4</v>
      </c>
    </row>
    <row r="71" spans="1:41" s="5" customFormat="1">
      <c r="A71" s="5" t="s">
        <v>95</v>
      </c>
      <c r="C71" s="5">
        <v>46.028799999999997</v>
      </c>
      <c r="D71" s="5">
        <v>249070</v>
      </c>
      <c r="E71" s="5">
        <v>1027.44</v>
      </c>
      <c r="F71" s="5">
        <v>134.881</v>
      </c>
      <c r="G71" s="5">
        <v>52.797800000000002</v>
      </c>
      <c r="H71" s="5">
        <v>1239.24</v>
      </c>
      <c r="I71" s="5">
        <v>0.86103099999999999</v>
      </c>
      <c r="J71" s="5">
        <v>0.43053000000000002</v>
      </c>
      <c r="K71" s="5">
        <v>113.128</v>
      </c>
      <c r="L71" s="5">
        <v>1.0381800000000001</v>
      </c>
      <c r="M71" s="5">
        <v>65.110299999999995</v>
      </c>
      <c r="N71" s="5">
        <v>102.938</v>
      </c>
      <c r="O71" s="5">
        <v>78.149799999999999</v>
      </c>
      <c r="P71" s="5">
        <v>228.91900000000001</v>
      </c>
      <c r="Q71" s="5">
        <v>31.593599999999999</v>
      </c>
      <c r="R71" s="5">
        <v>32.236400000000003</v>
      </c>
      <c r="S71" s="5">
        <v>0.14696899999999999</v>
      </c>
      <c r="T71" s="5">
        <v>2.34673</v>
      </c>
      <c r="U71" s="5">
        <v>25.3249</v>
      </c>
      <c r="V71" s="5">
        <v>0.62747799999999998</v>
      </c>
      <c r="W71" s="5">
        <v>3958.79</v>
      </c>
      <c r="X71" s="5">
        <v>-4.1357599999999996E-3</v>
      </c>
      <c r="Y71" s="5">
        <v>1.20747E-4</v>
      </c>
      <c r="Z71" s="5">
        <v>9.0921999999999997E-4</v>
      </c>
      <c r="AA71" s="5">
        <v>-5.1257799999999997E-4</v>
      </c>
      <c r="AB71" s="5">
        <v>2.9908800000000002</v>
      </c>
      <c r="AC71" s="5">
        <v>464700</v>
      </c>
      <c r="AD71" s="5">
        <v>4700</v>
      </c>
      <c r="AE71" s="5">
        <v>6800.0000000000009</v>
      </c>
      <c r="AF71" s="5">
        <v>196800</v>
      </c>
      <c r="AG71" s="5">
        <v>230600</v>
      </c>
      <c r="AH71" s="5">
        <v>83400</v>
      </c>
      <c r="AI71" s="5">
        <v>0</v>
      </c>
      <c r="AJ71" s="5">
        <v>0</v>
      </c>
      <c r="AK71" s="5">
        <v>13000</v>
      </c>
      <c r="AL71" s="5">
        <f t="shared" si="2"/>
        <v>364.32100437272572</v>
      </c>
      <c r="AM71" s="5">
        <f t="shared" si="3"/>
        <v>19800</v>
      </c>
      <c r="AO71" s="5">
        <v>3</v>
      </c>
    </row>
    <row r="72" spans="1:41" s="5" customFormat="1">
      <c r="A72" s="5" t="s">
        <v>96</v>
      </c>
      <c r="C72" s="5">
        <v>47.553899999999999</v>
      </c>
      <c r="D72" s="5">
        <v>238140</v>
      </c>
      <c r="E72" s="5">
        <v>2210.4899999999998</v>
      </c>
      <c r="F72" s="5">
        <v>90.836299999999994</v>
      </c>
      <c r="G72" s="5">
        <v>39.665300000000002</v>
      </c>
      <c r="H72" s="5">
        <v>999.36800000000005</v>
      </c>
      <c r="I72" s="5">
        <v>-0.165072</v>
      </c>
      <c r="J72" s="5">
        <v>0.42980299999999999</v>
      </c>
      <c r="K72" s="5">
        <v>127.547</v>
      </c>
      <c r="L72" s="5">
        <v>1.46776</v>
      </c>
      <c r="M72" s="5">
        <v>52.207900000000002</v>
      </c>
      <c r="N72" s="5">
        <v>108.515</v>
      </c>
      <c r="O72" s="5">
        <v>67.255099999999999</v>
      </c>
      <c r="P72" s="5">
        <v>219.76</v>
      </c>
      <c r="Q72" s="5">
        <v>29.2927</v>
      </c>
      <c r="R72" s="5">
        <v>29.451699999999999</v>
      </c>
      <c r="S72" s="5">
        <v>5.7716400000000001E-2</v>
      </c>
      <c r="T72" s="5">
        <v>1.63514</v>
      </c>
      <c r="U72" s="5">
        <v>19.242699999999999</v>
      </c>
      <c r="V72" s="5">
        <v>6.9243399999999997E-2</v>
      </c>
      <c r="W72" s="5">
        <v>3469.31</v>
      </c>
      <c r="X72" s="5">
        <v>7.6585200000000003E-3</v>
      </c>
      <c r="Y72" s="5">
        <v>2.1330500000000001E-4</v>
      </c>
      <c r="Z72" s="5">
        <v>-2.1234800000000001E-4</v>
      </c>
      <c r="AA72" s="5">
        <v>2.1943399999999998E-2</v>
      </c>
      <c r="AB72" s="5">
        <v>3.95221</v>
      </c>
      <c r="AC72" s="5">
        <v>465000</v>
      </c>
      <c r="AD72" s="5">
        <v>0</v>
      </c>
      <c r="AE72" s="5">
        <v>8000</v>
      </c>
      <c r="AF72" s="5">
        <v>197000</v>
      </c>
      <c r="AG72" s="5">
        <v>231000</v>
      </c>
      <c r="AH72" s="5">
        <v>85600</v>
      </c>
      <c r="AI72" s="5">
        <v>0</v>
      </c>
      <c r="AJ72" s="5">
        <v>0</v>
      </c>
      <c r="AK72" s="5">
        <v>13500</v>
      </c>
      <c r="AL72" s="5">
        <f t="shared" si="2"/>
        <v>389.51583545686202</v>
      </c>
      <c r="AM72" s="5">
        <f t="shared" si="3"/>
        <v>21500</v>
      </c>
      <c r="AO72" s="5">
        <v>3</v>
      </c>
    </row>
    <row r="73" spans="1:41" s="20" customFormat="1">
      <c r="A73" s="20" t="s">
        <v>97</v>
      </c>
      <c r="C73" s="20">
        <v>43.607199999999999</v>
      </c>
      <c r="D73" s="20">
        <v>221091</v>
      </c>
      <c r="E73" s="20">
        <v>2838.83</v>
      </c>
      <c r="F73" s="20">
        <v>185.92599999999999</v>
      </c>
      <c r="G73" s="20">
        <v>43.643000000000001</v>
      </c>
      <c r="H73" s="20">
        <v>1196.24</v>
      </c>
      <c r="I73" s="20">
        <v>2.0250499999999998</v>
      </c>
      <c r="J73" s="20">
        <v>0.62598100000000001</v>
      </c>
      <c r="K73" s="20">
        <v>115.858</v>
      </c>
      <c r="L73" s="20">
        <v>1.04572</v>
      </c>
      <c r="M73" s="20">
        <v>37.599600000000002</v>
      </c>
      <c r="N73" s="20">
        <v>88.152699999999996</v>
      </c>
      <c r="O73" s="20">
        <v>72.621499999999997</v>
      </c>
      <c r="P73" s="20">
        <v>199.07599999999999</v>
      </c>
      <c r="Q73" s="20">
        <v>39.432699999999997</v>
      </c>
      <c r="R73" s="20">
        <v>39.426499999999997</v>
      </c>
      <c r="S73" s="20">
        <v>7.1698700000000004E-2</v>
      </c>
      <c r="T73" s="20">
        <v>1.53756</v>
      </c>
      <c r="U73" s="20">
        <v>27.401399999999999</v>
      </c>
      <c r="V73" s="20">
        <v>0.61755199999999999</v>
      </c>
      <c r="W73" s="20">
        <v>3448</v>
      </c>
      <c r="X73" s="20">
        <v>1.0777999999999999E-2</v>
      </c>
      <c r="Y73" s="20">
        <v>-1.4098299999999999E-3</v>
      </c>
      <c r="Z73" s="23">
        <v>6.1642299999999998E-5</v>
      </c>
      <c r="AA73" s="20">
        <v>-5.3360600000000001E-3</v>
      </c>
      <c r="AB73" s="20">
        <v>5.0700799999999999</v>
      </c>
      <c r="AC73" s="20">
        <v>464400</v>
      </c>
      <c r="AD73" s="20">
        <v>0</v>
      </c>
      <c r="AE73" s="20">
        <v>6899.9999999999991</v>
      </c>
      <c r="AF73" s="20">
        <v>191500</v>
      </c>
      <c r="AG73" s="20">
        <v>233299.99999999997</v>
      </c>
      <c r="AH73" s="20">
        <v>87100.000000000015</v>
      </c>
      <c r="AI73" s="20">
        <v>0</v>
      </c>
      <c r="AJ73" s="20">
        <v>2800.0000000000005</v>
      </c>
      <c r="AK73" s="20">
        <v>14100</v>
      </c>
      <c r="AL73" s="20">
        <f t="shared" si="2"/>
        <v>437.5213486306738</v>
      </c>
      <c r="AM73" s="20">
        <f t="shared" si="3"/>
        <v>21000</v>
      </c>
      <c r="AO73" s="20">
        <v>4</v>
      </c>
    </row>
    <row r="74" spans="1:41" s="20" customFormat="1">
      <c r="A74" s="20" t="s">
        <v>98</v>
      </c>
      <c r="C74" s="20">
        <v>43.9878</v>
      </c>
      <c r="D74" s="20">
        <v>218367</v>
      </c>
      <c r="E74" s="20">
        <v>1104.73</v>
      </c>
      <c r="F74" s="20">
        <v>-9.6317799999999991</v>
      </c>
      <c r="G74" s="20">
        <v>50.997500000000002</v>
      </c>
      <c r="H74" s="20">
        <v>1297.5899999999999</v>
      </c>
      <c r="I74" s="20">
        <v>-9.17971</v>
      </c>
      <c r="J74" s="20">
        <v>7.3494900000000002E-2</v>
      </c>
      <c r="K74" s="20">
        <v>118.19499999999999</v>
      </c>
      <c r="L74" s="20">
        <v>1.19598</v>
      </c>
      <c r="M74" s="20">
        <v>54.722700000000003</v>
      </c>
      <c r="N74" s="20">
        <v>68.6113</v>
      </c>
      <c r="O74" s="20">
        <v>80.110699999999994</v>
      </c>
      <c r="P74" s="20">
        <v>234.92699999999999</v>
      </c>
      <c r="Q74" s="20">
        <v>21.8127</v>
      </c>
      <c r="R74" s="20">
        <v>33.235500000000002</v>
      </c>
      <c r="S74" s="20">
        <v>9.5592700000000003E-2</v>
      </c>
      <c r="T74" s="20">
        <v>1.85168</v>
      </c>
      <c r="U74" s="20">
        <v>31.433299999999999</v>
      </c>
      <c r="V74" s="20">
        <v>0.90013399999999999</v>
      </c>
      <c r="W74" s="20">
        <v>4252.71</v>
      </c>
      <c r="X74" s="20">
        <v>1.8649200000000001E-2</v>
      </c>
      <c r="Y74" s="20">
        <v>8.8466499999999993E-3</v>
      </c>
      <c r="Z74" s="23">
        <v>-2.07458E-5</v>
      </c>
      <c r="AA74" s="20">
        <v>5.0520799999999998E-2</v>
      </c>
      <c r="AB74" s="20">
        <v>3.6846299999999998</v>
      </c>
      <c r="AC74" s="20">
        <v>465800</v>
      </c>
      <c r="AD74" s="20">
        <v>0</v>
      </c>
      <c r="AE74" s="20">
        <v>5800</v>
      </c>
      <c r="AF74" s="20">
        <v>197900</v>
      </c>
      <c r="AG74" s="20">
        <v>231000</v>
      </c>
      <c r="AH74" s="20">
        <v>83300</v>
      </c>
      <c r="AI74" s="20">
        <v>0</v>
      </c>
      <c r="AJ74" s="20">
        <v>3100</v>
      </c>
      <c r="AK74" s="20">
        <v>13100</v>
      </c>
      <c r="AL74" s="20">
        <f t="shared" si="2"/>
        <v>354.57823068442536</v>
      </c>
      <c r="AM74" s="20">
        <f t="shared" si="3"/>
        <v>18900</v>
      </c>
      <c r="AO74" s="20">
        <v>4</v>
      </c>
    </row>
    <row r="75" spans="1:41" s="20" customFormat="1">
      <c r="A75" s="20" t="s">
        <v>99</v>
      </c>
      <c r="C75" s="20">
        <v>36.694200000000002</v>
      </c>
      <c r="D75" s="20">
        <v>215439</v>
      </c>
      <c r="E75" s="20">
        <v>757.98800000000006</v>
      </c>
      <c r="F75" s="20">
        <v>-128.809</v>
      </c>
      <c r="G75" s="20">
        <v>45.898699999999998</v>
      </c>
      <c r="H75" s="20">
        <v>1037.22</v>
      </c>
      <c r="I75" s="20">
        <v>-5.7161299999999997</v>
      </c>
      <c r="J75" s="20">
        <v>0.124255</v>
      </c>
      <c r="K75" s="20">
        <v>84.810900000000004</v>
      </c>
      <c r="L75" s="20">
        <v>1.01424</v>
      </c>
      <c r="M75" s="20">
        <v>32.434800000000003</v>
      </c>
      <c r="N75" s="20">
        <v>46.929099999999998</v>
      </c>
      <c r="O75" s="20">
        <v>69.5441</v>
      </c>
      <c r="P75" s="20">
        <v>249.411</v>
      </c>
      <c r="Q75" s="20">
        <v>22.75</v>
      </c>
      <c r="R75" s="20">
        <v>31.106000000000002</v>
      </c>
      <c r="S75" s="20">
        <v>-7.0692300000000001E-3</v>
      </c>
      <c r="T75" s="20">
        <v>0.72291000000000005</v>
      </c>
      <c r="U75" s="20">
        <v>36.353900000000003</v>
      </c>
      <c r="V75" s="20">
        <v>1.3895900000000001</v>
      </c>
      <c r="W75" s="20">
        <v>1699.14</v>
      </c>
      <c r="X75" s="23">
        <v>-4.0933999999999998E-5</v>
      </c>
      <c r="Y75" s="20">
        <v>4.2172899999999997E-4</v>
      </c>
      <c r="Z75" s="23">
        <v>1.35033E-5</v>
      </c>
      <c r="AA75" s="20">
        <v>-7.78504E-3</v>
      </c>
      <c r="AB75" s="20">
        <v>4.2117599999999999</v>
      </c>
      <c r="AC75" s="20">
        <v>466800</v>
      </c>
      <c r="AD75" s="20">
        <v>0</v>
      </c>
      <c r="AE75" s="20">
        <v>7400</v>
      </c>
      <c r="AF75" s="20">
        <v>196800</v>
      </c>
      <c r="AG75" s="20">
        <v>233800</v>
      </c>
      <c r="AH75" s="20">
        <v>83000</v>
      </c>
      <c r="AI75" s="20">
        <v>0</v>
      </c>
      <c r="AJ75" s="20">
        <v>0</v>
      </c>
      <c r="AK75" s="20">
        <v>12200</v>
      </c>
      <c r="AL75" s="20">
        <f t="shared" si="2"/>
        <v>332.78403919634661</v>
      </c>
      <c r="AM75" s="20">
        <f t="shared" si="3"/>
        <v>19600</v>
      </c>
      <c r="AO75" s="20">
        <v>4</v>
      </c>
    </row>
    <row r="76" spans="1:41" s="20" customFormat="1">
      <c r="A76" s="20" t="s">
        <v>100</v>
      </c>
      <c r="C76" s="20">
        <v>36.461500000000001</v>
      </c>
      <c r="D76" s="20">
        <v>204731</v>
      </c>
      <c r="E76" s="20">
        <v>-124.535</v>
      </c>
      <c r="F76" s="20">
        <v>66.715299999999999</v>
      </c>
      <c r="G76" s="20">
        <v>33.868899999999996</v>
      </c>
      <c r="H76" s="20">
        <v>912.18200000000002</v>
      </c>
      <c r="I76" s="20">
        <v>1.85205</v>
      </c>
      <c r="J76" s="20">
        <v>1.2177500000000001</v>
      </c>
      <c r="K76" s="20">
        <v>129.137</v>
      </c>
      <c r="L76" s="20">
        <v>1.13168</v>
      </c>
      <c r="M76" s="20">
        <v>51.027000000000001</v>
      </c>
      <c r="N76" s="20">
        <v>102.812</v>
      </c>
      <c r="O76" s="20">
        <v>80.102500000000006</v>
      </c>
      <c r="P76" s="20">
        <v>220.01300000000001</v>
      </c>
      <c r="Q76" s="20">
        <v>28.455500000000001</v>
      </c>
      <c r="R76" s="20">
        <v>33.926299999999998</v>
      </c>
      <c r="S76" s="20">
        <v>-1.5247800000000001E-2</v>
      </c>
      <c r="T76" s="20">
        <v>1.2807999999999999</v>
      </c>
      <c r="U76" s="20">
        <v>37.7729</v>
      </c>
      <c r="V76" s="20">
        <v>0.84073799999999999</v>
      </c>
      <c r="W76" s="20">
        <v>3642.01</v>
      </c>
      <c r="X76" s="20">
        <v>1.6808300000000002E-2</v>
      </c>
      <c r="Y76" s="20">
        <v>-1.24391E-3</v>
      </c>
      <c r="Z76" s="23">
        <v>-4.2033400000000003E-5</v>
      </c>
      <c r="AA76" s="20">
        <v>9.7895599999999992E-3</v>
      </c>
      <c r="AB76" s="20">
        <v>3.4705599999999999</v>
      </c>
      <c r="AC76" s="20">
        <v>466900</v>
      </c>
      <c r="AD76" s="20">
        <v>0</v>
      </c>
      <c r="AE76" s="20">
        <v>6600</v>
      </c>
      <c r="AF76" s="20">
        <v>196000</v>
      </c>
      <c r="AG76" s="20">
        <v>235000</v>
      </c>
      <c r="AH76" s="20">
        <v>83400</v>
      </c>
      <c r="AI76" s="20">
        <v>0</v>
      </c>
      <c r="AJ76" s="20">
        <v>0</v>
      </c>
      <c r="AK76" s="20">
        <v>12100</v>
      </c>
      <c r="AL76" s="20">
        <f t="shared" si="2"/>
        <v>379.06850958806979</v>
      </c>
      <c r="AM76" s="20">
        <f t="shared" si="3"/>
        <v>18700</v>
      </c>
      <c r="AO76" s="20">
        <v>4</v>
      </c>
    </row>
    <row r="77" spans="1:41" s="20" customFormat="1">
      <c r="A77" s="20" t="s">
        <v>101</v>
      </c>
      <c r="C77" s="20">
        <v>44.344000000000001</v>
      </c>
      <c r="D77" s="20">
        <v>195160</v>
      </c>
      <c r="E77" s="20">
        <v>332.98099999999999</v>
      </c>
      <c r="F77" s="20">
        <v>269.44600000000003</v>
      </c>
      <c r="G77" s="20">
        <v>45.399000000000001</v>
      </c>
      <c r="H77" s="20">
        <v>1006.14</v>
      </c>
      <c r="I77" s="20">
        <v>0.50245700000000004</v>
      </c>
      <c r="J77" s="20">
        <v>-0.10574600000000001</v>
      </c>
      <c r="K77" s="20">
        <v>118.31</v>
      </c>
      <c r="L77" s="20">
        <v>1.22454</v>
      </c>
      <c r="M77" s="20">
        <v>30.8627</v>
      </c>
      <c r="N77" s="20">
        <v>55.823500000000003</v>
      </c>
      <c r="O77" s="20">
        <v>70.7911</v>
      </c>
      <c r="P77" s="20">
        <v>202.98599999999999</v>
      </c>
      <c r="Q77" s="20">
        <v>43.105800000000002</v>
      </c>
      <c r="R77" s="20">
        <v>33.797499999999999</v>
      </c>
      <c r="S77" s="20">
        <v>4.9241300000000002E-2</v>
      </c>
      <c r="T77" s="20">
        <v>1.2532399999999999</v>
      </c>
      <c r="U77" s="20">
        <v>26.235299999999999</v>
      </c>
      <c r="V77" s="20">
        <v>0.70628800000000003</v>
      </c>
      <c r="W77" s="20">
        <v>2855.62</v>
      </c>
      <c r="X77" s="20">
        <v>2.1660200000000001E-2</v>
      </c>
      <c r="Y77" s="20">
        <v>-1.0478600000000001E-3</v>
      </c>
      <c r="Z77" s="20">
        <v>-5.7031199999999999E-3</v>
      </c>
      <c r="AA77" s="20">
        <v>3.7437699999999997E-2</v>
      </c>
      <c r="AB77" s="20">
        <v>4.66113</v>
      </c>
      <c r="AC77" s="20">
        <v>464000</v>
      </c>
      <c r="AD77" s="20">
        <v>4200</v>
      </c>
      <c r="AE77" s="20">
        <v>7500</v>
      </c>
      <c r="AF77" s="20">
        <v>191900</v>
      </c>
      <c r="AG77" s="20">
        <v>232900</v>
      </c>
      <c r="AH77" s="20">
        <v>84200</v>
      </c>
      <c r="AI77" s="20">
        <v>0</v>
      </c>
      <c r="AJ77" s="20">
        <v>0</v>
      </c>
      <c r="AK77" s="20">
        <v>15300</v>
      </c>
      <c r="AL77" s="20">
        <f t="shared" si="2"/>
        <v>414.80693249780774</v>
      </c>
      <c r="AM77" s="20">
        <f t="shared" si="3"/>
        <v>22800</v>
      </c>
      <c r="AO77" s="20">
        <v>4</v>
      </c>
    </row>
    <row r="78" spans="1:41" s="20" customFormat="1">
      <c r="A78" s="20" t="s">
        <v>102</v>
      </c>
      <c r="C78" s="20">
        <v>33.119700000000002</v>
      </c>
      <c r="D78" s="20">
        <v>187239</v>
      </c>
      <c r="E78" s="20">
        <v>1576.38</v>
      </c>
      <c r="F78" s="20">
        <v>305.48399999999998</v>
      </c>
      <c r="G78" s="20">
        <v>55.883699999999997</v>
      </c>
      <c r="H78" s="20">
        <v>1143.54</v>
      </c>
      <c r="I78" s="20">
        <v>0.47631699999999999</v>
      </c>
      <c r="J78" s="20">
        <v>1.40821</v>
      </c>
      <c r="K78" s="20">
        <v>95.329700000000003</v>
      </c>
      <c r="L78" s="20">
        <v>0.65285400000000005</v>
      </c>
      <c r="M78" s="20">
        <v>31.726900000000001</v>
      </c>
      <c r="N78" s="20">
        <v>58.550699999999999</v>
      </c>
      <c r="O78" s="20">
        <v>64.5642</v>
      </c>
      <c r="P78" s="20">
        <v>254.21700000000001</v>
      </c>
      <c r="Q78" s="20">
        <v>33.195900000000002</v>
      </c>
      <c r="R78" s="20">
        <v>24.849799999999998</v>
      </c>
      <c r="S78" s="20">
        <v>5.0621899999999997E-2</v>
      </c>
      <c r="T78" s="20">
        <v>1.2896300000000001</v>
      </c>
      <c r="U78" s="20">
        <v>32.637700000000002</v>
      </c>
      <c r="V78" s="20">
        <v>1.10067</v>
      </c>
      <c r="W78" s="20">
        <v>1979.02</v>
      </c>
      <c r="X78" s="20">
        <v>1.28004E-2</v>
      </c>
      <c r="Y78" s="20">
        <v>-1.0765099999999999E-3</v>
      </c>
      <c r="Z78" s="20">
        <v>-4.2855599999999999E-3</v>
      </c>
      <c r="AA78" s="20">
        <v>3.5331099999999997E-2</v>
      </c>
      <c r="AB78" s="20">
        <v>2.84233</v>
      </c>
      <c r="AC78" s="20">
        <v>464900</v>
      </c>
      <c r="AD78" s="20">
        <v>0</v>
      </c>
      <c r="AE78" s="20">
        <v>6500</v>
      </c>
      <c r="AF78" s="20">
        <v>191900</v>
      </c>
      <c r="AG78" s="20">
        <v>233600</v>
      </c>
      <c r="AH78" s="20">
        <v>85399.999999999985</v>
      </c>
      <c r="AI78" s="20">
        <v>0</v>
      </c>
      <c r="AJ78" s="20">
        <v>3400.0000000000005</v>
      </c>
      <c r="AK78" s="20">
        <v>14300</v>
      </c>
      <c r="AL78" s="20">
        <f t="shared" si="2"/>
        <v>335.93347415790441</v>
      </c>
      <c r="AM78" s="20">
        <f t="shared" si="3"/>
        <v>20800</v>
      </c>
      <c r="AO78" s="20">
        <v>4</v>
      </c>
    </row>
    <row r="79" spans="1:41" s="5" customFormat="1">
      <c r="A79" s="5" t="s">
        <v>103</v>
      </c>
      <c r="C79" s="5">
        <v>39.446399999999997</v>
      </c>
      <c r="D79" s="5">
        <v>208041</v>
      </c>
      <c r="E79" s="5">
        <v>-132.119</v>
      </c>
      <c r="F79" s="5">
        <v>211.71600000000001</v>
      </c>
      <c r="G79" s="5">
        <v>45.137500000000003</v>
      </c>
      <c r="H79" s="5">
        <v>1107.25</v>
      </c>
      <c r="I79" s="5">
        <v>0.56758399999999998</v>
      </c>
      <c r="J79" s="5">
        <v>3.7197300000000003E-2</v>
      </c>
      <c r="K79" s="5">
        <v>91.714799999999997</v>
      </c>
      <c r="L79" s="5">
        <v>0.61092100000000005</v>
      </c>
      <c r="M79" s="5">
        <v>42.286299999999997</v>
      </c>
      <c r="N79" s="5">
        <v>76.974000000000004</v>
      </c>
      <c r="O79" s="5">
        <v>65.523300000000006</v>
      </c>
      <c r="P79" s="5">
        <v>238.27500000000001</v>
      </c>
      <c r="Q79" s="5">
        <v>32.1815</v>
      </c>
      <c r="R79" s="5">
        <v>33.393700000000003</v>
      </c>
      <c r="S79" s="5">
        <v>8.0137899999999998E-2</v>
      </c>
      <c r="T79" s="5">
        <v>1.34768</v>
      </c>
      <c r="U79" s="5">
        <v>25.807700000000001</v>
      </c>
      <c r="V79" s="5">
        <v>0.31801800000000002</v>
      </c>
      <c r="W79" s="5">
        <v>3491.04</v>
      </c>
      <c r="X79" s="5">
        <v>6.4670500000000002E-3</v>
      </c>
      <c r="Y79" s="5">
        <v>1.90342E-4</v>
      </c>
      <c r="Z79" s="5">
        <v>9.3008999999999995E-4</v>
      </c>
      <c r="AA79" s="5">
        <v>1.7205399999999999E-2</v>
      </c>
      <c r="AB79" s="5">
        <v>3.5315300000000001</v>
      </c>
      <c r="AC79" s="5">
        <v>465500</v>
      </c>
      <c r="AD79" s="5">
        <v>0</v>
      </c>
      <c r="AE79" s="5">
        <v>6700</v>
      </c>
      <c r="AF79" s="5">
        <v>197700</v>
      </c>
      <c r="AG79" s="5">
        <v>230400</v>
      </c>
      <c r="AH79" s="5">
        <v>85000</v>
      </c>
      <c r="AI79" s="5">
        <v>0</v>
      </c>
      <c r="AJ79" s="5">
        <v>3000</v>
      </c>
      <c r="AK79" s="5">
        <v>11700</v>
      </c>
      <c r="AL79" s="5">
        <f t="shared" si="2"/>
        <v>356.73066834539924</v>
      </c>
      <c r="AM79" s="5">
        <f t="shared" si="3"/>
        <v>18400</v>
      </c>
      <c r="AO79" s="5">
        <v>3</v>
      </c>
    </row>
    <row r="80" spans="1:41" s="5" customFormat="1">
      <c r="A80" s="5" t="s">
        <v>104</v>
      </c>
      <c r="C80" s="5">
        <v>43.114199999999997</v>
      </c>
      <c r="D80" s="5">
        <v>225460</v>
      </c>
      <c r="E80" s="5">
        <v>-1703.17</v>
      </c>
      <c r="F80" s="5">
        <v>505.53199999999998</v>
      </c>
      <c r="G80" s="5">
        <v>59.785200000000003</v>
      </c>
      <c r="H80" s="5">
        <v>1287.6199999999999</v>
      </c>
      <c r="I80" s="5">
        <v>0.63644199999999995</v>
      </c>
      <c r="J80" s="5">
        <v>1.29616</v>
      </c>
      <c r="K80" s="5">
        <v>102.123</v>
      </c>
      <c r="L80" s="5">
        <v>0.57667199999999996</v>
      </c>
      <c r="M80" s="5">
        <v>34.208100000000002</v>
      </c>
      <c r="N80" s="5">
        <v>95.826300000000003</v>
      </c>
      <c r="O80" s="5">
        <v>75.188299999999998</v>
      </c>
      <c r="P80" s="5">
        <v>250.44900000000001</v>
      </c>
      <c r="Q80" s="5">
        <v>39.686</v>
      </c>
      <c r="R80" s="5">
        <v>38.204000000000001</v>
      </c>
      <c r="S80" s="5">
        <v>0.13808500000000001</v>
      </c>
      <c r="T80" s="5">
        <v>2.1539999999999999</v>
      </c>
      <c r="U80" s="5">
        <v>30.654499999999999</v>
      </c>
      <c r="V80" s="5">
        <v>0.24986700000000001</v>
      </c>
      <c r="W80" s="5">
        <v>3625.99</v>
      </c>
      <c r="X80" s="5">
        <v>1.15827E-2</v>
      </c>
      <c r="Y80" s="5">
        <v>1.4834000000000001E-4</v>
      </c>
      <c r="Z80" s="5">
        <v>-2.6252300000000002E-4</v>
      </c>
      <c r="AA80" s="5">
        <v>9.2333099999999998E-3</v>
      </c>
      <c r="AB80" s="5">
        <v>4.1407499999999997</v>
      </c>
      <c r="AC80" s="5">
        <v>466599.99999999994</v>
      </c>
      <c r="AD80" s="5">
        <v>0</v>
      </c>
      <c r="AE80" s="5">
        <v>6400</v>
      </c>
      <c r="AF80" s="5">
        <v>196100</v>
      </c>
      <c r="AG80" s="5">
        <v>234600</v>
      </c>
      <c r="AH80" s="5">
        <v>84100</v>
      </c>
      <c r="AI80" s="5">
        <v>0</v>
      </c>
      <c r="AJ80" s="5">
        <v>0</v>
      </c>
      <c r="AK80" s="5">
        <v>12100</v>
      </c>
      <c r="AL80" s="5">
        <f t="shared" si="2"/>
        <v>335.79690875188163</v>
      </c>
      <c r="AM80" s="5">
        <f t="shared" si="3"/>
        <v>18500</v>
      </c>
      <c r="AO80" s="5">
        <v>3</v>
      </c>
    </row>
    <row r="81" spans="1:41" s="5" customFormat="1">
      <c r="A81" s="5" t="s">
        <v>105</v>
      </c>
      <c r="C81" s="5">
        <v>37.498800000000003</v>
      </c>
      <c r="D81" s="5">
        <v>224497</v>
      </c>
      <c r="E81" s="5">
        <v>-27.811399999999999</v>
      </c>
      <c r="F81" s="5">
        <v>346.2</v>
      </c>
      <c r="G81" s="5">
        <v>54.978299999999997</v>
      </c>
      <c r="H81" s="5">
        <v>1175.25</v>
      </c>
      <c r="I81" s="5">
        <v>0.37507200000000002</v>
      </c>
      <c r="J81" s="5">
        <v>-1.02623</v>
      </c>
      <c r="K81" s="5">
        <v>109.11199999999999</v>
      </c>
      <c r="L81" s="5">
        <v>1.24156</v>
      </c>
      <c r="M81" s="5">
        <v>41.900199999999998</v>
      </c>
      <c r="N81" s="5">
        <v>69.261200000000002</v>
      </c>
      <c r="O81" s="5">
        <v>75.359399999999994</v>
      </c>
      <c r="P81" s="5">
        <v>254.006</v>
      </c>
      <c r="Q81" s="5">
        <v>40.413800000000002</v>
      </c>
      <c r="R81" s="5">
        <v>32.520099999999999</v>
      </c>
      <c r="S81" s="5">
        <v>5.26255E-4</v>
      </c>
      <c r="T81" s="5">
        <v>1.9987699999999999</v>
      </c>
      <c r="U81" s="5">
        <v>30.7302</v>
      </c>
      <c r="V81" s="5">
        <v>0.233958</v>
      </c>
      <c r="W81" s="5">
        <v>3553.48</v>
      </c>
      <c r="X81" s="5">
        <v>1.10466E-2</v>
      </c>
      <c r="Y81" s="5">
        <v>-1.15653E-3</v>
      </c>
      <c r="Z81" s="22">
        <v>3.1680999999999997E-5</v>
      </c>
      <c r="AA81" s="5">
        <v>-3.2982699999999998E-3</v>
      </c>
      <c r="AB81" s="5">
        <v>3.6141800000000002</v>
      </c>
      <c r="AC81" s="5">
        <v>466700</v>
      </c>
      <c r="AD81" s="5">
        <v>0</v>
      </c>
      <c r="AE81" s="5">
        <v>6000</v>
      </c>
      <c r="AF81" s="5">
        <v>196800</v>
      </c>
      <c r="AG81" s="5">
        <v>234500</v>
      </c>
      <c r="AH81" s="5">
        <v>84700</v>
      </c>
      <c r="AI81" s="5">
        <v>0</v>
      </c>
      <c r="AJ81" s="5">
        <v>0</v>
      </c>
      <c r="AK81" s="5">
        <v>11399.999999999998</v>
      </c>
      <c r="AL81" s="5">
        <f t="shared" si="2"/>
        <v>333.45668999944883</v>
      </c>
      <c r="AM81" s="5">
        <f t="shared" si="3"/>
        <v>17400</v>
      </c>
      <c r="AO81" s="5">
        <v>3</v>
      </c>
    </row>
    <row r="82" spans="1:41" s="5" customFormat="1">
      <c r="A82" s="5" t="s">
        <v>106</v>
      </c>
      <c r="C82" s="5">
        <v>45.324300000000001</v>
      </c>
      <c r="D82" s="5">
        <v>216570</v>
      </c>
      <c r="E82" s="5">
        <v>2325.56</v>
      </c>
      <c r="F82" s="5">
        <v>252.30099999999999</v>
      </c>
      <c r="G82" s="5">
        <v>52.032200000000003</v>
      </c>
      <c r="H82" s="5">
        <v>1189.5</v>
      </c>
      <c r="I82" s="5">
        <v>0.87790599999999996</v>
      </c>
      <c r="J82" s="5">
        <v>-9.4535900000000006E-2</v>
      </c>
      <c r="K82" s="5">
        <v>97.834400000000002</v>
      </c>
      <c r="L82" s="5">
        <v>1.1010800000000001</v>
      </c>
      <c r="M82" s="5">
        <v>50.538699999999999</v>
      </c>
      <c r="N82" s="5">
        <v>72.675600000000003</v>
      </c>
      <c r="O82" s="5">
        <v>70.489699999999999</v>
      </c>
      <c r="P82" s="5">
        <v>230.41399999999999</v>
      </c>
      <c r="Q82" s="5">
        <v>46.727800000000002</v>
      </c>
      <c r="R82" s="5">
        <v>29.019100000000002</v>
      </c>
      <c r="S82" s="5">
        <v>7.2934700000000005E-2</v>
      </c>
      <c r="T82" s="5">
        <v>1.95004</v>
      </c>
      <c r="U82" s="5">
        <v>26.873699999999999</v>
      </c>
      <c r="V82" s="5">
        <v>0.659555</v>
      </c>
      <c r="W82" s="5">
        <v>3395.04</v>
      </c>
      <c r="X82" s="5">
        <v>1.1167699999999999E-2</v>
      </c>
      <c r="Y82" s="5">
        <v>-2.0781599999999999E-3</v>
      </c>
      <c r="Z82" s="5">
        <v>1.19799E-4</v>
      </c>
      <c r="AA82" s="5">
        <v>1.35304E-3</v>
      </c>
      <c r="AB82" s="5">
        <v>2.1808700000000001</v>
      </c>
      <c r="AC82" s="5">
        <v>464799.99999999994</v>
      </c>
      <c r="AD82" s="5">
        <v>0</v>
      </c>
      <c r="AE82" s="5">
        <v>6100</v>
      </c>
      <c r="AF82" s="5">
        <v>196600</v>
      </c>
      <c r="AG82" s="5">
        <v>231700.00000000003</v>
      </c>
      <c r="AH82" s="5">
        <v>84500</v>
      </c>
      <c r="AI82" s="5">
        <v>0</v>
      </c>
      <c r="AJ82" s="5">
        <v>0</v>
      </c>
      <c r="AK82" s="5">
        <v>16400</v>
      </c>
      <c r="AL82" s="5">
        <f t="shared" si="2"/>
        <v>366.73118820904983</v>
      </c>
      <c r="AM82" s="5">
        <f t="shared" si="3"/>
        <v>22500</v>
      </c>
      <c r="AO82" s="5">
        <v>3</v>
      </c>
    </row>
    <row r="83" spans="1:41" s="5" customFormat="1">
      <c r="A83" s="5" t="s">
        <v>107</v>
      </c>
      <c r="C83" s="5">
        <v>38.434699999999999</v>
      </c>
      <c r="D83" s="5">
        <v>211522</v>
      </c>
      <c r="E83" s="5">
        <v>1659.73</v>
      </c>
      <c r="F83" s="5">
        <v>-84.786100000000005</v>
      </c>
      <c r="G83" s="5">
        <v>49.052700000000002</v>
      </c>
      <c r="H83" s="5">
        <v>1104.06</v>
      </c>
      <c r="I83" s="5">
        <v>0.17230899999999999</v>
      </c>
      <c r="J83" s="5">
        <v>1.04708</v>
      </c>
      <c r="K83" s="5">
        <v>98.132099999999994</v>
      </c>
      <c r="L83" s="5">
        <v>0.86253199999999997</v>
      </c>
      <c r="M83" s="5">
        <v>31.000900000000001</v>
      </c>
      <c r="N83" s="5">
        <v>79.025000000000006</v>
      </c>
      <c r="O83" s="5">
        <v>66.580799999999996</v>
      </c>
      <c r="P83" s="5">
        <v>229.75299999999999</v>
      </c>
      <c r="Q83" s="5">
        <v>36.168599999999998</v>
      </c>
      <c r="R83" s="5">
        <v>28.651900000000001</v>
      </c>
      <c r="S83" s="5">
        <v>0.140269</v>
      </c>
      <c r="T83" s="5">
        <v>1.69615</v>
      </c>
      <c r="U83" s="5">
        <v>28.157800000000002</v>
      </c>
      <c r="V83" s="5">
        <v>0.65296299999999996</v>
      </c>
      <c r="W83" s="5">
        <v>3325.42</v>
      </c>
      <c r="X83" s="5">
        <v>1.4850800000000001E-2</v>
      </c>
      <c r="Y83" s="5">
        <v>-2.3191000000000002E-3</v>
      </c>
      <c r="Z83" s="5">
        <v>-5.1538799999999998E-4</v>
      </c>
      <c r="AA83" s="5">
        <v>2.8344999999999999E-2</v>
      </c>
      <c r="AB83" s="5">
        <v>3.2904300000000002</v>
      </c>
      <c r="AC83" s="5">
        <v>465700</v>
      </c>
      <c r="AD83" s="5">
        <v>0</v>
      </c>
      <c r="AE83" s="5">
        <v>6899.9999999999991</v>
      </c>
      <c r="AF83" s="5">
        <v>195900</v>
      </c>
      <c r="AG83" s="5">
        <v>233299.99999999997</v>
      </c>
      <c r="AH83" s="5">
        <v>85300</v>
      </c>
      <c r="AI83" s="5">
        <v>0</v>
      </c>
      <c r="AJ83" s="5">
        <v>0</v>
      </c>
      <c r="AK83" s="5">
        <v>12800</v>
      </c>
      <c r="AL83" s="5">
        <f t="shared" si="2"/>
        <v>371.26827506060857</v>
      </c>
      <c r="AM83" s="5">
        <f t="shared" si="3"/>
        <v>19700</v>
      </c>
      <c r="AO83" s="5">
        <v>3</v>
      </c>
    </row>
    <row r="84" spans="1:41" s="28" customFormat="1">
      <c r="A84" s="28" t="s">
        <v>108</v>
      </c>
      <c r="C84" s="28">
        <v>43.6006</v>
      </c>
      <c r="D84" s="28">
        <v>214304</v>
      </c>
      <c r="E84" s="28">
        <v>552.95699999999999</v>
      </c>
      <c r="F84" s="28">
        <v>20.122699999999998</v>
      </c>
      <c r="G84" s="28">
        <v>46.858400000000003</v>
      </c>
      <c r="H84" s="28">
        <v>1273.07</v>
      </c>
      <c r="I84" s="28">
        <v>0.48220800000000003</v>
      </c>
      <c r="J84" s="28">
        <v>1.4698500000000001</v>
      </c>
      <c r="K84" s="28">
        <v>124.744</v>
      </c>
      <c r="L84" s="28">
        <v>1.21288</v>
      </c>
      <c r="M84" s="28">
        <v>48.299500000000002</v>
      </c>
      <c r="N84" s="28">
        <v>52.823099999999997</v>
      </c>
      <c r="O84" s="28">
        <v>64.270899999999997</v>
      </c>
      <c r="P84" s="28">
        <v>224.84800000000001</v>
      </c>
      <c r="Q84" s="28">
        <v>23.881399999999999</v>
      </c>
      <c r="R84" s="28">
        <v>22.656300000000002</v>
      </c>
      <c r="S84" s="28">
        <v>0.13362499999999999</v>
      </c>
      <c r="T84" s="28">
        <v>0.46399899999999999</v>
      </c>
      <c r="U84" s="28">
        <v>32.006</v>
      </c>
      <c r="V84" s="28">
        <v>1.06609</v>
      </c>
      <c r="W84" s="28">
        <v>2724.71</v>
      </c>
      <c r="X84" s="28">
        <v>8.2852800000000008E-3</v>
      </c>
      <c r="Y84" s="28">
        <v>-1.48539E-4</v>
      </c>
      <c r="Z84" s="28">
        <v>1.8439299999999999E-3</v>
      </c>
      <c r="AA84" s="28">
        <v>-9.0657399999999992E-3</v>
      </c>
      <c r="AB84" s="28">
        <v>2.52983</v>
      </c>
      <c r="AC84" s="28">
        <v>465500</v>
      </c>
      <c r="AD84" s="28">
        <v>3300</v>
      </c>
      <c r="AE84" s="28">
        <v>7700</v>
      </c>
      <c r="AF84" s="28">
        <v>188400</v>
      </c>
      <c r="AG84" s="28">
        <v>237399.99999999997</v>
      </c>
      <c r="AH84" s="28">
        <v>82300</v>
      </c>
      <c r="AI84" s="28">
        <v>0</v>
      </c>
      <c r="AJ84" s="28">
        <v>0</v>
      </c>
      <c r="AK84" s="28">
        <v>15500</v>
      </c>
      <c r="AL84" s="28">
        <f t="shared" si="2"/>
        <v>366.02504803244858</v>
      </c>
      <c r="AM84" s="28">
        <f t="shared" si="3"/>
        <v>23200</v>
      </c>
    </row>
    <row r="85" spans="1:41" s="28" customFormat="1">
      <c r="A85" s="28" t="s">
        <v>109</v>
      </c>
      <c r="C85" s="28">
        <v>39.494799999999998</v>
      </c>
      <c r="D85" s="28">
        <v>222885</v>
      </c>
      <c r="E85" s="28">
        <v>1779.24</v>
      </c>
      <c r="F85" s="28">
        <v>1932.09</v>
      </c>
      <c r="G85" s="28">
        <v>13.3284</v>
      </c>
      <c r="H85" s="28">
        <v>205.25</v>
      </c>
      <c r="I85" s="28">
        <v>0.39274999999999999</v>
      </c>
      <c r="J85" s="28">
        <v>0.66314600000000001</v>
      </c>
      <c r="K85" s="28">
        <v>93.267300000000006</v>
      </c>
      <c r="L85" s="28">
        <v>1.0858399999999999</v>
      </c>
      <c r="M85" s="28">
        <v>36.400799999999997</v>
      </c>
      <c r="N85" s="28">
        <v>65.806799999999996</v>
      </c>
      <c r="O85" s="28">
        <v>51.7136</v>
      </c>
      <c r="P85" s="28">
        <v>172.30799999999999</v>
      </c>
      <c r="Q85" s="28">
        <v>64.072000000000003</v>
      </c>
      <c r="R85" s="28">
        <v>45.077300000000001</v>
      </c>
      <c r="S85" s="28">
        <v>0.183667</v>
      </c>
      <c r="T85" s="28">
        <v>3.63985E-2</v>
      </c>
      <c r="U85" s="28">
        <v>7.5032500000000004</v>
      </c>
      <c r="V85" s="28">
        <v>0.70276899999999998</v>
      </c>
      <c r="W85" s="28">
        <v>3553.47</v>
      </c>
      <c r="X85" s="28">
        <v>6.8355100000000002E-2</v>
      </c>
      <c r="Y85" s="28">
        <v>5.9086899999999998E-2</v>
      </c>
      <c r="Z85" s="28">
        <v>-1.1583700000000001E-2</v>
      </c>
      <c r="AA85" s="28">
        <v>-5.4090800000000001E-3</v>
      </c>
      <c r="AB85" s="28">
        <v>7.6507899999999998</v>
      </c>
      <c r="AC85" s="28">
        <v>464300</v>
      </c>
      <c r="AD85" s="28">
        <v>4500</v>
      </c>
      <c r="AE85" s="28">
        <v>8200</v>
      </c>
      <c r="AF85" s="28">
        <v>194300</v>
      </c>
      <c r="AG85" s="28">
        <v>231300</v>
      </c>
      <c r="AH85" s="28">
        <v>84400</v>
      </c>
      <c r="AI85" s="28">
        <v>0</v>
      </c>
      <c r="AJ85" s="28">
        <v>0</v>
      </c>
      <c r="AK85" s="28">
        <v>12900</v>
      </c>
      <c r="AL85" s="28">
        <f t="shared" si="2"/>
        <v>489.82055389186809</v>
      </c>
      <c r="AM85" s="28">
        <f t="shared" si="3"/>
        <v>21100</v>
      </c>
    </row>
    <row r="86" spans="1:41" s="28" customFormat="1">
      <c r="A86" s="28" t="s">
        <v>110</v>
      </c>
      <c r="C86" s="28">
        <v>46.992600000000003</v>
      </c>
      <c r="D86" s="28">
        <v>220106</v>
      </c>
      <c r="E86" s="28">
        <v>-1383.59</v>
      </c>
      <c r="F86" s="28">
        <v>273.14299999999997</v>
      </c>
      <c r="G86" s="28">
        <v>10.245900000000001</v>
      </c>
      <c r="H86" s="28">
        <v>220.50399999999999</v>
      </c>
      <c r="I86" s="28">
        <v>0.32085799999999998</v>
      </c>
      <c r="J86" s="28">
        <v>-0.46391399999999999</v>
      </c>
      <c r="K86" s="28">
        <v>108.13200000000001</v>
      </c>
      <c r="L86" s="28">
        <v>1.65062</v>
      </c>
      <c r="M86" s="28">
        <v>31.456299999999999</v>
      </c>
      <c r="N86" s="28">
        <v>94.280299999999997</v>
      </c>
      <c r="O86" s="28">
        <v>55.582900000000002</v>
      </c>
      <c r="P86" s="28">
        <v>190.667</v>
      </c>
      <c r="Q86" s="28">
        <v>43.779299999999999</v>
      </c>
      <c r="R86" s="28">
        <v>35.238</v>
      </c>
      <c r="S86" s="28">
        <v>7.2613800000000006E-2</v>
      </c>
      <c r="T86" s="28">
        <v>0.12083199999999999</v>
      </c>
      <c r="U86" s="28">
        <v>8.3208500000000001</v>
      </c>
      <c r="V86" s="28">
        <v>0.99935399999999996</v>
      </c>
      <c r="W86" s="28">
        <v>3827.45</v>
      </c>
      <c r="X86" s="28">
        <v>3.9792399999999999E-2</v>
      </c>
      <c r="Y86" s="28">
        <v>9.2629300000000008E-3</v>
      </c>
      <c r="Z86" s="28">
        <v>6.7719900000000003E-3</v>
      </c>
      <c r="AA86" s="28">
        <v>2.1368499999999999E-2</v>
      </c>
      <c r="AB86" s="28">
        <v>8.4309200000000004</v>
      </c>
      <c r="AC86" s="28">
        <v>466300</v>
      </c>
      <c r="AD86" s="28">
        <v>4000</v>
      </c>
      <c r="AE86" s="28">
        <v>7800</v>
      </c>
      <c r="AF86" s="28">
        <v>195600</v>
      </c>
      <c r="AG86" s="28">
        <v>233500</v>
      </c>
      <c r="AH86" s="28">
        <v>82600</v>
      </c>
      <c r="AI86" s="28">
        <v>0</v>
      </c>
      <c r="AJ86" s="28">
        <v>0</v>
      </c>
      <c r="AK86" s="28">
        <v>10200</v>
      </c>
      <c r="AL86" s="28">
        <f t="shared" si="2"/>
        <v>433.21602584610866</v>
      </c>
      <c r="AM86" s="28">
        <f t="shared" si="3"/>
        <v>18000</v>
      </c>
    </row>
    <row r="87" spans="1:41" s="28" customFormat="1">
      <c r="A87" s="28" t="s">
        <v>111</v>
      </c>
      <c r="C87" s="28">
        <v>37.853200000000001</v>
      </c>
      <c r="D87" s="28">
        <v>219152</v>
      </c>
      <c r="E87" s="28">
        <v>1632.8</v>
      </c>
      <c r="F87" s="28">
        <v>95.596999999999994</v>
      </c>
      <c r="G87" s="28">
        <v>13.683999999999999</v>
      </c>
      <c r="H87" s="28">
        <v>448.47500000000002</v>
      </c>
      <c r="I87" s="28">
        <v>0.44696200000000003</v>
      </c>
      <c r="J87" s="28">
        <v>-0.27961799999999998</v>
      </c>
      <c r="K87" s="28">
        <v>122.172</v>
      </c>
      <c r="L87" s="28">
        <v>1.04271</v>
      </c>
      <c r="M87" s="28">
        <v>36.435400000000001</v>
      </c>
      <c r="N87" s="28">
        <v>62.414900000000003</v>
      </c>
      <c r="O87" s="28">
        <v>56.414200000000001</v>
      </c>
      <c r="P87" s="28">
        <v>193.821</v>
      </c>
      <c r="Q87" s="28">
        <v>19.476700000000001</v>
      </c>
      <c r="R87" s="28">
        <v>29.453900000000001</v>
      </c>
      <c r="S87" s="28">
        <v>4.9512300000000002E-2</v>
      </c>
      <c r="T87" s="28">
        <v>5.7156100000000001E-2</v>
      </c>
      <c r="U87" s="28">
        <v>10.2752</v>
      </c>
      <c r="V87" s="28">
        <v>1.0835900000000001</v>
      </c>
      <c r="W87" s="28">
        <v>4070.39</v>
      </c>
      <c r="X87" s="28">
        <v>9.2755300000000006E-3</v>
      </c>
      <c r="Y87" s="28">
        <v>7.0735900000000003E-3</v>
      </c>
      <c r="Z87" s="28">
        <v>4.3382300000000001E-4</v>
      </c>
      <c r="AA87" s="28">
        <v>-3.2132800000000001E-4</v>
      </c>
      <c r="AB87" s="28">
        <v>6.5302800000000003</v>
      </c>
      <c r="AC87" s="28">
        <v>465900.00000000006</v>
      </c>
      <c r="AD87" s="28">
        <v>0</v>
      </c>
      <c r="AE87" s="28">
        <v>8200</v>
      </c>
      <c r="AF87" s="28">
        <v>191000</v>
      </c>
      <c r="AG87" s="28">
        <v>236500</v>
      </c>
      <c r="AH87" s="28">
        <v>84900</v>
      </c>
      <c r="AI87" s="28">
        <v>0</v>
      </c>
      <c r="AJ87" s="28">
        <v>0</v>
      </c>
      <c r="AK87" s="28">
        <v>13600.000000000002</v>
      </c>
      <c r="AL87" s="28">
        <f t="shared" si="2"/>
        <v>438.03303047657374</v>
      </c>
      <c r="AM87" s="28">
        <f t="shared" si="3"/>
        <v>21800</v>
      </c>
    </row>
    <row r="88" spans="1:41" s="5" customFormat="1">
      <c r="A88" s="5" t="s">
        <v>112</v>
      </c>
      <c r="C88" s="5">
        <v>48.610799999999998</v>
      </c>
      <c r="D88" s="5">
        <v>219527</v>
      </c>
      <c r="E88" s="5">
        <v>780.17200000000003</v>
      </c>
      <c r="F88" s="5">
        <v>264.35199999999998</v>
      </c>
      <c r="G88" s="5">
        <v>60.015099999999997</v>
      </c>
      <c r="H88" s="5">
        <v>1316.93</v>
      </c>
      <c r="I88" s="5">
        <v>0.92291299999999998</v>
      </c>
      <c r="J88" s="5">
        <v>0.42634</v>
      </c>
      <c r="K88" s="5">
        <v>88.997900000000001</v>
      </c>
      <c r="L88" s="5">
        <v>1.2033</v>
      </c>
      <c r="M88" s="5">
        <v>39.505600000000001</v>
      </c>
      <c r="N88" s="5">
        <v>89.632499999999993</v>
      </c>
      <c r="O88" s="5">
        <v>73.557000000000002</v>
      </c>
      <c r="P88" s="5">
        <v>225.42699999999999</v>
      </c>
      <c r="Q88" s="5">
        <v>32.317100000000003</v>
      </c>
      <c r="R88" s="5">
        <v>30.273800000000001</v>
      </c>
      <c r="S88" s="5">
        <v>0.13600799999999999</v>
      </c>
      <c r="T88" s="5">
        <v>2.1758000000000002</v>
      </c>
      <c r="U88" s="5">
        <v>20.590299999999999</v>
      </c>
      <c r="V88" s="5">
        <v>0.48893900000000001</v>
      </c>
      <c r="W88" s="5">
        <v>3410.89</v>
      </c>
      <c r="X88" s="5">
        <v>2.1017500000000001E-2</v>
      </c>
      <c r="Y88" s="22">
        <v>1.6985399999999998E-5</v>
      </c>
      <c r="Z88" s="5">
        <v>-1.14836E-4</v>
      </c>
      <c r="AA88" s="22">
        <v>4.8795899999999998E-5</v>
      </c>
      <c r="AB88" s="5">
        <v>3.1927699999999999</v>
      </c>
      <c r="AC88" s="5">
        <v>464500</v>
      </c>
      <c r="AD88" s="5">
        <v>5300</v>
      </c>
      <c r="AE88" s="5">
        <v>6600</v>
      </c>
      <c r="AF88" s="5">
        <v>196000</v>
      </c>
      <c r="AG88" s="5">
        <v>231000</v>
      </c>
      <c r="AH88" s="5">
        <v>83300</v>
      </c>
      <c r="AI88" s="5">
        <v>0</v>
      </c>
      <c r="AJ88" s="5">
        <v>0</v>
      </c>
      <c r="AK88" s="5">
        <v>13400</v>
      </c>
      <c r="AL88" s="5">
        <f t="shared" si="2"/>
        <v>369.52095356811742</v>
      </c>
      <c r="AM88" s="5">
        <f t="shared" si="3"/>
        <v>20000</v>
      </c>
      <c r="AO88" s="5">
        <v>3</v>
      </c>
    </row>
    <row r="89" spans="1:41" s="20" customFormat="1">
      <c r="A89" s="20" t="s">
        <v>113</v>
      </c>
      <c r="C89" s="20">
        <v>37.443300000000001</v>
      </c>
      <c r="D89" s="20">
        <v>216480</v>
      </c>
      <c r="E89" s="20">
        <v>-989.77</v>
      </c>
      <c r="F89" s="20">
        <v>277.07299999999998</v>
      </c>
      <c r="G89" s="20">
        <v>58.7423</v>
      </c>
      <c r="H89" s="20">
        <v>1380.69</v>
      </c>
      <c r="I89" s="20">
        <v>1.3042</v>
      </c>
      <c r="J89" s="20">
        <v>0.57162900000000005</v>
      </c>
      <c r="K89" s="20">
        <v>97.395600000000002</v>
      </c>
      <c r="L89" s="20">
        <v>0.669076</v>
      </c>
      <c r="M89" s="20">
        <v>32.623399999999997</v>
      </c>
      <c r="N89" s="20">
        <v>66.403400000000005</v>
      </c>
      <c r="O89" s="20">
        <v>75.6648</v>
      </c>
      <c r="P89" s="20">
        <v>232.089</v>
      </c>
      <c r="Q89" s="20">
        <v>34.327199999999998</v>
      </c>
      <c r="R89" s="20">
        <v>30.166799999999999</v>
      </c>
      <c r="S89" s="20">
        <v>-4.5763600000000001E-2</v>
      </c>
      <c r="T89" s="20">
        <v>1.38534</v>
      </c>
      <c r="U89" s="20">
        <v>22.507999999999999</v>
      </c>
      <c r="V89" s="20">
        <v>0.47251500000000002</v>
      </c>
      <c r="W89" s="20">
        <v>3475.49</v>
      </c>
      <c r="X89" s="20">
        <v>1.1220600000000001E-2</v>
      </c>
      <c r="Y89" s="23">
        <v>-6.3468100000000003E-5</v>
      </c>
      <c r="Z89" s="23">
        <v>3.1142600000000002E-5</v>
      </c>
      <c r="AA89" s="20">
        <v>1.75371E-2</v>
      </c>
      <c r="AB89" s="20">
        <v>3.4554200000000002</v>
      </c>
      <c r="AC89" s="20">
        <v>465700</v>
      </c>
      <c r="AD89" s="20">
        <v>3900</v>
      </c>
      <c r="AE89" s="20">
        <v>6100</v>
      </c>
      <c r="AF89" s="20">
        <v>195100.00000000003</v>
      </c>
      <c r="AG89" s="20">
        <v>233800</v>
      </c>
      <c r="AH89" s="20">
        <v>83500</v>
      </c>
      <c r="AI89" s="20">
        <v>0</v>
      </c>
      <c r="AJ89" s="20">
        <v>0</v>
      </c>
      <c r="AK89" s="20">
        <v>11900</v>
      </c>
      <c r="AL89" s="20">
        <f t="shared" si="2"/>
        <v>359.77577567226365</v>
      </c>
      <c r="AM89" s="20">
        <f t="shared" si="3"/>
        <v>18000</v>
      </c>
      <c r="AO89" s="20">
        <v>4</v>
      </c>
    </row>
    <row r="90" spans="1:41" s="28" customFormat="1">
      <c r="A90" s="28" t="s">
        <v>114</v>
      </c>
      <c r="C90" s="28">
        <v>40.824300000000001</v>
      </c>
      <c r="D90" s="28">
        <v>215296</v>
      </c>
      <c r="E90" s="28">
        <v>1255.6400000000001</v>
      </c>
      <c r="F90" s="28">
        <v>11.768800000000001</v>
      </c>
      <c r="G90" s="28">
        <v>3.9845000000000002</v>
      </c>
      <c r="H90" s="28">
        <v>141.83699999999999</v>
      </c>
      <c r="I90" s="28">
        <v>0.148171</v>
      </c>
      <c r="J90" s="28">
        <v>-0.61404400000000003</v>
      </c>
      <c r="K90" s="28">
        <v>121.682</v>
      </c>
      <c r="L90" s="28">
        <v>0.87653999999999999</v>
      </c>
      <c r="M90" s="28">
        <v>29.643999999999998</v>
      </c>
      <c r="N90" s="28">
        <v>114.733</v>
      </c>
      <c r="O90" s="28">
        <v>53.632100000000001</v>
      </c>
      <c r="P90" s="28">
        <v>226.00899999999999</v>
      </c>
      <c r="Q90" s="28">
        <v>31.745999999999999</v>
      </c>
      <c r="R90" s="28">
        <v>31.256</v>
      </c>
      <c r="S90" s="28">
        <v>1.3877499999999999E-2</v>
      </c>
      <c r="T90" s="28">
        <v>8.9893000000000004E-3</v>
      </c>
      <c r="U90" s="28">
        <v>3.1580499999999998</v>
      </c>
      <c r="V90" s="28">
        <v>2.0742400000000001</v>
      </c>
      <c r="W90" s="28">
        <v>3889.69</v>
      </c>
      <c r="X90" s="28">
        <v>2.1777999999999999E-2</v>
      </c>
      <c r="Y90" s="28">
        <v>2.72747E-4</v>
      </c>
      <c r="Z90" s="35">
        <v>-9.4099900000000007E-6</v>
      </c>
      <c r="AA90" s="28">
        <v>8.7797900000000009E-3</v>
      </c>
      <c r="AB90" s="28">
        <v>8.3456100000000006</v>
      </c>
      <c r="AC90" s="28">
        <v>465400</v>
      </c>
      <c r="AD90" s="28">
        <v>0</v>
      </c>
      <c r="AE90" s="28">
        <v>7600</v>
      </c>
      <c r="AF90" s="28">
        <v>194000</v>
      </c>
      <c r="AG90" s="28">
        <v>233800</v>
      </c>
      <c r="AH90" s="28">
        <v>85300</v>
      </c>
      <c r="AI90" s="28">
        <v>0</v>
      </c>
      <c r="AJ90" s="28">
        <v>0</v>
      </c>
      <c r="AK90" s="28">
        <v>13899.999999999998</v>
      </c>
      <c r="AL90" s="28">
        <f t="shared" si="2"/>
        <v>377.41859837440103</v>
      </c>
      <c r="AM90" s="28">
        <f t="shared" si="3"/>
        <v>21500</v>
      </c>
    </row>
    <row r="91" spans="1:41" s="28" customFormat="1">
      <c r="A91" s="28" t="s">
        <v>115</v>
      </c>
      <c r="C91" s="28">
        <v>34.804699999999997</v>
      </c>
      <c r="D91" s="28">
        <v>201359</v>
      </c>
      <c r="E91" s="28">
        <v>1047.17</v>
      </c>
      <c r="F91" s="28">
        <v>129.58199999999999</v>
      </c>
      <c r="G91" s="28">
        <v>5.8488899999999999</v>
      </c>
      <c r="H91" s="28">
        <v>157.58000000000001</v>
      </c>
      <c r="I91" s="28">
        <v>5.6208500000000002E-2</v>
      </c>
      <c r="J91" s="28">
        <v>-0.19514000000000001</v>
      </c>
      <c r="K91" s="28">
        <v>79.815200000000004</v>
      </c>
      <c r="L91" s="28">
        <v>0.76744299999999999</v>
      </c>
      <c r="M91" s="28">
        <v>31.479299999999999</v>
      </c>
      <c r="N91" s="28">
        <v>73.908600000000007</v>
      </c>
      <c r="O91" s="28">
        <v>50.6006</v>
      </c>
      <c r="P91" s="28">
        <v>171.04499999999999</v>
      </c>
      <c r="Q91" s="28">
        <v>30.8965</v>
      </c>
      <c r="R91" s="28">
        <v>39.775300000000001</v>
      </c>
      <c r="S91" s="28">
        <v>5.5443399999999997E-2</v>
      </c>
      <c r="T91" s="28">
        <v>0.123403</v>
      </c>
      <c r="U91" s="28">
        <v>4.0076599999999996</v>
      </c>
      <c r="V91" s="28">
        <v>1.1939500000000001</v>
      </c>
      <c r="W91" s="28">
        <v>3461.3</v>
      </c>
      <c r="X91" s="28">
        <v>2.58964E-2</v>
      </c>
      <c r="Y91" s="28">
        <v>-1.28886E-3</v>
      </c>
      <c r="Z91" s="35">
        <v>2.4177199999999999E-6</v>
      </c>
      <c r="AA91" s="28">
        <v>2.1368400000000001E-3</v>
      </c>
      <c r="AB91" s="28">
        <v>7.55741</v>
      </c>
      <c r="AC91" s="28">
        <v>466599.99999999994</v>
      </c>
      <c r="AD91" s="28">
        <v>4900</v>
      </c>
      <c r="AE91" s="28">
        <v>6700</v>
      </c>
      <c r="AF91" s="28">
        <v>194300</v>
      </c>
      <c r="AG91" s="28">
        <v>235200</v>
      </c>
      <c r="AH91" s="28">
        <v>82300</v>
      </c>
      <c r="AI91" s="28">
        <v>0</v>
      </c>
      <c r="AJ91" s="28">
        <v>0</v>
      </c>
      <c r="AK91" s="28">
        <v>10000</v>
      </c>
      <c r="AL91" s="28">
        <f t="shared" si="2"/>
        <v>481.15992867374086</v>
      </c>
      <c r="AM91" s="28">
        <f t="shared" si="3"/>
        <v>16700</v>
      </c>
    </row>
    <row r="94" spans="1:41">
      <c r="B94" t="s">
        <v>253</v>
      </c>
      <c r="C94" s="2" t="s">
        <v>25</v>
      </c>
      <c r="D94" s="2" t="s">
        <v>26</v>
      </c>
      <c r="E94" s="2" t="s">
        <v>27</v>
      </c>
      <c r="F94" s="2" t="s">
        <v>28</v>
      </c>
      <c r="G94" s="2" t="s">
        <v>29</v>
      </c>
      <c r="H94" s="2" t="s">
        <v>30</v>
      </c>
      <c r="I94" s="2" t="s">
        <v>31</v>
      </c>
      <c r="J94" s="2" t="s">
        <v>32</v>
      </c>
      <c r="K94" s="2" t="s">
        <v>33</v>
      </c>
      <c r="L94" s="2" t="s">
        <v>34</v>
      </c>
      <c r="M94" s="2" t="s">
        <v>35</v>
      </c>
      <c r="N94" s="2" t="s">
        <v>36</v>
      </c>
      <c r="O94" s="2" t="s">
        <v>37</v>
      </c>
      <c r="P94" s="2" t="s">
        <v>38</v>
      </c>
      <c r="Q94" s="2" t="s">
        <v>39</v>
      </c>
      <c r="R94" s="2" t="s">
        <v>40</v>
      </c>
      <c r="S94" s="2" t="s">
        <v>41</v>
      </c>
      <c r="T94" s="2" t="s">
        <v>42</v>
      </c>
      <c r="U94" s="2" t="s">
        <v>43</v>
      </c>
      <c r="V94" s="2" t="s">
        <v>44</v>
      </c>
      <c r="W94" s="2" t="s">
        <v>45</v>
      </c>
      <c r="X94" s="2" t="s">
        <v>46</v>
      </c>
      <c r="Y94" s="2" t="s">
        <v>47</v>
      </c>
      <c r="Z94" s="2" t="s">
        <v>48</v>
      </c>
      <c r="AA94" s="2" t="s">
        <v>49</v>
      </c>
      <c r="AB94" s="2" t="s">
        <v>50</v>
      </c>
      <c r="AC94" s="20" t="s">
        <v>229</v>
      </c>
      <c r="AD94" s="20" t="s">
        <v>231</v>
      </c>
      <c r="AE94" s="20" t="s">
        <v>232</v>
      </c>
      <c r="AF94" s="20" t="s">
        <v>233</v>
      </c>
      <c r="AG94" s="20" t="s">
        <v>234</v>
      </c>
      <c r="AH94" s="20" t="s">
        <v>238</v>
      </c>
      <c r="AI94" s="20" t="s">
        <v>239</v>
      </c>
      <c r="AJ94" s="20" t="s">
        <v>241</v>
      </c>
      <c r="AK94" s="20" t="s">
        <v>244</v>
      </c>
      <c r="AL94" s="20"/>
    </row>
    <row r="95" spans="1:41" ht="57.6">
      <c r="A95" s="21" t="s">
        <v>255</v>
      </c>
      <c r="B95" s="6" t="s">
        <v>219</v>
      </c>
      <c r="C95" s="3">
        <f t="shared" ref="C95:AK95" si="4">AVERAGE(C2:C45)</f>
        <v>46.371959090909094</v>
      </c>
      <c r="D95">
        <f t="shared" si="4"/>
        <v>209771.93181818182</v>
      </c>
      <c r="E95" s="3">
        <f t="shared" si="4"/>
        <v>837.93777045454544</v>
      </c>
      <c r="F95" s="3">
        <f t="shared" si="4"/>
        <v>185.01718363636365</v>
      </c>
      <c r="G95" s="3">
        <f t="shared" si="4"/>
        <v>51.967918181818185</v>
      </c>
      <c r="H95" s="3">
        <f t="shared" si="4"/>
        <v>2959.2997954545453</v>
      </c>
      <c r="I95" s="3">
        <f t="shared" si="4"/>
        <v>291.25106590909087</v>
      </c>
      <c r="J95">
        <f t="shared" si="4"/>
        <v>148.8273136363637</v>
      </c>
      <c r="K95" s="3">
        <f t="shared" si="4"/>
        <v>136.19179772727273</v>
      </c>
      <c r="L95" s="3">
        <f t="shared" si="4"/>
        <v>2.6054104545454546</v>
      </c>
      <c r="M95">
        <f t="shared" si="4"/>
        <v>35.568072727272735</v>
      </c>
      <c r="N95" s="3">
        <f t="shared" si="4"/>
        <v>78.851297727272737</v>
      </c>
      <c r="O95" s="3">
        <f t="shared" si="4"/>
        <v>61.949404545454541</v>
      </c>
      <c r="P95">
        <f t="shared" si="4"/>
        <v>250.88050000000001</v>
      </c>
      <c r="Q95" s="3">
        <f t="shared" si="4"/>
        <v>28.167538636363641</v>
      </c>
      <c r="R95" s="3">
        <f t="shared" si="4"/>
        <v>30.041854545454552</v>
      </c>
      <c r="S95">
        <f t="shared" si="4"/>
        <v>6.6873022840909083E-2</v>
      </c>
      <c r="T95" s="3">
        <f t="shared" si="4"/>
        <v>1.2355287852272729</v>
      </c>
      <c r="U95" s="3">
        <f t="shared" si="4"/>
        <v>27.80622363636364</v>
      </c>
      <c r="V95">
        <f t="shared" si="4"/>
        <v>2.8504531818181817</v>
      </c>
      <c r="W95" s="3">
        <f t="shared" si="4"/>
        <v>2607.4147727272725</v>
      </c>
      <c r="X95" s="3">
        <f t="shared" si="4"/>
        <v>2.160768399090909E-2</v>
      </c>
      <c r="Y95">
        <f t="shared" si="4"/>
        <v>1.0085407046590911E-3</v>
      </c>
      <c r="Z95" s="3">
        <f t="shared" si="4"/>
        <v>-1.4865002765000002E-3</v>
      </c>
      <c r="AA95" s="3">
        <f t="shared" si="4"/>
        <v>3.8807611740909097E-2</v>
      </c>
      <c r="AB95">
        <f t="shared" si="4"/>
        <v>7.6016263636363623</v>
      </c>
      <c r="AC95" s="3">
        <f t="shared" si="4"/>
        <v>459686.36363636365</v>
      </c>
      <c r="AD95" s="3">
        <f t="shared" si="4"/>
        <v>2313.6363636363635</v>
      </c>
      <c r="AE95">
        <f t="shared" si="4"/>
        <v>8220.454545454546</v>
      </c>
      <c r="AF95" s="3">
        <f t="shared" si="4"/>
        <v>185472.72727272726</v>
      </c>
      <c r="AG95" s="3">
        <f t="shared" si="4"/>
        <v>231290.90909090909</v>
      </c>
      <c r="AH95">
        <f t="shared" si="4"/>
        <v>94556.818181818177</v>
      </c>
      <c r="AI95" s="3">
        <f t="shared" si="4"/>
        <v>186.36363636363637</v>
      </c>
      <c r="AJ95" s="3">
        <f t="shared" si="4"/>
        <v>940.90909090909088</v>
      </c>
      <c r="AK95">
        <f t="shared" si="4"/>
        <v>17322.727272727272</v>
      </c>
    </row>
    <row r="96" spans="1:41" ht="28.8">
      <c r="B96" s="6" t="s">
        <v>220</v>
      </c>
      <c r="C96" s="3">
        <f>STDEV(C2:C45)</f>
        <v>5.5872611425900232</v>
      </c>
      <c r="D96">
        <f>STDEV(D2:D45)</f>
        <v>13802.853239579948</v>
      </c>
      <c r="E96" s="3">
        <f t="shared" ref="E96:AK96" si="5">STDEV(E2:E45)</f>
        <v>1383.1866429648444</v>
      </c>
      <c r="F96">
        <f t="shared" si="5"/>
        <v>480.93383032713871</v>
      </c>
      <c r="G96" s="3">
        <f t="shared" si="5"/>
        <v>18.159843859797387</v>
      </c>
      <c r="H96">
        <f t="shared" si="5"/>
        <v>1036.4741154919056</v>
      </c>
      <c r="I96" s="3">
        <f t="shared" si="5"/>
        <v>76.223282917653393</v>
      </c>
      <c r="J96">
        <f t="shared" si="5"/>
        <v>56.165619119978416</v>
      </c>
      <c r="K96" s="3">
        <f t="shared" si="5"/>
        <v>27.479499136802417</v>
      </c>
      <c r="L96">
        <f t="shared" si="5"/>
        <v>0.80490981376640036</v>
      </c>
      <c r="M96" s="3">
        <f t="shared" si="5"/>
        <v>9.6284371223357645</v>
      </c>
      <c r="N96">
        <f t="shared" si="5"/>
        <v>21.633673848966975</v>
      </c>
      <c r="O96" s="3">
        <f t="shared" si="5"/>
        <v>6.0926987800670096</v>
      </c>
      <c r="P96">
        <f t="shared" si="5"/>
        <v>25.881416008941578</v>
      </c>
      <c r="Q96" s="3">
        <f t="shared" si="5"/>
        <v>11.407445143132993</v>
      </c>
      <c r="R96">
        <f t="shared" si="5"/>
        <v>11.005890881418907</v>
      </c>
      <c r="S96" s="3">
        <f t="shared" si="5"/>
        <v>7.207519682095849E-2</v>
      </c>
      <c r="T96">
        <f t="shared" si="5"/>
        <v>0.74996466004836815</v>
      </c>
      <c r="U96" s="3">
        <f t="shared" si="5"/>
        <v>12.258994340411732</v>
      </c>
      <c r="V96">
        <f t="shared" si="5"/>
        <v>0.87004575803957773</v>
      </c>
      <c r="W96" s="3">
        <f t="shared" si="5"/>
        <v>691.04896886860752</v>
      </c>
      <c r="X96">
        <f t="shared" si="5"/>
        <v>1.102410227726513E-2</v>
      </c>
      <c r="Y96" s="3">
        <f t="shared" si="5"/>
        <v>3.428705113042409E-3</v>
      </c>
      <c r="Z96">
        <f t="shared" si="5"/>
        <v>3.4775964666565488E-3</v>
      </c>
      <c r="AA96" s="3">
        <f t="shared" si="5"/>
        <v>3.4555379753579633E-2</v>
      </c>
      <c r="AB96">
        <f t="shared" si="5"/>
        <v>1.3202338838288212</v>
      </c>
      <c r="AC96" s="3">
        <f t="shared" si="5"/>
        <v>1337.7507865888281</v>
      </c>
      <c r="AD96">
        <f t="shared" si="5"/>
        <v>1398.4361546552402</v>
      </c>
      <c r="AE96" s="3">
        <f t="shared" si="5"/>
        <v>1648.1955666099864</v>
      </c>
      <c r="AF96">
        <f t="shared" si="5"/>
        <v>2891.5565645082124</v>
      </c>
      <c r="AG96" s="3">
        <f t="shared" si="5"/>
        <v>2112.4017171928131</v>
      </c>
      <c r="AH96">
        <f t="shared" si="5"/>
        <v>2776.931360355683</v>
      </c>
      <c r="AI96" s="3">
        <f t="shared" si="5"/>
        <v>628.24632596521803</v>
      </c>
      <c r="AJ96">
        <f t="shared" si="5"/>
        <v>2637.6802865148234</v>
      </c>
      <c r="AK96" s="3">
        <f t="shared" si="5"/>
        <v>3704.3571853221965</v>
      </c>
      <c r="AL96" s="13"/>
    </row>
    <row r="97" spans="2:38" ht="43.2">
      <c r="B97" s="6" t="s">
        <v>221</v>
      </c>
      <c r="C97" s="3">
        <f>MAX(C2:C45)-MIN(C2:C45)</f>
        <v>27.302199999999999</v>
      </c>
      <c r="D97">
        <f>MAX(D2:D45)-MIN(D2:D45)</f>
        <v>60369</v>
      </c>
      <c r="E97" s="3">
        <f t="shared" ref="E97:AK97" si="6">MAX(E2:E45)-MIN(E2:E45)</f>
        <v>8177.16</v>
      </c>
      <c r="F97">
        <f t="shared" si="6"/>
        <v>3066.5990000000002</v>
      </c>
      <c r="G97" s="3">
        <f t="shared" si="6"/>
        <v>82.186800000000005</v>
      </c>
      <c r="H97">
        <f t="shared" si="6"/>
        <v>5084.4780000000001</v>
      </c>
      <c r="I97" s="3">
        <f t="shared" si="6"/>
        <v>454.4101</v>
      </c>
      <c r="J97">
        <f t="shared" si="6"/>
        <v>289.62119999999999</v>
      </c>
      <c r="K97" s="3">
        <f t="shared" si="6"/>
        <v>162.82689999999999</v>
      </c>
      <c r="L97">
        <f t="shared" si="6"/>
        <v>3.5947199999999997</v>
      </c>
      <c r="M97" s="3">
        <f t="shared" si="6"/>
        <v>43.147300000000001</v>
      </c>
      <c r="N97">
        <f t="shared" si="6"/>
        <v>92.19189999999999</v>
      </c>
      <c r="O97" s="3">
        <f t="shared" si="6"/>
        <v>25.2592</v>
      </c>
      <c r="P97">
        <f t="shared" si="6"/>
        <v>101.48999999999998</v>
      </c>
      <c r="Q97" s="3">
        <f t="shared" si="6"/>
        <v>64.524999999999991</v>
      </c>
      <c r="R97">
        <f t="shared" si="6"/>
        <v>66.933999999999997</v>
      </c>
      <c r="S97" s="3">
        <f t="shared" si="6"/>
        <v>0.30562350000000005</v>
      </c>
      <c r="T97">
        <f t="shared" si="6"/>
        <v>2.8458923500000002</v>
      </c>
      <c r="U97" s="3">
        <f t="shared" si="6"/>
        <v>57.768830000000001</v>
      </c>
      <c r="V97">
        <f t="shared" si="6"/>
        <v>4.7876700000000003</v>
      </c>
      <c r="W97" s="3">
        <f t="shared" si="6"/>
        <v>3148.25</v>
      </c>
      <c r="X97">
        <f t="shared" si="6"/>
        <v>4.9505190000000004E-2</v>
      </c>
      <c r="Y97" s="3">
        <f t="shared" si="6"/>
        <v>1.6175109999999999E-2</v>
      </c>
      <c r="Z97">
        <f t="shared" si="6"/>
        <v>1.4738599999999999E-2</v>
      </c>
      <c r="AA97" s="3">
        <f t="shared" si="6"/>
        <v>0.12373350000000001</v>
      </c>
      <c r="AB97">
        <f t="shared" si="6"/>
        <v>5.5857299999999999</v>
      </c>
      <c r="AC97" s="3">
        <f t="shared" si="6"/>
        <v>6200.0000000000582</v>
      </c>
      <c r="AD97">
        <f t="shared" si="6"/>
        <v>3800</v>
      </c>
      <c r="AE97" s="3">
        <f t="shared" si="6"/>
        <v>10900</v>
      </c>
      <c r="AF97">
        <f t="shared" si="6"/>
        <v>12500</v>
      </c>
      <c r="AG97" s="3">
        <f t="shared" si="6"/>
        <v>9499.9999999999709</v>
      </c>
      <c r="AH97">
        <f t="shared" si="6"/>
        <v>14400.000000000015</v>
      </c>
      <c r="AI97" s="3">
        <f t="shared" si="6"/>
        <v>2700</v>
      </c>
      <c r="AJ97">
        <f t="shared" si="6"/>
        <v>11700</v>
      </c>
      <c r="AK97" s="3">
        <f t="shared" si="6"/>
        <v>24700.000000000004</v>
      </c>
      <c r="AL97" s="13"/>
    </row>
    <row r="98" spans="2:38">
      <c r="B98" s="3" t="s">
        <v>214</v>
      </c>
      <c r="C98" s="3">
        <f>_xlfn.QUARTILE.INC(C2:C45,1)</f>
        <v>42.615675000000003</v>
      </c>
      <c r="D98" s="3">
        <f>_xlfn.QUARTILE.INC(D2:D45,1)</f>
        <v>199661</v>
      </c>
      <c r="E98" s="3">
        <f t="shared" ref="E98:AK98" si="7">_xlfn.QUARTILE.INC(E2:E45,1)</f>
        <v>-79.002324999999999</v>
      </c>
      <c r="F98" s="3">
        <f t="shared" si="7"/>
        <v>-44.934224999999998</v>
      </c>
      <c r="G98" s="3">
        <f t="shared" si="7"/>
        <v>47.069125</v>
      </c>
      <c r="H98" s="3">
        <f t="shared" si="7"/>
        <v>2663.7224999999999</v>
      </c>
      <c r="I98" s="3">
        <f t="shared" si="7"/>
        <v>276.04525000000001</v>
      </c>
      <c r="J98" s="3">
        <f t="shared" si="7"/>
        <v>131.62700000000001</v>
      </c>
      <c r="K98" s="3">
        <f t="shared" si="7"/>
        <v>121.62375</v>
      </c>
      <c r="L98" s="3">
        <f t="shared" si="7"/>
        <v>2.0424249999999997</v>
      </c>
      <c r="M98" s="3">
        <f t="shared" si="7"/>
        <v>27.687825</v>
      </c>
      <c r="N98" s="3">
        <f t="shared" si="7"/>
        <v>65.847774999999999</v>
      </c>
      <c r="O98" s="3">
        <f t="shared" si="7"/>
        <v>58.866700000000002</v>
      </c>
      <c r="P98" s="3">
        <f t="shared" si="7"/>
        <v>235.17399999999998</v>
      </c>
      <c r="Q98" s="3">
        <f t="shared" si="7"/>
        <v>20.029049999999998</v>
      </c>
      <c r="R98" s="3">
        <f t="shared" si="7"/>
        <v>24.916250000000002</v>
      </c>
      <c r="S98" s="3">
        <f t="shared" si="7"/>
        <v>2.0935425000000001E-2</v>
      </c>
      <c r="T98" s="3">
        <f t="shared" si="7"/>
        <v>0.62061699999999997</v>
      </c>
      <c r="U98" s="3">
        <f t="shared" si="7"/>
        <v>24.929874999999999</v>
      </c>
      <c r="V98" s="3">
        <f t="shared" si="7"/>
        <v>2.3376400000000004</v>
      </c>
      <c r="W98" s="3">
        <f t="shared" si="7"/>
        <v>2200.9524999999999</v>
      </c>
      <c r="X98" s="3">
        <f t="shared" si="7"/>
        <v>1.3873625000000001E-2</v>
      </c>
      <c r="Y98" s="3">
        <f t="shared" si="7"/>
        <v>-8.2648200000000002E-4</v>
      </c>
      <c r="Z98" s="3">
        <f t="shared" si="7"/>
        <v>-2.7633074999999997E-3</v>
      </c>
      <c r="AA98" s="3">
        <f t="shared" si="7"/>
        <v>1.316995E-2</v>
      </c>
      <c r="AB98" s="3">
        <f t="shared" si="7"/>
        <v>6.9537499999999994</v>
      </c>
      <c r="AC98" s="3">
        <f t="shared" si="7"/>
        <v>458675</v>
      </c>
      <c r="AD98" s="3">
        <f t="shared" si="7"/>
        <v>1875</v>
      </c>
      <c r="AE98" s="3">
        <f t="shared" si="7"/>
        <v>7525</v>
      </c>
      <c r="AF98" s="3">
        <f t="shared" si="7"/>
        <v>183950</v>
      </c>
      <c r="AG98" s="3">
        <f t="shared" si="7"/>
        <v>229800</v>
      </c>
      <c r="AH98" s="3">
        <f t="shared" si="7"/>
        <v>93649.999999999985</v>
      </c>
      <c r="AI98" s="3">
        <f t="shared" si="7"/>
        <v>0</v>
      </c>
      <c r="AJ98" s="3">
        <f t="shared" si="7"/>
        <v>0</v>
      </c>
      <c r="AK98" s="3">
        <f t="shared" si="7"/>
        <v>15675</v>
      </c>
      <c r="AL98" s="13"/>
    </row>
    <row r="99" spans="2:38">
      <c r="B99" s="3" t="s">
        <v>215</v>
      </c>
      <c r="C99" s="3">
        <f>_xlfn.QUARTILE.INC(C2:C45,3)</f>
        <v>50.395399999999995</v>
      </c>
      <c r="D99" s="3">
        <f>_xlfn.QUARTILE.INC(D2:D45,3)</f>
        <v>217463.75</v>
      </c>
      <c r="E99" s="3">
        <f t="shared" ref="E99:AK99" si="8">_xlfn.QUARTILE.INC(E2:E45,3)</f>
        <v>1563.1724999999999</v>
      </c>
      <c r="F99" s="3">
        <f t="shared" si="8"/>
        <v>272.94600000000003</v>
      </c>
      <c r="G99" s="3">
        <f t="shared" si="8"/>
        <v>57.519949999999994</v>
      </c>
      <c r="H99" s="3">
        <f t="shared" si="8"/>
        <v>3319.5374999999999</v>
      </c>
      <c r="I99" s="3">
        <f t="shared" si="8"/>
        <v>313.94974999999999</v>
      </c>
      <c r="J99" s="3">
        <f t="shared" si="8"/>
        <v>177.494</v>
      </c>
      <c r="K99" s="3">
        <f t="shared" si="8"/>
        <v>148.07299999999998</v>
      </c>
      <c r="L99" s="3">
        <f t="shared" si="8"/>
        <v>2.9187149999999997</v>
      </c>
      <c r="M99" s="3">
        <f t="shared" si="8"/>
        <v>40.767175000000002</v>
      </c>
      <c r="N99" s="3">
        <f t="shared" si="8"/>
        <v>86.721374999999995</v>
      </c>
      <c r="O99" s="3">
        <f t="shared" si="8"/>
        <v>66.161074999999997</v>
      </c>
      <c r="P99" s="3">
        <f t="shared" si="8"/>
        <v>269.09924999999998</v>
      </c>
      <c r="Q99" s="3">
        <f t="shared" si="8"/>
        <v>31.481299999999997</v>
      </c>
      <c r="R99" s="3">
        <f t="shared" si="8"/>
        <v>31.247824999999999</v>
      </c>
      <c r="S99" s="3">
        <f t="shared" si="8"/>
        <v>0.10173</v>
      </c>
      <c r="T99" s="3">
        <f t="shared" si="8"/>
        <v>1.5981624999999999</v>
      </c>
      <c r="U99" s="3">
        <f t="shared" si="8"/>
        <v>34.740850000000002</v>
      </c>
      <c r="V99" s="3">
        <f t="shared" si="8"/>
        <v>3.1833524999999998</v>
      </c>
      <c r="W99" s="3">
        <f t="shared" si="8"/>
        <v>2857.9324999999999</v>
      </c>
      <c r="X99" s="3">
        <f t="shared" si="8"/>
        <v>2.7241174999999999E-2</v>
      </c>
      <c r="Y99" s="3">
        <f t="shared" si="8"/>
        <v>4.1154849999999998E-4</v>
      </c>
      <c r="Z99" s="3">
        <f t="shared" si="8"/>
        <v>5.8392749999999998E-5</v>
      </c>
      <c r="AA99" s="3">
        <f t="shared" si="8"/>
        <v>6.3996524999999999E-2</v>
      </c>
      <c r="AB99" s="3">
        <f t="shared" si="8"/>
        <v>8.3386274999999994</v>
      </c>
      <c r="AC99" s="3">
        <f t="shared" si="8"/>
        <v>460325</v>
      </c>
      <c r="AD99" s="3">
        <f t="shared" si="8"/>
        <v>3225</v>
      </c>
      <c r="AE99" s="3">
        <f t="shared" si="8"/>
        <v>8925</v>
      </c>
      <c r="AF99" s="3">
        <f t="shared" si="8"/>
        <v>187075</v>
      </c>
      <c r="AG99" s="3">
        <f t="shared" si="8"/>
        <v>232125</v>
      </c>
      <c r="AH99" s="3">
        <f t="shared" si="8"/>
        <v>95825</v>
      </c>
      <c r="AI99" s="3">
        <f t="shared" si="8"/>
        <v>0</v>
      </c>
      <c r="AJ99" s="3">
        <f t="shared" si="8"/>
        <v>0</v>
      </c>
      <c r="AK99" s="3">
        <f t="shared" si="8"/>
        <v>19425</v>
      </c>
      <c r="AL99" s="13"/>
    </row>
    <row r="100" spans="2:38">
      <c r="B100" s="3" t="s">
        <v>216</v>
      </c>
      <c r="C100" s="3">
        <f>C99-C98</f>
        <v>7.779724999999992</v>
      </c>
      <c r="D100" s="3">
        <f>D99-D98</f>
        <v>17802.75</v>
      </c>
      <c r="E100" s="3">
        <f t="shared" ref="E100:AK100" si="9">E99-E98</f>
        <v>1642.1748249999998</v>
      </c>
      <c r="F100" s="3">
        <f t="shared" si="9"/>
        <v>317.880225</v>
      </c>
      <c r="G100" s="3">
        <f t="shared" si="9"/>
        <v>10.450824999999995</v>
      </c>
      <c r="H100" s="3">
        <f t="shared" si="9"/>
        <v>655.81500000000005</v>
      </c>
      <c r="I100" s="3">
        <f t="shared" si="9"/>
        <v>37.904499999999985</v>
      </c>
      <c r="J100" s="3">
        <f t="shared" si="9"/>
        <v>45.86699999999999</v>
      </c>
      <c r="K100" s="3">
        <f t="shared" si="9"/>
        <v>26.449249999999978</v>
      </c>
      <c r="L100" s="3">
        <f t="shared" si="9"/>
        <v>0.87629000000000001</v>
      </c>
      <c r="M100" s="3">
        <f t="shared" si="9"/>
        <v>13.079350000000002</v>
      </c>
      <c r="N100" s="3">
        <f t="shared" si="9"/>
        <v>20.873599999999996</v>
      </c>
      <c r="O100" s="3">
        <f t="shared" si="9"/>
        <v>7.2943749999999952</v>
      </c>
      <c r="P100" s="3">
        <f t="shared" si="9"/>
        <v>33.925250000000005</v>
      </c>
      <c r="Q100" s="3">
        <f t="shared" si="9"/>
        <v>11.452249999999999</v>
      </c>
      <c r="R100" s="3">
        <f t="shared" si="9"/>
        <v>6.3315749999999973</v>
      </c>
      <c r="S100" s="3">
        <f t="shared" si="9"/>
        <v>8.0794575000000007E-2</v>
      </c>
      <c r="T100" s="3">
        <f t="shared" si="9"/>
        <v>0.97754549999999996</v>
      </c>
      <c r="U100" s="3">
        <f t="shared" si="9"/>
        <v>9.8109750000000027</v>
      </c>
      <c r="V100" s="3">
        <f t="shared" si="9"/>
        <v>0.84571249999999942</v>
      </c>
      <c r="W100" s="3">
        <f t="shared" si="9"/>
        <v>656.98</v>
      </c>
      <c r="X100" s="3">
        <f t="shared" si="9"/>
        <v>1.3367549999999999E-2</v>
      </c>
      <c r="Y100" s="3">
        <f t="shared" si="9"/>
        <v>1.2380304999999999E-3</v>
      </c>
      <c r="Z100" s="3">
        <f t="shared" si="9"/>
        <v>2.8217002499999998E-3</v>
      </c>
      <c r="AA100" s="3">
        <f t="shared" si="9"/>
        <v>5.0826574999999999E-2</v>
      </c>
      <c r="AB100" s="3">
        <f t="shared" si="9"/>
        <v>1.3848775</v>
      </c>
      <c r="AC100" s="3">
        <f t="shared" si="9"/>
        <v>1650</v>
      </c>
      <c r="AD100" s="3">
        <f t="shared" si="9"/>
        <v>1350</v>
      </c>
      <c r="AE100" s="3">
        <f t="shared" si="9"/>
        <v>1400</v>
      </c>
      <c r="AF100" s="3">
        <f t="shared" si="9"/>
        <v>3125</v>
      </c>
      <c r="AG100" s="3">
        <f t="shared" si="9"/>
        <v>2325</v>
      </c>
      <c r="AH100" s="3">
        <f t="shared" si="9"/>
        <v>2175.0000000000146</v>
      </c>
      <c r="AI100" s="3">
        <f t="shared" si="9"/>
        <v>0</v>
      </c>
      <c r="AJ100" s="3">
        <f t="shared" si="9"/>
        <v>0</v>
      </c>
      <c r="AK100" s="3">
        <f t="shared" si="9"/>
        <v>3750</v>
      </c>
      <c r="AL100" s="13"/>
    </row>
    <row r="101" spans="2:38">
      <c r="B101" s="3" t="s">
        <v>217</v>
      </c>
      <c r="C101" s="3">
        <f>C98-1.5*C100</f>
        <v>30.946087500000015</v>
      </c>
      <c r="D101" s="3">
        <f>D98-1.5*D100</f>
        <v>172956.875</v>
      </c>
      <c r="E101" s="3">
        <f t="shared" ref="E101:AK101" si="10">E98-1.5*E100</f>
        <v>-2542.2645624999996</v>
      </c>
      <c r="F101" s="3">
        <f t="shared" si="10"/>
        <v>-521.75456250000002</v>
      </c>
      <c r="G101" s="3">
        <f t="shared" si="10"/>
        <v>31.392887500000008</v>
      </c>
      <c r="H101" s="3">
        <f t="shared" si="10"/>
        <v>1679.9999999999998</v>
      </c>
      <c r="I101" s="3">
        <f t="shared" si="10"/>
        <v>219.18850000000003</v>
      </c>
      <c r="J101" s="3">
        <f t="shared" si="10"/>
        <v>62.826500000000024</v>
      </c>
      <c r="K101" s="3">
        <f t="shared" si="10"/>
        <v>81.949875000000034</v>
      </c>
      <c r="L101" s="3">
        <f t="shared" si="10"/>
        <v>0.72798999999999969</v>
      </c>
      <c r="M101" s="3">
        <f t="shared" si="10"/>
        <v>8.0687999999999995</v>
      </c>
      <c r="N101" s="3">
        <f t="shared" si="10"/>
        <v>34.537375000000004</v>
      </c>
      <c r="O101" s="3">
        <f t="shared" si="10"/>
        <v>47.925137500000005</v>
      </c>
      <c r="P101" s="3">
        <f t="shared" si="10"/>
        <v>184.28612499999997</v>
      </c>
      <c r="Q101" s="3">
        <f t="shared" si="10"/>
        <v>2.850674999999999</v>
      </c>
      <c r="R101" s="3">
        <f t="shared" si="10"/>
        <v>15.418887500000006</v>
      </c>
      <c r="S101" s="3">
        <f t="shared" si="10"/>
        <v>-0.10025643750000002</v>
      </c>
      <c r="T101" s="3">
        <f t="shared" si="10"/>
        <v>-0.84570125000000007</v>
      </c>
      <c r="U101" s="3">
        <f t="shared" si="10"/>
        <v>10.213412499999995</v>
      </c>
      <c r="V101" s="3">
        <f t="shared" si="10"/>
        <v>1.0690712500000012</v>
      </c>
      <c r="W101" s="3">
        <f t="shared" si="10"/>
        <v>1215.4824999999998</v>
      </c>
      <c r="X101" s="3">
        <f t="shared" si="10"/>
        <v>-6.1776999999999978E-3</v>
      </c>
      <c r="Y101" s="3">
        <f t="shared" si="10"/>
        <v>-2.6835277499999998E-3</v>
      </c>
      <c r="Z101" s="3">
        <f t="shared" si="10"/>
        <v>-6.995857874999999E-3</v>
      </c>
      <c r="AA101" s="3">
        <f t="shared" si="10"/>
        <v>-6.3069912500000005E-2</v>
      </c>
      <c r="AB101" s="3">
        <f t="shared" si="10"/>
        <v>4.8764337499999995</v>
      </c>
      <c r="AC101" s="3">
        <f t="shared" si="10"/>
        <v>456200</v>
      </c>
      <c r="AD101" s="3">
        <f t="shared" si="10"/>
        <v>-150</v>
      </c>
      <c r="AE101" s="3">
        <f t="shared" si="10"/>
        <v>5425</v>
      </c>
      <c r="AF101" s="3">
        <f t="shared" si="10"/>
        <v>179262.5</v>
      </c>
      <c r="AG101" s="3">
        <f t="shared" si="10"/>
        <v>226312.5</v>
      </c>
      <c r="AH101" s="3">
        <f t="shared" si="10"/>
        <v>90387.499999999971</v>
      </c>
      <c r="AI101" s="3">
        <f t="shared" si="10"/>
        <v>0</v>
      </c>
      <c r="AJ101" s="3">
        <f t="shared" si="10"/>
        <v>0</v>
      </c>
      <c r="AK101" s="3">
        <f t="shared" si="10"/>
        <v>10050</v>
      </c>
      <c r="AL101" s="13"/>
    </row>
    <row r="102" spans="2:38">
      <c r="B102" s="3" t="s">
        <v>218</v>
      </c>
      <c r="C102" s="3">
        <f>C99+1.5*C100</f>
        <v>62.064987499999987</v>
      </c>
      <c r="D102" s="3">
        <f>D99+1.5*D100</f>
        <v>244167.875</v>
      </c>
      <c r="E102" s="3">
        <f t="shared" ref="E102:AK102" si="11">E99+1.5*E100</f>
        <v>4026.4347374999998</v>
      </c>
      <c r="F102" s="3">
        <f t="shared" si="11"/>
        <v>749.76633749999996</v>
      </c>
      <c r="G102" s="3">
        <f t="shared" si="11"/>
        <v>73.196187499999979</v>
      </c>
      <c r="H102" s="3">
        <f t="shared" si="11"/>
        <v>4303.26</v>
      </c>
      <c r="I102" s="3">
        <f t="shared" si="11"/>
        <v>370.80649999999997</v>
      </c>
      <c r="J102" s="3">
        <f t="shared" si="11"/>
        <v>246.29449999999997</v>
      </c>
      <c r="K102" s="3">
        <f t="shared" si="11"/>
        <v>187.74687499999993</v>
      </c>
      <c r="L102" s="3">
        <f t="shared" si="11"/>
        <v>4.2331500000000002</v>
      </c>
      <c r="M102" s="3">
        <f t="shared" si="11"/>
        <v>60.386200000000002</v>
      </c>
      <c r="N102" s="3">
        <f t="shared" si="11"/>
        <v>118.03177499999998</v>
      </c>
      <c r="O102" s="3">
        <f t="shared" si="11"/>
        <v>77.102637499999986</v>
      </c>
      <c r="P102" s="3">
        <f t="shared" si="11"/>
        <v>319.98712499999999</v>
      </c>
      <c r="Q102" s="3">
        <f t="shared" si="11"/>
        <v>48.659674999999993</v>
      </c>
      <c r="R102" s="3">
        <f t="shared" si="11"/>
        <v>40.745187499999993</v>
      </c>
      <c r="S102" s="3">
        <f t="shared" si="11"/>
        <v>0.22292186250000001</v>
      </c>
      <c r="T102" s="3">
        <f t="shared" si="11"/>
        <v>3.06448075</v>
      </c>
      <c r="U102" s="3">
        <f t="shared" si="11"/>
        <v>49.457312500000008</v>
      </c>
      <c r="V102" s="3">
        <f t="shared" si="11"/>
        <v>4.4519212499999989</v>
      </c>
      <c r="W102" s="3">
        <f t="shared" si="11"/>
        <v>3843.4025000000001</v>
      </c>
      <c r="X102" s="3">
        <f t="shared" si="11"/>
        <v>4.7292500000000001E-2</v>
      </c>
      <c r="Y102" s="3">
        <f t="shared" si="11"/>
        <v>2.2685942499999999E-3</v>
      </c>
      <c r="Z102" s="3">
        <f t="shared" si="11"/>
        <v>4.2909431249999993E-3</v>
      </c>
      <c r="AA102" s="3">
        <f t="shared" si="11"/>
        <v>0.1402363875</v>
      </c>
      <c r="AB102" s="3">
        <f t="shared" si="11"/>
        <v>10.41594375</v>
      </c>
      <c r="AC102" s="3">
        <f t="shared" si="11"/>
        <v>462800</v>
      </c>
      <c r="AD102" s="3">
        <f t="shared" si="11"/>
        <v>5250</v>
      </c>
      <c r="AE102" s="3">
        <f t="shared" si="11"/>
        <v>11025</v>
      </c>
      <c r="AF102" s="3">
        <f t="shared" si="11"/>
        <v>191762.5</v>
      </c>
      <c r="AG102" s="3">
        <f t="shared" si="11"/>
        <v>235612.5</v>
      </c>
      <c r="AH102" s="3">
        <f t="shared" si="11"/>
        <v>99087.500000000029</v>
      </c>
      <c r="AI102" s="3">
        <f t="shared" si="11"/>
        <v>0</v>
      </c>
      <c r="AJ102" s="3">
        <f t="shared" si="11"/>
        <v>0</v>
      </c>
      <c r="AK102" s="3">
        <f t="shared" si="11"/>
        <v>25050</v>
      </c>
      <c r="AL102" s="13"/>
    </row>
    <row r="104" spans="2:38">
      <c r="B104" t="s">
        <v>254</v>
      </c>
      <c r="C104" s="2" t="s">
        <v>25</v>
      </c>
      <c r="D104" s="2" t="s">
        <v>26</v>
      </c>
      <c r="E104" s="2" t="s">
        <v>27</v>
      </c>
      <c r="F104" s="2" t="s">
        <v>28</v>
      </c>
      <c r="G104" s="2" t="s">
        <v>29</v>
      </c>
      <c r="H104" s="2" t="s">
        <v>30</v>
      </c>
      <c r="I104" s="2" t="s">
        <v>31</v>
      </c>
      <c r="J104" s="2" t="s">
        <v>32</v>
      </c>
      <c r="K104" s="2" t="s">
        <v>33</v>
      </c>
      <c r="L104" s="2" t="s">
        <v>34</v>
      </c>
      <c r="M104" s="2" t="s">
        <v>35</v>
      </c>
      <c r="N104" s="2" t="s">
        <v>36</v>
      </c>
      <c r="O104" s="2" t="s">
        <v>37</v>
      </c>
      <c r="P104" s="2" t="s">
        <v>38</v>
      </c>
      <c r="Q104" s="2" t="s">
        <v>39</v>
      </c>
      <c r="R104" s="2" t="s">
        <v>40</v>
      </c>
      <c r="S104" s="2" t="s">
        <v>41</v>
      </c>
      <c r="T104" s="2" t="s">
        <v>42</v>
      </c>
      <c r="U104" s="2" t="s">
        <v>43</v>
      </c>
      <c r="V104" s="2" t="s">
        <v>44</v>
      </c>
      <c r="W104" s="2" t="s">
        <v>45</v>
      </c>
      <c r="X104" s="2" t="s">
        <v>46</v>
      </c>
      <c r="Y104" s="2" t="s">
        <v>47</v>
      </c>
      <c r="Z104" s="2" t="s">
        <v>48</v>
      </c>
      <c r="AA104" s="2" t="s">
        <v>49</v>
      </c>
      <c r="AB104" s="2" t="s">
        <v>50</v>
      </c>
      <c r="AC104" s="20" t="s">
        <v>229</v>
      </c>
      <c r="AD104" s="20" t="s">
        <v>231</v>
      </c>
      <c r="AE104" s="20" t="s">
        <v>232</v>
      </c>
      <c r="AF104" s="20" t="s">
        <v>233</v>
      </c>
      <c r="AG104" s="20" t="s">
        <v>234</v>
      </c>
      <c r="AH104" s="20" t="s">
        <v>238</v>
      </c>
      <c r="AI104" s="20" t="s">
        <v>239</v>
      </c>
      <c r="AJ104" s="20" t="s">
        <v>241</v>
      </c>
      <c r="AK104" s="20" t="s">
        <v>244</v>
      </c>
      <c r="AL104" s="20"/>
    </row>
    <row r="105" spans="2:38" ht="43.2">
      <c r="B105" s="6" t="s">
        <v>219</v>
      </c>
      <c r="C105" s="3">
        <f>AVERAGE(C47:C91)</f>
        <v>40.633653333333321</v>
      </c>
      <c r="D105" s="3">
        <f>AVERAGE(D47:D91)</f>
        <v>216978.64444444445</v>
      </c>
      <c r="E105" s="3">
        <f t="shared" ref="E105:AK105" si="12">AVERAGE(E47:E91)</f>
        <v>962.51703555555582</v>
      </c>
      <c r="F105" s="3">
        <f t="shared" si="12"/>
        <v>190.21171622222221</v>
      </c>
      <c r="G105" s="3">
        <f t="shared" si="12"/>
        <v>39.147933111111122</v>
      </c>
      <c r="H105" s="3">
        <f t="shared" si="12"/>
        <v>1029.9270888888891</v>
      </c>
      <c r="I105" s="3">
        <f t="shared" si="12"/>
        <v>0.18644961333333335</v>
      </c>
      <c r="J105" s="3">
        <f t="shared" si="12"/>
        <v>0.51180698444444461</v>
      </c>
      <c r="K105" s="3">
        <f t="shared" si="12"/>
        <v>111.20787777777778</v>
      </c>
      <c r="L105" s="3">
        <f t="shared" si="12"/>
        <v>1.069326244444444</v>
      </c>
      <c r="M105" s="3">
        <f t="shared" si="12"/>
        <v>40.955775555555562</v>
      </c>
      <c r="N105" s="3">
        <f t="shared" si="12"/>
        <v>78.117164444444469</v>
      </c>
      <c r="O105" s="3">
        <f t="shared" si="12"/>
        <v>69.446533333333321</v>
      </c>
      <c r="P105" s="3">
        <f t="shared" si="12"/>
        <v>227.56499999999994</v>
      </c>
      <c r="Q105" s="3">
        <f t="shared" si="12"/>
        <v>32.886331111111105</v>
      </c>
      <c r="R105" s="3">
        <f t="shared" si="12"/>
        <v>30.964799999999993</v>
      </c>
      <c r="S105" s="3">
        <f t="shared" si="12"/>
        <v>6.064834233333332E-2</v>
      </c>
      <c r="T105" s="3">
        <f t="shared" si="12"/>
        <v>1.2002457822222223</v>
      </c>
      <c r="U105" s="3">
        <f t="shared" si="12"/>
        <v>26.913453555555563</v>
      </c>
      <c r="V105" s="3">
        <f t="shared" si="12"/>
        <v>0.86688965333333357</v>
      </c>
      <c r="W105" s="3">
        <f t="shared" si="12"/>
        <v>3164.1088888888876</v>
      </c>
      <c r="X105" s="3">
        <f t="shared" si="12"/>
        <v>-1.8186099322222229E-2</v>
      </c>
      <c r="Y105" s="3">
        <f t="shared" si="12"/>
        <v>1.1747418579999998E-3</v>
      </c>
      <c r="Z105" s="3">
        <f t="shared" si="12"/>
        <v>-9.6104897488888895E-4</v>
      </c>
      <c r="AA105" s="3">
        <f t="shared" si="12"/>
        <v>1.0403855784444443E-2</v>
      </c>
      <c r="AB105" s="3">
        <f t="shared" si="12"/>
        <v>4.1606164444444449</v>
      </c>
      <c r="AC105" s="3">
        <f t="shared" si="12"/>
        <v>465395.55555555556</v>
      </c>
      <c r="AD105" s="3">
        <f t="shared" si="12"/>
        <v>1917.7777777777778</v>
      </c>
      <c r="AE105" s="3">
        <f t="shared" si="12"/>
        <v>6915.5555555555557</v>
      </c>
      <c r="AF105" s="3">
        <f t="shared" si="12"/>
        <v>194553.33333333334</v>
      </c>
      <c r="AG105" s="3">
        <f t="shared" si="12"/>
        <v>233371.11111111112</v>
      </c>
      <c r="AH105" s="3">
        <f t="shared" si="12"/>
        <v>84446.666666666672</v>
      </c>
      <c r="AI105" s="3">
        <f t="shared" si="12"/>
        <v>0</v>
      </c>
      <c r="AJ105" s="3">
        <f t="shared" si="12"/>
        <v>464.44444444444446</v>
      </c>
      <c r="AK105" s="3">
        <f t="shared" si="12"/>
        <v>12755.555555555555</v>
      </c>
      <c r="AL105" s="13"/>
    </row>
    <row r="106" spans="2:38" ht="28.8">
      <c r="B106" s="6" t="s">
        <v>220</v>
      </c>
      <c r="C106" s="3">
        <f>STDEV(C47:C91)</f>
        <v>5.2911795829389625</v>
      </c>
      <c r="D106" s="3">
        <f>STDEV(D47:D91)</f>
        <v>13095.744300336579</v>
      </c>
      <c r="E106" s="3">
        <f t="shared" ref="E106:AK106" si="13">STDEV(E47:E91)</f>
        <v>1192.7142247514173</v>
      </c>
      <c r="F106" s="3">
        <f t="shared" si="13"/>
        <v>337.58456653215637</v>
      </c>
      <c r="G106" s="3">
        <f t="shared" si="13"/>
        <v>15.474716049840735</v>
      </c>
      <c r="H106" s="3">
        <f t="shared" si="13"/>
        <v>364.90159542557222</v>
      </c>
      <c r="I106" s="3">
        <f t="shared" si="13"/>
        <v>1.7605368370361083</v>
      </c>
      <c r="J106" s="3">
        <f t="shared" si="13"/>
        <v>0.88430806492057146</v>
      </c>
      <c r="K106" s="3">
        <f t="shared" si="13"/>
        <v>17.292687591368672</v>
      </c>
      <c r="L106" s="3">
        <f t="shared" si="13"/>
        <v>0.30914103054520842</v>
      </c>
      <c r="M106" s="3">
        <f t="shared" si="13"/>
        <v>9.4575165621693333</v>
      </c>
      <c r="N106" s="3">
        <f t="shared" si="13"/>
        <v>18.376134581980676</v>
      </c>
      <c r="O106" s="3">
        <f t="shared" si="13"/>
        <v>7.4404557229686796</v>
      </c>
      <c r="P106" s="3">
        <f t="shared" si="13"/>
        <v>26.044194358297066</v>
      </c>
      <c r="Q106" s="3">
        <f t="shared" si="13"/>
        <v>9.2952575770664172</v>
      </c>
      <c r="R106" s="3">
        <f t="shared" si="13"/>
        <v>4.5076253921449077</v>
      </c>
      <c r="S106" s="3">
        <f t="shared" si="13"/>
        <v>5.7649392189682125E-2</v>
      </c>
      <c r="T106" s="3">
        <f t="shared" si="13"/>
        <v>0.70043089010018578</v>
      </c>
      <c r="U106" s="3">
        <f t="shared" si="13"/>
        <v>9.0074028604582459</v>
      </c>
      <c r="V106" s="3">
        <f t="shared" si="13"/>
        <v>0.47896827156316685</v>
      </c>
      <c r="W106" s="3">
        <f t="shared" si="13"/>
        <v>682.23443796244044</v>
      </c>
      <c r="X106" s="3">
        <f t="shared" si="13"/>
        <v>0.27567750321560791</v>
      </c>
      <c r="Y106" s="3">
        <f t="shared" si="13"/>
        <v>9.1788021504576739E-3</v>
      </c>
      <c r="Z106" s="3">
        <f t="shared" si="13"/>
        <v>2.8697764272227989E-3</v>
      </c>
      <c r="AA106" s="3">
        <f t="shared" si="13"/>
        <v>1.5653140092498602E-2</v>
      </c>
      <c r="AB106" s="3">
        <f t="shared" si="13"/>
        <v>1.5449287354528627</v>
      </c>
      <c r="AC106" s="3">
        <f t="shared" si="13"/>
        <v>887.01633569961632</v>
      </c>
      <c r="AD106" s="3">
        <f t="shared" si="13"/>
        <v>2187.4943001368742</v>
      </c>
      <c r="AE106" s="3">
        <f t="shared" si="13"/>
        <v>796.85619654979109</v>
      </c>
      <c r="AF106" s="3">
        <f t="shared" si="13"/>
        <v>2392.5642387120215</v>
      </c>
      <c r="AG106" s="3">
        <f t="shared" si="13"/>
        <v>1910.0954548044551</v>
      </c>
      <c r="AH106" s="3">
        <f t="shared" si="13"/>
        <v>1147.2496756076339</v>
      </c>
      <c r="AI106" s="3">
        <f t="shared" si="13"/>
        <v>0</v>
      </c>
      <c r="AJ106" s="3">
        <f t="shared" si="13"/>
        <v>1097.3429801851455</v>
      </c>
      <c r="AK106" s="3">
        <f t="shared" si="13"/>
        <v>1443.8829522499288</v>
      </c>
      <c r="AL106" s="13"/>
    </row>
    <row r="107" spans="2:38" ht="43.2">
      <c r="B107" s="6" t="s">
        <v>221</v>
      </c>
      <c r="C107" s="3">
        <f>MAX(C47:C91)-MIN(C47:C91)</f>
        <v>28.2271</v>
      </c>
      <c r="D107" s="3">
        <f>MAX(D47:D91)-MIN(D47:D91)</f>
        <v>62265</v>
      </c>
      <c r="E107" s="3">
        <f t="shared" ref="E107:AK107" si="14">MAX(E47:E91)-MIN(E47:E91)</f>
        <v>5428.9</v>
      </c>
      <c r="F107" s="3">
        <f t="shared" si="14"/>
        <v>2446.5509999999999</v>
      </c>
      <c r="G107" s="3">
        <f t="shared" si="14"/>
        <v>56.0306</v>
      </c>
      <c r="H107" s="3">
        <f t="shared" si="14"/>
        <v>1640.973</v>
      </c>
      <c r="I107" s="3">
        <f t="shared" si="14"/>
        <v>11.20476</v>
      </c>
      <c r="J107" s="3">
        <f t="shared" si="14"/>
        <v>3.62981</v>
      </c>
      <c r="K107" s="3">
        <f t="shared" si="14"/>
        <v>76.910799999999995</v>
      </c>
      <c r="L107" s="3">
        <f t="shared" si="14"/>
        <v>1.237387</v>
      </c>
      <c r="M107" s="3">
        <f t="shared" si="14"/>
        <v>39.975399999999993</v>
      </c>
      <c r="N107" s="3">
        <f t="shared" si="14"/>
        <v>74.000399999999999</v>
      </c>
      <c r="O107" s="3">
        <f t="shared" si="14"/>
        <v>29.510099999999994</v>
      </c>
      <c r="P107" s="3">
        <f t="shared" si="14"/>
        <v>128.489</v>
      </c>
      <c r="Q107" s="3">
        <f t="shared" si="14"/>
        <v>48.798900000000003</v>
      </c>
      <c r="R107" s="3">
        <f t="shared" si="14"/>
        <v>23.200200000000002</v>
      </c>
      <c r="S107" s="3">
        <f t="shared" si="14"/>
        <v>0.23819789999999999</v>
      </c>
      <c r="T107" s="3">
        <f t="shared" si="14"/>
        <v>3.0546327</v>
      </c>
      <c r="U107" s="3">
        <f t="shared" si="14"/>
        <v>39.295049999999996</v>
      </c>
      <c r="V107" s="3">
        <f t="shared" si="14"/>
        <v>2.0049966000000001</v>
      </c>
      <c r="W107" s="3">
        <f t="shared" si="14"/>
        <v>2958.2699999999995</v>
      </c>
      <c r="X107" s="3">
        <f t="shared" si="14"/>
        <v>2.1794539999999998</v>
      </c>
      <c r="Y107" s="3">
        <f t="shared" si="14"/>
        <v>6.190586E-2</v>
      </c>
      <c r="Z107" s="3">
        <f t="shared" si="14"/>
        <v>1.8355690000000001E-2</v>
      </c>
      <c r="AA107" s="3">
        <f t="shared" si="14"/>
        <v>6.07153E-2</v>
      </c>
      <c r="AB107" s="3">
        <f t="shared" si="14"/>
        <v>6.2500499999999999</v>
      </c>
      <c r="AC107" s="3">
        <f t="shared" si="14"/>
        <v>3200</v>
      </c>
      <c r="AD107" s="3">
        <f t="shared" si="14"/>
        <v>5300</v>
      </c>
      <c r="AE107" s="3">
        <f t="shared" si="14"/>
        <v>3400</v>
      </c>
      <c r="AF107" s="3">
        <f t="shared" si="14"/>
        <v>10100</v>
      </c>
      <c r="AG107" s="3">
        <f t="shared" si="14"/>
        <v>8599.9999999999709</v>
      </c>
      <c r="AH107" s="3">
        <f t="shared" si="14"/>
        <v>4800.0000000000146</v>
      </c>
      <c r="AI107" s="3">
        <f t="shared" si="14"/>
        <v>0</v>
      </c>
      <c r="AJ107" s="3">
        <f t="shared" si="14"/>
        <v>3400.0000000000005</v>
      </c>
      <c r="AK107" s="3">
        <f t="shared" si="14"/>
        <v>7100</v>
      </c>
      <c r="AL107" s="13"/>
    </row>
    <row r="108" spans="2:38">
      <c r="B108" s="3" t="s">
        <v>214</v>
      </c>
      <c r="C108" s="3">
        <f>_xlfn.QUARTILE.INC(C47:C91,1)</f>
        <v>37.498800000000003</v>
      </c>
      <c r="D108" s="3">
        <f t="shared" ref="D108:AK108" si="15">_xlfn.QUARTILE.INC(D47:D91,1)</f>
        <v>208041</v>
      </c>
      <c r="E108" s="3">
        <f t="shared" si="15"/>
        <v>288.15699999999998</v>
      </c>
      <c r="F108" s="3">
        <f t="shared" si="15"/>
        <v>36.2943</v>
      </c>
      <c r="G108" s="3">
        <f t="shared" si="15"/>
        <v>28.13</v>
      </c>
      <c r="H108" s="3">
        <f t="shared" si="15"/>
        <v>998.40300000000002</v>
      </c>
      <c r="I108" s="3">
        <f t="shared" si="15"/>
        <v>0.28806399999999999</v>
      </c>
      <c r="J108" s="3">
        <f t="shared" si="15"/>
        <v>-0.16298399999999999</v>
      </c>
      <c r="K108" s="3">
        <f t="shared" si="15"/>
        <v>97.834400000000002</v>
      </c>
      <c r="L108" s="3">
        <f t="shared" si="15"/>
        <v>0.86253199999999997</v>
      </c>
      <c r="M108" s="3">
        <f t="shared" si="15"/>
        <v>32.623399999999997</v>
      </c>
      <c r="N108" s="3">
        <f t="shared" si="15"/>
        <v>64.716700000000003</v>
      </c>
      <c r="O108" s="3">
        <f t="shared" si="15"/>
        <v>65.181799999999996</v>
      </c>
      <c r="P108" s="3">
        <f t="shared" si="15"/>
        <v>213.63499999999999</v>
      </c>
      <c r="Q108" s="3">
        <f t="shared" si="15"/>
        <v>27.683800000000002</v>
      </c>
      <c r="R108" s="3">
        <f t="shared" si="15"/>
        <v>28.651900000000001</v>
      </c>
      <c r="S108" s="3">
        <f t="shared" si="15"/>
        <v>1.3877499999999999E-2</v>
      </c>
      <c r="T108" s="3">
        <f t="shared" si="15"/>
        <v>0.70696400000000004</v>
      </c>
      <c r="U108" s="3">
        <f t="shared" si="15"/>
        <v>24.696300000000001</v>
      </c>
      <c r="V108" s="3">
        <f t="shared" si="15"/>
        <v>0.48893900000000001</v>
      </c>
      <c r="W108" s="3">
        <f t="shared" si="15"/>
        <v>2704.31</v>
      </c>
      <c r="X108" s="3">
        <f t="shared" si="15"/>
        <v>8.2852800000000008E-3</v>
      </c>
      <c r="Y108" s="3">
        <f t="shared" si="15"/>
        <v>-1.39488E-3</v>
      </c>
      <c r="Z108" s="3">
        <f t="shared" si="15"/>
        <v>-2.3388300000000001E-3</v>
      </c>
      <c r="AA108" s="3">
        <f t="shared" si="15"/>
        <v>-2.0943400000000001E-3</v>
      </c>
      <c r="AB108" s="3">
        <f t="shared" si="15"/>
        <v>3.2904300000000002</v>
      </c>
      <c r="AC108" s="3">
        <f t="shared" si="15"/>
        <v>464700</v>
      </c>
      <c r="AD108" s="3">
        <f t="shared" si="15"/>
        <v>0</v>
      </c>
      <c r="AE108" s="3">
        <f t="shared" si="15"/>
        <v>6300</v>
      </c>
      <c r="AF108" s="3">
        <f t="shared" si="15"/>
        <v>192500</v>
      </c>
      <c r="AG108" s="3">
        <f t="shared" si="15"/>
        <v>231700.00000000003</v>
      </c>
      <c r="AH108" s="3">
        <f t="shared" si="15"/>
        <v>83500</v>
      </c>
      <c r="AI108" s="3">
        <f t="shared" si="15"/>
        <v>0</v>
      </c>
      <c r="AJ108" s="3">
        <f t="shared" si="15"/>
        <v>0</v>
      </c>
      <c r="AK108" s="3">
        <f t="shared" si="15"/>
        <v>12100</v>
      </c>
      <c r="AL108" s="13"/>
    </row>
    <row r="109" spans="2:38">
      <c r="B109" s="3" t="s">
        <v>215</v>
      </c>
      <c r="C109" s="3">
        <f>_xlfn.QUARTILE.INC(C47:C91,3)</f>
        <v>43.607199999999999</v>
      </c>
      <c r="D109" s="3">
        <f t="shared" ref="D109:AK109" si="16">_xlfn.QUARTILE.INC(D47:D91,3)</f>
        <v>223770</v>
      </c>
      <c r="E109" s="3">
        <f t="shared" si="16"/>
        <v>1659.73</v>
      </c>
      <c r="F109" s="3">
        <f t="shared" si="16"/>
        <v>273.14299999999997</v>
      </c>
      <c r="G109" s="3">
        <f t="shared" si="16"/>
        <v>50.218899999999998</v>
      </c>
      <c r="H109" s="3">
        <f t="shared" si="16"/>
        <v>1211.92</v>
      </c>
      <c r="I109" s="3">
        <f t="shared" si="16"/>
        <v>0.63022500000000004</v>
      </c>
      <c r="J109" s="3">
        <f t="shared" si="16"/>
        <v>1.2038</v>
      </c>
      <c r="K109" s="3">
        <f t="shared" si="16"/>
        <v>121.682</v>
      </c>
      <c r="L109" s="3">
        <f t="shared" si="16"/>
        <v>1.21288</v>
      </c>
      <c r="M109" s="3">
        <f t="shared" si="16"/>
        <v>48.299500000000002</v>
      </c>
      <c r="N109" s="3">
        <f t="shared" si="16"/>
        <v>89.549000000000007</v>
      </c>
      <c r="O109" s="3">
        <f t="shared" si="16"/>
        <v>75.034400000000005</v>
      </c>
      <c r="P109" s="3">
        <f t="shared" si="16"/>
        <v>243.93700000000001</v>
      </c>
      <c r="Q109" s="3">
        <f t="shared" si="16"/>
        <v>39.432699999999997</v>
      </c>
      <c r="R109" s="3">
        <f t="shared" si="16"/>
        <v>33.261800000000001</v>
      </c>
      <c r="S109" s="3">
        <f t="shared" si="16"/>
        <v>0.10579</v>
      </c>
      <c r="T109" s="3">
        <f t="shared" si="16"/>
        <v>1.6526000000000001</v>
      </c>
      <c r="U109" s="3">
        <f t="shared" si="16"/>
        <v>32.3919</v>
      </c>
      <c r="V109" s="3">
        <f t="shared" si="16"/>
        <v>1.1554899999999999</v>
      </c>
      <c r="W109" s="3">
        <f t="shared" si="16"/>
        <v>3553.48</v>
      </c>
      <c r="X109" s="3">
        <f t="shared" si="16"/>
        <v>1.9828399999999999E-2</v>
      </c>
      <c r="Y109" s="3">
        <f t="shared" si="16"/>
        <v>2.1330500000000001E-4</v>
      </c>
      <c r="Z109" s="3">
        <f t="shared" si="16"/>
        <v>1.19799E-4</v>
      </c>
      <c r="AA109" s="3">
        <f t="shared" si="16"/>
        <v>2.0459399999999999E-2</v>
      </c>
      <c r="AB109" s="3">
        <f t="shared" si="16"/>
        <v>4.4102199999999998</v>
      </c>
      <c r="AC109" s="3">
        <f t="shared" si="16"/>
        <v>465900.00000000006</v>
      </c>
      <c r="AD109" s="3">
        <f t="shared" si="16"/>
        <v>4300</v>
      </c>
      <c r="AE109" s="3">
        <f t="shared" si="16"/>
        <v>7400</v>
      </c>
      <c r="AF109" s="3">
        <f t="shared" si="16"/>
        <v>196600</v>
      </c>
      <c r="AG109" s="3">
        <f t="shared" si="16"/>
        <v>234600</v>
      </c>
      <c r="AH109" s="3">
        <f t="shared" si="16"/>
        <v>85300</v>
      </c>
      <c r="AI109" s="3">
        <f t="shared" si="16"/>
        <v>0</v>
      </c>
      <c r="AJ109" s="3">
        <f t="shared" si="16"/>
        <v>0</v>
      </c>
      <c r="AK109" s="3">
        <f t="shared" si="16"/>
        <v>13600.000000000002</v>
      </c>
      <c r="AL109" s="13"/>
    </row>
    <row r="110" spans="2:38">
      <c r="B110" s="3" t="s">
        <v>216</v>
      </c>
      <c r="C110" s="3">
        <f>C109-C108</f>
        <v>6.1083999999999961</v>
      </c>
      <c r="D110" s="3">
        <f>D109-D108</f>
        <v>15729</v>
      </c>
      <c r="E110" s="3">
        <f t="shared" ref="E110:AK110" si="17">E109-E108</f>
        <v>1371.5730000000001</v>
      </c>
      <c r="F110" s="3">
        <f t="shared" si="17"/>
        <v>236.84869999999998</v>
      </c>
      <c r="G110" s="3">
        <f t="shared" si="17"/>
        <v>22.088899999999999</v>
      </c>
      <c r="H110" s="3">
        <f t="shared" si="17"/>
        <v>213.51700000000005</v>
      </c>
      <c r="I110" s="3">
        <f t="shared" si="17"/>
        <v>0.34216100000000005</v>
      </c>
      <c r="J110" s="3">
        <f t="shared" si="17"/>
        <v>1.366784</v>
      </c>
      <c r="K110" s="3">
        <f t="shared" si="17"/>
        <v>23.8476</v>
      </c>
      <c r="L110" s="3">
        <f t="shared" si="17"/>
        <v>0.35034799999999999</v>
      </c>
      <c r="M110" s="3">
        <f t="shared" si="17"/>
        <v>15.676100000000005</v>
      </c>
      <c r="N110" s="3">
        <f t="shared" si="17"/>
        <v>24.832300000000004</v>
      </c>
      <c r="O110" s="3">
        <f t="shared" si="17"/>
        <v>9.8526000000000096</v>
      </c>
      <c r="P110" s="3">
        <f t="shared" si="17"/>
        <v>30.302000000000021</v>
      </c>
      <c r="Q110" s="3">
        <f t="shared" si="17"/>
        <v>11.748899999999995</v>
      </c>
      <c r="R110" s="3">
        <f t="shared" si="17"/>
        <v>4.6098999999999997</v>
      </c>
      <c r="S110" s="3">
        <f t="shared" si="17"/>
        <v>9.1912499999999994E-2</v>
      </c>
      <c r="T110" s="3">
        <f t="shared" si="17"/>
        <v>0.94563600000000003</v>
      </c>
      <c r="U110" s="3">
        <f t="shared" si="17"/>
        <v>7.6955999999999989</v>
      </c>
      <c r="V110" s="3">
        <f t="shared" si="17"/>
        <v>0.66655099999999989</v>
      </c>
      <c r="W110" s="3">
        <f t="shared" si="17"/>
        <v>849.17000000000007</v>
      </c>
      <c r="X110" s="3">
        <f t="shared" si="17"/>
        <v>1.1543119999999999E-2</v>
      </c>
      <c r="Y110" s="3">
        <f t="shared" si="17"/>
        <v>1.608185E-3</v>
      </c>
      <c r="Z110" s="3">
        <f t="shared" si="17"/>
        <v>2.4586289999999999E-3</v>
      </c>
      <c r="AA110" s="3">
        <f t="shared" si="17"/>
        <v>2.2553739999999999E-2</v>
      </c>
      <c r="AB110" s="3">
        <f t="shared" si="17"/>
        <v>1.1197899999999996</v>
      </c>
      <c r="AC110" s="3">
        <f t="shared" si="17"/>
        <v>1200.0000000000582</v>
      </c>
      <c r="AD110" s="3">
        <f t="shared" si="17"/>
        <v>4300</v>
      </c>
      <c r="AE110" s="3">
        <f t="shared" si="17"/>
        <v>1100</v>
      </c>
      <c r="AF110" s="3">
        <f t="shared" si="17"/>
        <v>4100</v>
      </c>
      <c r="AG110" s="3">
        <f t="shared" si="17"/>
        <v>2899.9999999999709</v>
      </c>
      <c r="AH110" s="3">
        <f t="shared" si="17"/>
        <v>1800</v>
      </c>
      <c r="AI110" s="3">
        <f t="shared" si="17"/>
        <v>0</v>
      </c>
      <c r="AJ110" s="3">
        <f t="shared" si="17"/>
        <v>0</v>
      </c>
      <c r="AK110" s="3">
        <f t="shared" si="17"/>
        <v>1500.0000000000018</v>
      </c>
      <c r="AL110" s="13"/>
    </row>
    <row r="111" spans="2:38">
      <c r="B111" s="3" t="s">
        <v>217</v>
      </c>
      <c r="C111" s="3">
        <f>C108-1.5*C110</f>
        <v>28.336200000000009</v>
      </c>
      <c r="D111" s="3">
        <f>D108-1.5*D110</f>
        <v>184447.5</v>
      </c>
      <c r="E111" s="3">
        <f t="shared" ref="E111:AK111" si="18">E108-1.5*E110</f>
        <v>-1769.2025000000001</v>
      </c>
      <c r="F111" s="3">
        <f t="shared" si="18"/>
        <v>-318.97874999999993</v>
      </c>
      <c r="G111" s="3">
        <f t="shared" si="18"/>
        <v>-5.0033500000000011</v>
      </c>
      <c r="H111" s="3">
        <f t="shared" si="18"/>
        <v>678.12749999999994</v>
      </c>
      <c r="I111" s="3">
        <f t="shared" si="18"/>
        <v>-0.22517750000000014</v>
      </c>
      <c r="J111" s="3">
        <f t="shared" si="18"/>
        <v>-2.2131599999999998</v>
      </c>
      <c r="K111" s="3">
        <f t="shared" si="18"/>
        <v>62.063000000000002</v>
      </c>
      <c r="L111" s="3">
        <f t="shared" si="18"/>
        <v>0.33700999999999992</v>
      </c>
      <c r="M111" s="3">
        <f t="shared" si="18"/>
        <v>9.1092499999999887</v>
      </c>
      <c r="N111" s="3">
        <f t="shared" si="18"/>
        <v>27.468249999999998</v>
      </c>
      <c r="O111" s="3">
        <f t="shared" si="18"/>
        <v>50.402899999999981</v>
      </c>
      <c r="P111" s="3">
        <f t="shared" si="18"/>
        <v>168.18199999999996</v>
      </c>
      <c r="Q111" s="3">
        <f t="shared" si="18"/>
        <v>10.060450000000007</v>
      </c>
      <c r="R111" s="3">
        <f t="shared" si="18"/>
        <v>21.737050000000004</v>
      </c>
      <c r="S111" s="3">
        <f t="shared" si="18"/>
        <v>-0.12399124999999998</v>
      </c>
      <c r="T111" s="3">
        <f t="shared" si="18"/>
        <v>-0.71149000000000007</v>
      </c>
      <c r="U111" s="3">
        <f t="shared" si="18"/>
        <v>13.152900000000002</v>
      </c>
      <c r="V111" s="3">
        <f t="shared" si="18"/>
        <v>-0.51088749999999983</v>
      </c>
      <c r="W111" s="3">
        <f t="shared" si="18"/>
        <v>1430.5549999999998</v>
      </c>
      <c r="X111" s="3">
        <f t="shared" si="18"/>
        <v>-9.0293999999999982E-3</v>
      </c>
      <c r="Y111" s="3">
        <f t="shared" si="18"/>
        <v>-3.8071575E-3</v>
      </c>
      <c r="Z111" s="3">
        <f t="shared" si="18"/>
        <v>-6.0267734999999998E-3</v>
      </c>
      <c r="AA111" s="3">
        <f t="shared" si="18"/>
        <v>-3.5924949999999997E-2</v>
      </c>
      <c r="AB111" s="3">
        <f t="shared" si="18"/>
        <v>1.6107450000000008</v>
      </c>
      <c r="AC111" s="3">
        <f t="shared" si="18"/>
        <v>462899.99999999988</v>
      </c>
      <c r="AD111" s="3">
        <f t="shared" si="18"/>
        <v>-6450</v>
      </c>
      <c r="AE111" s="3">
        <f t="shared" si="18"/>
        <v>4650</v>
      </c>
      <c r="AF111" s="3">
        <f t="shared" si="18"/>
        <v>186350</v>
      </c>
      <c r="AG111" s="3">
        <f t="shared" si="18"/>
        <v>227350.00000000006</v>
      </c>
      <c r="AH111" s="3">
        <f t="shared" si="18"/>
        <v>80800</v>
      </c>
      <c r="AI111" s="3">
        <f t="shared" si="18"/>
        <v>0</v>
      </c>
      <c r="AJ111" s="3">
        <f t="shared" si="18"/>
        <v>0</v>
      </c>
      <c r="AK111" s="3">
        <f t="shared" si="18"/>
        <v>9849.9999999999964</v>
      </c>
      <c r="AL111" s="13"/>
    </row>
    <row r="112" spans="2:38">
      <c r="B112" s="3" t="s">
        <v>218</v>
      </c>
      <c r="C112" s="3">
        <f>C109+1.5*C110</f>
        <v>52.769799999999989</v>
      </c>
      <c r="D112" s="3">
        <f>D109+1.5*D110</f>
        <v>247363.5</v>
      </c>
      <c r="E112" s="3">
        <f t="shared" ref="E112:AK112" si="19">E109+1.5*E110</f>
        <v>3717.0895</v>
      </c>
      <c r="F112" s="3">
        <f t="shared" si="19"/>
        <v>628.41604999999993</v>
      </c>
      <c r="G112" s="3">
        <f t="shared" si="19"/>
        <v>83.352249999999998</v>
      </c>
      <c r="H112" s="3">
        <f t="shared" si="19"/>
        <v>1532.1955000000003</v>
      </c>
      <c r="I112" s="3">
        <f t="shared" si="19"/>
        <v>1.1434665000000002</v>
      </c>
      <c r="J112" s="3">
        <f t="shared" si="19"/>
        <v>3.2539759999999998</v>
      </c>
      <c r="K112" s="3">
        <f t="shared" si="19"/>
        <v>157.45339999999999</v>
      </c>
      <c r="L112" s="3">
        <f t="shared" si="19"/>
        <v>1.738402</v>
      </c>
      <c r="M112" s="3">
        <f t="shared" si="19"/>
        <v>71.81365000000001</v>
      </c>
      <c r="N112" s="3">
        <f t="shared" si="19"/>
        <v>126.79745000000001</v>
      </c>
      <c r="O112" s="3">
        <f t="shared" si="19"/>
        <v>89.813300000000027</v>
      </c>
      <c r="P112" s="3">
        <f t="shared" si="19"/>
        <v>289.39000000000004</v>
      </c>
      <c r="Q112" s="3">
        <f t="shared" si="19"/>
        <v>57.056049999999992</v>
      </c>
      <c r="R112" s="3">
        <f t="shared" si="19"/>
        <v>40.176650000000002</v>
      </c>
      <c r="S112" s="3">
        <f t="shared" si="19"/>
        <v>0.24365874999999998</v>
      </c>
      <c r="T112" s="3">
        <f t="shared" si="19"/>
        <v>3.0710540000000002</v>
      </c>
      <c r="U112" s="3">
        <f t="shared" si="19"/>
        <v>43.935299999999998</v>
      </c>
      <c r="V112" s="3">
        <f t="shared" si="19"/>
        <v>2.1553164999999996</v>
      </c>
      <c r="W112" s="3">
        <f t="shared" si="19"/>
        <v>4827.2350000000006</v>
      </c>
      <c r="X112" s="3">
        <f t="shared" si="19"/>
        <v>3.7143079999999995E-2</v>
      </c>
      <c r="Y112" s="3">
        <f t="shared" si="19"/>
        <v>2.6255825000000002E-3</v>
      </c>
      <c r="Z112" s="3">
        <f t="shared" si="19"/>
        <v>3.8077424999999995E-3</v>
      </c>
      <c r="AA112" s="3">
        <f t="shared" si="19"/>
        <v>5.429001E-2</v>
      </c>
      <c r="AB112" s="3">
        <f t="shared" si="19"/>
        <v>6.089904999999999</v>
      </c>
      <c r="AC112" s="3">
        <f t="shared" si="19"/>
        <v>467700.00000000012</v>
      </c>
      <c r="AD112" s="3">
        <f t="shared" si="19"/>
        <v>10750</v>
      </c>
      <c r="AE112" s="3">
        <f t="shared" si="19"/>
        <v>9050</v>
      </c>
      <c r="AF112" s="3">
        <f t="shared" si="19"/>
        <v>202750</v>
      </c>
      <c r="AG112" s="3">
        <f t="shared" si="19"/>
        <v>238949.99999999994</v>
      </c>
      <c r="AH112" s="3">
        <f t="shared" si="19"/>
        <v>88000</v>
      </c>
      <c r="AI112" s="3">
        <f t="shared" si="19"/>
        <v>0</v>
      </c>
      <c r="AJ112" s="3">
        <f t="shared" si="19"/>
        <v>0</v>
      </c>
      <c r="AK112" s="3">
        <f t="shared" si="19"/>
        <v>15850.000000000004</v>
      </c>
      <c r="AL112" s="13"/>
    </row>
    <row r="114" spans="2:38">
      <c r="B114" s="15" t="s">
        <v>258</v>
      </c>
      <c r="C114" s="2" t="s">
        <v>25</v>
      </c>
      <c r="D114" s="2" t="s">
        <v>26</v>
      </c>
      <c r="E114" s="2" t="s">
        <v>27</v>
      </c>
      <c r="F114" s="2" t="s">
        <v>28</v>
      </c>
      <c r="G114" s="2" t="s">
        <v>29</v>
      </c>
      <c r="H114" s="2" t="s">
        <v>30</v>
      </c>
      <c r="I114" s="2" t="s">
        <v>31</v>
      </c>
      <c r="J114" s="2" t="s">
        <v>32</v>
      </c>
      <c r="K114" s="2" t="s">
        <v>33</v>
      </c>
      <c r="L114" s="2" t="s">
        <v>34</v>
      </c>
      <c r="M114" s="2" t="s">
        <v>35</v>
      </c>
      <c r="N114" s="2" t="s">
        <v>36</v>
      </c>
      <c r="O114" s="2" t="s">
        <v>37</v>
      </c>
      <c r="P114" s="2" t="s">
        <v>38</v>
      </c>
      <c r="Q114" s="2" t="s">
        <v>39</v>
      </c>
      <c r="R114" s="2" t="s">
        <v>40</v>
      </c>
      <c r="S114" s="2" t="s">
        <v>41</v>
      </c>
      <c r="T114" s="2" t="s">
        <v>42</v>
      </c>
      <c r="U114" s="2" t="s">
        <v>43</v>
      </c>
      <c r="V114" s="2" t="s">
        <v>44</v>
      </c>
      <c r="W114" s="2" t="s">
        <v>45</v>
      </c>
      <c r="X114" s="2" t="s">
        <v>46</v>
      </c>
      <c r="Y114" s="2" t="s">
        <v>47</v>
      </c>
      <c r="Z114" s="2" t="s">
        <v>48</v>
      </c>
      <c r="AA114" s="2" t="s">
        <v>49</v>
      </c>
      <c r="AB114" s="2" t="s">
        <v>50</v>
      </c>
      <c r="AC114" s="20" t="s">
        <v>229</v>
      </c>
      <c r="AD114" s="20" t="s">
        <v>231</v>
      </c>
      <c r="AE114" s="20" t="s">
        <v>232</v>
      </c>
      <c r="AF114" s="20" t="s">
        <v>233</v>
      </c>
      <c r="AG114" s="20" t="s">
        <v>234</v>
      </c>
      <c r="AH114" s="20" t="s">
        <v>238</v>
      </c>
      <c r="AI114" s="20" t="s">
        <v>239</v>
      </c>
      <c r="AJ114" s="20" t="s">
        <v>241</v>
      </c>
      <c r="AK114" s="20" t="s">
        <v>244</v>
      </c>
      <c r="AL114" s="20"/>
    </row>
    <row r="115" spans="2:38" ht="43.2">
      <c r="B115" s="6" t="s">
        <v>219</v>
      </c>
      <c r="C115" s="3">
        <f>AVERAGE(C4,C7,C22,C24,C26,C29,C31,C33,C39:C40,C43)</f>
        <v>43.722672727272737</v>
      </c>
      <c r="D115" s="3">
        <f t="shared" ref="D115:AK115" si="20">AVERAGE(D4,D7,D22,D24,D26,D29,D31,D33,D39:D40,D43)</f>
        <v>212264.45454545456</v>
      </c>
      <c r="E115" s="3">
        <f t="shared" si="20"/>
        <v>426.86972727272735</v>
      </c>
      <c r="F115" s="3">
        <f t="shared" si="20"/>
        <v>193.19599090909094</v>
      </c>
      <c r="G115" s="3">
        <f t="shared" si="20"/>
        <v>56.916490909090903</v>
      </c>
      <c r="H115" s="3">
        <f t="shared" si="20"/>
        <v>3483.5781818181817</v>
      </c>
      <c r="I115" s="3">
        <f t="shared" si="20"/>
        <v>307.11281818181811</v>
      </c>
      <c r="J115" s="3">
        <f t="shared" si="20"/>
        <v>173.93600000000004</v>
      </c>
      <c r="K115" s="3">
        <f t="shared" si="20"/>
        <v>124.81845454545454</v>
      </c>
      <c r="L115" s="3">
        <f t="shared" si="20"/>
        <v>2.2626272727272725</v>
      </c>
      <c r="M115" s="3">
        <f t="shared" si="20"/>
        <v>31.055427272727275</v>
      </c>
      <c r="N115" s="3">
        <f t="shared" si="20"/>
        <v>70.301972727272727</v>
      </c>
      <c r="O115" s="3">
        <f t="shared" si="20"/>
        <v>64.07110909090909</v>
      </c>
      <c r="P115" s="3">
        <f t="shared" si="20"/>
        <v>262.66590909090905</v>
      </c>
      <c r="Q115" s="3">
        <f t="shared" si="20"/>
        <v>24.268245454545454</v>
      </c>
      <c r="R115" s="3">
        <f t="shared" si="20"/>
        <v>26.439636363636364</v>
      </c>
      <c r="S115" s="3">
        <f t="shared" si="20"/>
        <v>5.9697772727272731E-2</v>
      </c>
      <c r="T115" s="3">
        <f t="shared" si="20"/>
        <v>1.8599888181818185</v>
      </c>
      <c r="U115" s="3">
        <f t="shared" si="20"/>
        <v>35.005945454545454</v>
      </c>
      <c r="V115" s="3">
        <f t="shared" si="20"/>
        <v>2.9902099999999994</v>
      </c>
      <c r="W115" s="3">
        <f t="shared" si="20"/>
        <v>2349.7900000000004</v>
      </c>
      <c r="X115" s="3">
        <f t="shared" si="20"/>
        <v>1.6966255054545454E-2</v>
      </c>
      <c r="Y115" s="3">
        <f t="shared" si="20"/>
        <v>3.4277681818181433E-6</v>
      </c>
      <c r="Z115" s="3">
        <f t="shared" si="20"/>
        <v>-1.3964210027272727E-3</v>
      </c>
      <c r="AA115" s="3">
        <f t="shared" si="20"/>
        <v>6.6712881818181802E-2</v>
      </c>
      <c r="AB115" s="3">
        <f t="shared" si="20"/>
        <v>7.2217354545454535</v>
      </c>
      <c r="AC115" s="3">
        <f t="shared" si="20"/>
        <v>459700</v>
      </c>
      <c r="AD115" s="3">
        <f t="shared" si="20"/>
        <v>2263.6363636363635</v>
      </c>
      <c r="AE115" s="3">
        <f t="shared" si="20"/>
        <v>7781.818181818182</v>
      </c>
      <c r="AF115" s="3">
        <f t="shared" si="20"/>
        <v>185418.18181818182</v>
      </c>
      <c r="AG115" s="3">
        <f t="shared" si="20"/>
        <v>231700</v>
      </c>
      <c r="AH115" s="3">
        <f t="shared" si="20"/>
        <v>95500</v>
      </c>
      <c r="AI115" s="3">
        <f t="shared" si="20"/>
        <v>245.45454545454547</v>
      </c>
      <c r="AJ115" s="3">
        <f t="shared" si="20"/>
        <v>763.63636363636363</v>
      </c>
      <c r="AK115" s="3">
        <f t="shared" si="20"/>
        <v>16618.18181818182</v>
      </c>
      <c r="AL115" s="13"/>
    </row>
    <row r="116" spans="2:38" ht="28.8">
      <c r="B116" s="6" t="s">
        <v>220</v>
      </c>
      <c r="C116" s="3">
        <f>STDEV(C4,C7,C22,C24,C26,C29,C31,C33,C39:C40,C43)</f>
        <v>4.7159506844517667</v>
      </c>
      <c r="D116" s="3">
        <f t="shared" ref="D116:AK116" si="21">STDEV(D4,D7,D22,D24,D26,D29,D31,D33,D39:D40,D43)</f>
        <v>13366.42799227704</v>
      </c>
      <c r="E116" s="3">
        <f t="shared" si="21"/>
        <v>1184.5196895526126</v>
      </c>
      <c r="F116" s="3">
        <f t="shared" si="21"/>
        <v>249.63893445803458</v>
      </c>
      <c r="G116" s="3">
        <f t="shared" si="21"/>
        <v>9.2354138542304263</v>
      </c>
      <c r="H116" s="3">
        <f t="shared" si="21"/>
        <v>707.24609200501334</v>
      </c>
      <c r="I116" s="3">
        <f t="shared" si="21"/>
        <v>36.080128588513972</v>
      </c>
      <c r="J116" s="3">
        <f t="shared" si="21"/>
        <v>51.487429461956935</v>
      </c>
      <c r="K116" s="3">
        <f t="shared" si="21"/>
        <v>16.353691408141799</v>
      </c>
      <c r="L116" s="3">
        <f t="shared" si="21"/>
        <v>0.37254653062646864</v>
      </c>
      <c r="M116" s="3">
        <f t="shared" si="21"/>
        <v>9.3072147092554722</v>
      </c>
      <c r="N116" s="3">
        <f t="shared" si="21"/>
        <v>19.814906559612734</v>
      </c>
      <c r="O116" s="3">
        <f t="shared" si="21"/>
        <v>3.408401001776213</v>
      </c>
      <c r="P116" s="3">
        <f t="shared" si="21"/>
        <v>25.626661450351055</v>
      </c>
      <c r="Q116" s="3">
        <f t="shared" si="21"/>
        <v>5.1221191127039809</v>
      </c>
      <c r="R116" s="3">
        <f t="shared" si="21"/>
        <v>5.4119790025964916</v>
      </c>
      <c r="S116" s="3">
        <f t="shared" si="21"/>
        <v>8.4137658713611604E-2</v>
      </c>
      <c r="T116" s="3">
        <f t="shared" si="21"/>
        <v>0.73317489942397951</v>
      </c>
      <c r="U116" s="3">
        <f t="shared" si="21"/>
        <v>12.066572827225098</v>
      </c>
      <c r="V116" s="3">
        <f t="shared" si="21"/>
        <v>0.44670205267045904</v>
      </c>
      <c r="W116" s="3">
        <f t="shared" si="21"/>
        <v>649.18896686558071</v>
      </c>
      <c r="X116" s="3">
        <f t="shared" si="21"/>
        <v>8.5583178552629275E-3</v>
      </c>
      <c r="Y116" s="3">
        <f t="shared" si="21"/>
        <v>1.9493242246263213E-3</v>
      </c>
      <c r="Z116" s="3">
        <f t="shared" si="21"/>
        <v>3.4638719228792538E-3</v>
      </c>
      <c r="AA116" s="3">
        <f t="shared" si="21"/>
        <v>2.5813627038400441E-2</v>
      </c>
      <c r="AB116" s="3">
        <f t="shared" si="21"/>
        <v>1.6058126845206095</v>
      </c>
      <c r="AC116" s="3">
        <f t="shared" si="21"/>
        <v>1074.243920159659</v>
      </c>
      <c r="AD116" s="3">
        <f t="shared" si="21"/>
        <v>1484.0975219120389</v>
      </c>
      <c r="AE116" s="3">
        <f t="shared" si="21"/>
        <v>818.31312077734867</v>
      </c>
      <c r="AF116" s="3">
        <f t="shared" si="21"/>
        <v>2933.1955890523891</v>
      </c>
      <c r="AG116" s="3">
        <f t="shared" si="21"/>
        <v>2140.560674215988</v>
      </c>
      <c r="AH116" s="3">
        <f t="shared" si="21"/>
        <v>2173.0163368000763</v>
      </c>
      <c r="AI116" s="3">
        <f t="shared" si="21"/>
        <v>814.08063035996179</v>
      </c>
      <c r="AJ116" s="3">
        <f t="shared" si="21"/>
        <v>2532.6952944532145</v>
      </c>
      <c r="AK116" s="3">
        <f t="shared" si="21"/>
        <v>2505.5211760502743</v>
      </c>
      <c r="AL116" s="13"/>
    </row>
    <row r="117" spans="2:38" ht="43.2">
      <c r="B117" s="6" t="s">
        <v>221</v>
      </c>
      <c r="C117" s="3">
        <f>MAX(C4,C7,C22,C24,C26,C29,C31,C33,C39:C40,C43)-MIN(C4,C7,C22,C24,C26,C29,C31,C33,C39:C40,C43)</f>
        <v>16.5428</v>
      </c>
      <c r="D117" s="3">
        <f t="shared" ref="D117:AK117" si="22">MAX(D4,D7,D22,D24,D26,D29,D31,D33,D39:D40,D43)-MIN(D4,D7,D22,D24,D26,D29,D31,D33,D39:D40,D43)</f>
        <v>48484</v>
      </c>
      <c r="E117" s="3">
        <f t="shared" si="22"/>
        <v>4346.03</v>
      </c>
      <c r="F117" s="3">
        <f t="shared" si="22"/>
        <v>693.55489999999998</v>
      </c>
      <c r="G117" s="3">
        <f t="shared" si="22"/>
        <v>25.857100000000003</v>
      </c>
      <c r="H117" s="3">
        <f t="shared" si="22"/>
        <v>2250.9100000000003</v>
      </c>
      <c r="I117" s="3">
        <f t="shared" si="22"/>
        <v>126.44</v>
      </c>
      <c r="J117" s="3">
        <f t="shared" si="22"/>
        <v>194.75400000000002</v>
      </c>
      <c r="K117" s="3">
        <f t="shared" si="22"/>
        <v>48.72999999999999</v>
      </c>
      <c r="L117" s="3">
        <f t="shared" si="22"/>
        <v>1.2404000000000002</v>
      </c>
      <c r="M117" s="3">
        <f t="shared" si="22"/>
        <v>25.047599999999999</v>
      </c>
      <c r="N117" s="3">
        <f t="shared" si="22"/>
        <v>66.113900000000001</v>
      </c>
      <c r="O117" s="3">
        <f t="shared" si="22"/>
        <v>11.5227</v>
      </c>
      <c r="P117" s="3">
        <f t="shared" si="22"/>
        <v>79.025999999999982</v>
      </c>
      <c r="Q117" s="3">
        <f t="shared" si="22"/>
        <v>14.869199999999999</v>
      </c>
      <c r="R117" s="3">
        <f t="shared" si="22"/>
        <v>16.368699999999997</v>
      </c>
      <c r="S117" s="3">
        <f t="shared" si="22"/>
        <v>0.30562350000000005</v>
      </c>
      <c r="T117" s="3">
        <f t="shared" si="22"/>
        <v>2.269053</v>
      </c>
      <c r="U117" s="3">
        <f t="shared" si="22"/>
        <v>40.655700000000003</v>
      </c>
      <c r="V117" s="3">
        <f t="shared" si="22"/>
        <v>1.3701299999999996</v>
      </c>
      <c r="W117" s="3">
        <f t="shared" si="22"/>
        <v>2378.77</v>
      </c>
      <c r="X117" s="3">
        <f t="shared" si="22"/>
        <v>2.6629334399999999E-2</v>
      </c>
      <c r="Y117" s="3">
        <f t="shared" si="22"/>
        <v>7.8974800000000001E-3</v>
      </c>
      <c r="Z117" s="3">
        <f t="shared" si="22"/>
        <v>1.1169979999999999E-2</v>
      </c>
      <c r="AA117" s="3">
        <f t="shared" si="22"/>
        <v>9.0745999999999993E-2</v>
      </c>
      <c r="AB117" s="3">
        <f t="shared" si="22"/>
        <v>5.5857299999999999</v>
      </c>
      <c r="AC117" s="3">
        <f t="shared" si="22"/>
        <v>3099.9999999999418</v>
      </c>
      <c r="AD117" s="3">
        <f t="shared" si="22"/>
        <v>3700</v>
      </c>
      <c r="AE117" s="3">
        <f t="shared" si="22"/>
        <v>2000</v>
      </c>
      <c r="AF117" s="3">
        <f t="shared" si="22"/>
        <v>8200.0000000000291</v>
      </c>
      <c r="AG117" s="3">
        <f t="shared" si="22"/>
        <v>6300</v>
      </c>
      <c r="AH117" s="3">
        <f t="shared" si="22"/>
        <v>7000.0000000000146</v>
      </c>
      <c r="AI117" s="3">
        <f t="shared" si="22"/>
        <v>2700</v>
      </c>
      <c r="AJ117" s="3">
        <f t="shared" si="22"/>
        <v>8400</v>
      </c>
      <c r="AK117" s="3">
        <f t="shared" si="22"/>
        <v>7899.9999999999964</v>
      </c>
      <c r="AL117" s="13"/>
    </row>
    <row r="118" spans="2:38">
      <c r="B118" s="24" t="s">
        <v>214</v>
      </c>
      <c r="C118" s="25">
        <f>_xlfn.QUARTILE.INC(C4:C7:C22:C24:C26:C29:C31:C33:C39:C40:C43,1)</f>
        <v>42.615675000000003</v>
      </c>
      <c r="D118" s="25">
        <f>_xlfn.QUARTILE.INC(D4:D7:D22:D24:D26:D29:D31:D33:D39:D40:D43,1)</f>
        <v>199396.75</v>
      </c>
      <c r="E118" s="25">
        <f>_xlfn.QUARTILE.INC(E4:E7:E22:E24:E26:E29:E31:E33:E39:E40:E43,1)</f>
        <v>87.401474999999976</v>
      </c>
      <c r="F118" s="25">
        <f>_xlfn.QUARTILE.INC(F4:F7:F22:F24:F26:F29:F31:F33:F39:F40:F43,1)</f>
        <v>-36.524749999999997</v>
      </c>
      <c r="G118" s="25">
        <f>_xlfn.QUARTILE.INC(G4:G7:G22:G24:G26:G29:G31:G33:G39:G40:G43,1)</f>
        <v>47.272550000000003</v>
      </c>
      <c r="H118" s="25">
        <f>_xlfn.QUARTILE.INC(H4:H7:H22:H24:H26:H29:H31:H33:H39:H40:H43,1)</f>
        <v>2697.22</v>
      </c>
      <c r="I118" s="25">
        <f>_xlfn.QUARTILE.INC(I4:I7:I22:I24:I26:I29:I31:I33:I39:I40:I43,1)</f>
        <v>276.04525000000001</v>
      </c>
      <c r="J118" s="25">
        <f>_xlfn.QUARTILE.INC(J4:J7:J22:J24:J26:J29:J31:J33:J39:J40:J43,1)</f>
        <v>132.75574999999998</v>
      </c>
      <c r="K118" s="25">
        <f>_xlfn.QUARTILE.INC(K4:K7:K22:K24:K26:K29:K31:K33:K39:K40:K43,1)</f>
        <v>123.40625</v>
      </c>
      <c r="L118" s="25">
        <f>_xlfn.QUARTILE.INC(L4:L7:L22:L24:L26:L29:L31:L33:L39:L40:L43,1)</f>
        <v>2.0424249999999997</v>
      </c>
      <c r="M118" s="25">
        <f>_xlfn.QUARTILE.INC(M4:M7:M22:M24:M26:M29:M31:M33:M39:M40:M43,1)</f>
        <v>27.389025</v>
      </c>
      <c r="N118" s="25">
        <f>_xlfn.QUARTILE.INC(N4:N7:N22:N24:N26:N29:N31:N33:N39:N40:N43,1)</f>
        <v>65.330425000000005</v>
      </c>
      <c r="O118" s="25">
        <f>_xlfn.QUARTILE.INC(O4:O7:O22:O24:O26:O29:O31:O33:O39:O40:O43,1)</f>
        <v>59.358225000000004</v>
      </c>
      <c r="P118" s="25">
        <f>_xlfn.QUARTILE.INC(P4:P7:P22:P24:P26:P29:P31:P33:P39:P40:P43,1)</f>
        <v>237.8835</v>
      </c>
      <c r="Q118" s="25">
        <f>_xlfn.QUARTILE.INC(Q4:Q7:Q22:Q24:Q26:Q29:Q31:Q33:Q39:Q40:Q43,1)</f>
        <v>19.325875</v>
      </c>
      <c r="R118" s="25">
        <f>_xlfn.QUARTILE.INC(R4:R7:R22:R24:R26:R29:R31:R33:R39:R40:R43,1)</f>
        <v>23.902125000000002</v>
      </c>
      <c r="S118" s="25">
        <f>_xlfn.QUARTILE.INC(S4:S7:S22:S24:S26:S29:S31:S33:S39:S40:S43,1)</f>
        <v>1.6388901250000001E-2</v>
      </c>
      <c r="T118" s="25">
        <f>_xlfn.QUARTILE.INC(T4:T7:T22:T24:T26:T29:T31:T33:T39:T40:T43,1)</f>
        <v>0.66669674999999995</v>
      </c>
      <c r="U118" s="25">
        <f>_xlfn.QUARTILE.INC(U4:U7:U22:U24:U26:U29:U31:U33:U39:U40:U43,1)</f>
        <v>25.441649999999999</v>
      </c>
      <c r="V118" s="25">
        <f>_xlfn.QUARTILE.INC(V4:V7:V22:V24:V26:V29:V31:V33:V39:V40:V43,1)</f>
        <v>2.3849900000000002</v>
      </c>
      <c r="W118" s="25">
        <f>_xlfn.QUARTILE.INC(W4:W7:W22:W24:W26:W29:W31:W33:W39:W40:W43,1)</f>
        <v>2154.7849999999999</v>
      </c>
      <c r="X118" s="25">
        <f>_xlfn.QUARTILE.INC(X4:X7:X22:X24:X26:X29:X31:X33:X39:X40:X43,1)</f>
        <v>1.4612E-2</v>
      </c>
      <c r="Y118" s="25">
        <f>_xlfn.QUARTILE.INC(Y4:Y7:Y22:Y24:Y26:Y29:Y31:Y33:Y39:Y40:Y43,1)</f>
        <v>-8.3544925000000002E-4</v>
      </c>
      <c r="Z118" s="25">
        <f>_xlfn.QUARTILE.INC(Z4:Z7:Z22:Z24:Z26:Z29:Z31:Z33:Z39:Z40:Z43,1)</f>
        <v>-3.05179E-3</v>
      </c>
      <c r="AA118" s="25">
        <f>_xlfn.QUARTILE.INC(AA4:AA7:AA22:AA24:AA26:AA29:AA31:AA33:AA39:AA40:AA43,1)</f>
        <v>1.4555999999999999E-2</v>
      </c>
      <c r="AB118" s="25">
        <f>_xlfn.QUARTILE.INC(AB4:AB7:AB22:AB24:AB26:AB29:AB31:AB33:AB39:AB40:AB43,1)</f>
        <v>7.0091225000000001</v>
      </c>
      <c r="AC118" s="25">
        <f>_xlfn.QUARTILE.INC(AC4:AC7:AC22:AC24:AC26:AC29:AC31:AC33:AC39:AC40:AC43,1)</f>
        <v>458675</v>
      </c>
      <c r="AD118" s="25">
        <f>_xlfn.QUARTILE.INC(AD4:AD7:AD22:AD24:AD26:AD29:AD31:AD33:AD39:AD40:AD43,1)</f>
        <v>1875</v>
      </c>
      <c r="AE118" s="25">
        <f>_xlfn.QUARTILE.INC(AE4:AE7:AE22:AE24:AE26:AE29:AE31:AE33:AE39:AE40:AE43,1)</f>
        <v>7525</v>
      </c>
      <c r="AF118" s="25">
        <f>_xlfn.QUARTILE.INC(AF4:AF7:AF22:AF24:AF26:AF29:AF31:AF33:AF39:AF40:AF43,1)</f>
        <v>184625</v>
      </c>
      <c r="AG118" s="25">
        <f>_xlfn.QUARTILE.INC(AG4:AG7:AG22:AG24:AG26:AG29:AG31:AG33:AG39:AG40:AG43,1)</f>
        <v>229775</v>
      </c>
      <c r="AH118" s="25">
        <f>_xlfn.QUARTILE.INC(AH4:AH7:AH22:AH24:AH26:AH29:AH31:AH33:AH39:AH40:AH43,1)</f>
        <v>93850</v>
      </c>
      <c r="AI118" s="25">
        <f>_xlfn.QUARTILE.INC(AI4:AI7:AI22:AI24:AI26:AI29:AI31:AI33:AI39:AI40:AI43,1)</f>
        <v>0</v>
      </c>
      <c r="AJ118" s="25">
        <f>_xlfn.QUARTILE.INC(AJ4:AJ7:AJ22:AJ24:AJ26:AJ29:AJ31:AJ33:AJ39:AJ40:AJ43,1)</f>
        <v>0</v>
      </c>
      <c r="AK118" s="25">
        <f>_xlfn.QUARTILE.INC(AK4:AK7:AK22:AK24:AK26:AK29:AK31:AK33:AK39:AK40:AK43,1)</f>
        <v>15775</v>
      </c>
      <c r="AL118" s="13"/>
    </row>
    <row r="119" spans="2:38">
      <c r="B119" s="24" t="s">
        <v>215</v>
      </c>
      <c r="C119" s="25">
        <f>_xlfn.QUARTILE.INC(C4:C7:C22:C24:C26:C29:C31:C33:C39:C40:C43,3)</f>
        <v>50.610550000000003</v>
      </c>
      <c r="D119" s="25">
        <f>_xlfn.QUARTILE.INC(D4:D7:D22:D24:D26:D29:D31:D33:D39:D40:D43,3)</f>
        <v>216558</v>
      </c>
      <c r="E119" s="25">
        <f>_xlfn.QUARTILE.INC(E4:E7:E22:E24:E26:E29:E31:E33:E39:E40:E43,3)</f>
        <v>1563.1724999999999</v>
      </c>
      <c r="F119" s="25">
        <f>_xlfn.QUARTILE.INC(F4:F7:F22:F24:F26:F29:F31:F33:F39:F40:F43,3)</f>
        <v>252.51475000000002</v>
      </c>
      <c r="G119" s="25">
        <f>_xlfn.QUARTILE.INC(G4:G7:G22:G24:G26:G29:G31:G33:G39:G40:G43,3)</f>
        <v>57.519949999999994</v>
      </c>
      <c r="H119" s="25">
        <f>_xlfn.QUARTILE.INC(H4:H7:H22:H24:H26:H29:H31:H33:H39:H40:H43,3)</f>
        <v>3372.41</v>
      </c>
      <c r="I119" s="25">
        <f>_xlfn.QUARTILE.INC(I4:I7:I22:I24:I26:I29:I31:I33:I39:I40:I43,3)</f>
        <v>305.37824999999998</v>
      </c>
      <c r="J119" s="25">
        <f>_xlfn.QUARTILE.INC(J4:J7:J22:J24:J26:J29:J31:J33:J39:J40:J43,3)</f>
        <v>177.494</v>
      </c>
      <c r="K119" s="25">
        <f>_xlfn.QUARTILE.INC(K4:K7:K22:K24:K26:K29:K31:K33:K39:K40:K43,3)</f>
        <v>149.4915</v>
      </c>
      <c r="L119" s="25">
        <f>_xlfn.QUARTILE.INC(L4:L7:L22:L24:L26:L29:L31:L33:L39:L40:L43,3)</f>
        <v>2.8163875000000003</v>
      </c>
      <c r="M119" s="25">
        <f>_xlfn.QUARTILE.INC(M4:M7:M22:M24:M26:M29:M31:M33:M39:M40:M43,3)</f>
        <v>39.752625000000002</v>
      </c>
      <c r="N119" s="25">
        <f>_xlfn.QUARTILE.INC(N4:N7:N22:N24:N26:N29:N31:N33:N39:N40:N43,3)</f>
        <v>83.236874999999998</v>
      </c>
      <c r="O119" s="25">
        <f>_xlfn.QUARTILE.INC(O4:O7:O22:O24:O26:O29:O31:O33:O39:O40:O43,3)</f>
        <v>66.083300000000008</v>
      </c>
      <c r="P119" s="25">
        <f>_xlfn.QUARTILE.INC(P4:P7:P22:P24:P26:P29:P31:P33:P39:P40:P43,3)</f>
        <v>270.63875000000002</v>
      </c>
      <c r="Q119" s="25">
        <f>_xlfn.QUARTILE.INC(Q4:Q7:Q22:Q24:Q26:Q29:Q31:Q33:Q39:Q40:Q43,3)</f>
        <v>29.805050000000001</v>
      </c>
      <c r="R119" s="25">
        <f>_xlfn.QUARTILE.INC(R4:R7:R22:R24:R26:R29:R31:R33:R39:R40:R43,3)</f>
        <v>30.678075</v>
      </c>
      <c r="S119" s="25">
        <f>_xlfn.QUARTILE.INC(S4:S7:S22:S24:S26:S29:S31:S33:S39:S40:S43,3)</f>
        <v>0.10173</v>
      </c>
      <c r="T119" s="25">
        <f>_xlfn.QUARTILE.INC(T4:T7:T22:T24:T26:T29:T31:T33:T39:T40:T43,3)</f>
        <v>1.5786899999999999</v>
      </c>
      <c r="U119" s="25">
        <f>_xlfn.QUARTILE.INC(U4:U7:U22:U24:U26:U29:U31:U33:U39:U40:U43,3)</f>
        <v>35.117750000000001</v>
      </c>
      <c r="V119" s="25">
        <f>_xlfn.QUARTILE.INC(V4:V7:V22:V24:V26:V29:V31:V33:V39:V40:V43,3)</f>
        <v>3.2433399999999999</v>
      </c>
      <c r="W119" s="25">
        <f>_xlfn.QUARTILE.INC(W4:W7:W22:W24:W26:W29:W31:W33:W39:W40:W43,3)</f>
        <v>2774.89</v>
      </c>
      <c r="X119" s="25">
        <f>_xlfn.QUARTILE.INC(X4:X7:X22:X24:X26:X29:X31:X33:X39:X40:X43,3)</f>
        <v>2.6747275000000001E-2</v>
      </c>
      <c r="Y119" s="25">
        <f>_xlfn.QUARTILE.INC(Y4:Y7:Y22:Y24:Y26:Y29:Y31:Y33:Y39:Y40:Y43,3)</f>
        <v>3.0423774999999999E-4</v>
      </c>
      <c r="Z119" s="25">
        <f>_xlfn.QUARTILE.INC(Z4:Z7:Z22:Z24:Z26:Z29:Z31:Z33:Z39:Z40:Z43,3)</f>
        <v>5.8392749999999998E-5</v>
      </c>
      <c r="AA119" s="25">
        <f>_xlfn.QUARTILE.INC(AA4:AA7:AA22:AA24:AA26:AA29:AA31:AA33:AA39:AA40:AA43,3)</f>
        <v>6.3996524999999999E-2</v>
      </c>
      <c r="AB119" s="25">
        <f>_xlfn.QUARTILE.INC(AB4:AB7:AB22:AB24:AB26:AB29:AB31:AB33:AB39:AB40:AB43,3)</f>
        <v>8.4348899999999993</v>
      </c>
      <c r="AC119" s="25">
        <f>_xlfn.QUARTILE.INC(AC4:AC7:AC22:AC24:AC26:AC29:AC31:AC33:AC39:AC40:AC43,3)</f>
        <v>460125</v>
      </c>
      <c r="AD119" s="25">
        <f>_xlfn.QUARTILE.INC(AD4:AD7:AD22:AD24:AD26:AD29:AD31:AD33:AD39:AD40:AD43,3)</f>
        <v>3125</v>
      </c>
      <c r="AE119" s="25">
        <f>_xlfn.QUARTILE.INC(AE4:AE7:AE22:AE24:AE26:AE29:AE31:AE33:AE39:AE40:AE43,3)</f>
        <v>8900</v>
      </c>
      <c r="AF119" s="25">
        <f>_xlfn.QUARTILE.INC(AF4:AF7:AF22:AF24:AF26:AF29:AF31:AF33:AF39:AF40:AF43,3)</f>
        <v>186925</v>
      </c>
      <c r="AG119" s="25">
        <f>_xlfn.QUARTILE.INC(AG4:AG7:AG22:AG24:AG26:AG29:AG31:AG33:AG39:AG40:AG43,3)</f>
        <v>231975</v>
      </c>
      <c r="AH119" s="25">
        <f>_xlfn.QUARTILE.INC(AH4:AH7:AH22:AH24:AH26:AH29:AH31:AH33:AH39:AH40:AH43,3)</f>
        <v>95725</v>
      </c>
      <c r="AI119" s="25">
        <f>_xlfn.QUARTILE.INC(AI4:AI7:AI22:AI24:AI26:AI29:AI31:AI33:AI39:AI40:AI43,3)</f>
        <v>0</v>
      </c>
      <c r="AJ119" s="25">
        <f>_xlfn.QUARTILE.INC(AJ4:AJ7:AJ22:AJ24:AJ26:AJ29:AJ31:AJ33:AJ39:AJ40:AJ43,3)</f>
        <v>0</v>
      </c>
      <c r="AK119" s="25">
        <f>_xlfn.QUARTILE.INC(AK4:AK7:AK22:AK24:AK26:AK29:AK31:AK33:AK39:AK40:AK43,3)</f>
        <v>19525</v>
      </c>
      <c r="AL119" s="13"/>
    </row>
    <row r="120" spans="2:38">
      <c r="B120" s="24" t="s">
        <v>216</v>
      </c>
      <c r="C120" s="25">
        <f>C119-C118</f>
        <v>7.9948750000000004</v>
      </c>
      <c r="D120" s="25">
        <f>D119-D118</f>
        <v>17161.25</v>
      </c>
      <c r="E120" s="25">
        <f t="shared" ref="E120:AK120" si="23">E119-E118</f>
        <v>1475.771025</v>
      </c>
      <c r="F120" s="25">
        <f t="shared" si="23"/>
        <v>289.03950000000003</v>
      </c>
      <c r="G120" s="25">
        <f t="shared" si="23"/>
        <v>10.247399999999992</v>
      </c>
      <c r="H120" s="25">
        <f t="shared" si="23"/>
        <v>675.19</v>
      </c>
      <c r="I120" s="25">
        <f t="shared" si="23"/>
        <v>29.33299999999997</v>
      </c>
      <c r="J120" s="25">
        <f t="shared" si="23"/>
        <v>44.738250000000022</v>
      </c>
      <c r="K120" s="25">
        <f t="shared" si="23"/>
        <v>26.085250000000002</v>
      </c>
      <c r="L120" s="25">
        <f t="shared" si="23"/>
        <v>0.77396250000000055</v>
      </c>
      <c r="M120" s="25">
        <f t="shared" si="23"/>
        <v>12.363600000000002</v>
      </c>
      <c r="N120" s="25">
        <f t="shared" si="23"/>
        <v>17.906449999999992</v>
      </c>
      <c r="O120" s="25">
        <f t="shared" si="23"/>
        <v>6.7250750000000039</v>
      </c>
      <c r="P120" s="25">
        <f t="shared" si="23"/>
        <v>32.755250000000018</v>
      </c>
      <c r="Q120" s="25">
        <f t="shared" si="23"/>
        <v>10.479175000000001</v>
      </c>
      <c r="R120" s="25">
        <f t="shared" si="23"/>
        <v>6.7759499999999981</v>
      </c>
      <c r="S120" s="25">
        <f t="shared" si="23"/>
        <v>8.5341098749999997E-2</v>
      </c>
      <c r="T120" s="25">
        <f t="shared" si="23"/>
        <v>0.91199324999999998</v>
      </c>
      <c r="U120" s="25">
        <f t="shared" si="23"/>
        <v>9.6761000000000017</v>
      </c>
      <c r="V120" s="25">
        <f t="shared" si="23"/>
        <v>0.85834999999999972</v>
      </c>
      <c r="W120" s="25">
        <f t="shared" si="23"/>
        <v>620.10500000000002</v>
      </c>
      <c r="X120" s="25">
        <f t="shared" si="23"/>
        <v>1.2135275000000001E-2</v>
      </c>
      <c r="Y120" s="25">
        <f t="shared" si="23"/>
        <v>1.1396869999999999E-3</v>
      </c>
      <c r="Z120" s="25">
        <f t="shared" si="23"/>
        <v>3.11018275E-3</v>
      </c>
      <c r="AA120" s="25">
        <f t="shared" si="23"/>
        <v>4.9440524999999999E-2</v>
      </c>
      <c r="AB120" s="25">
        <f t="shared" si="23"/>
        <v>1.4257674999999992</v>
      </c>
      <c r="AC120" s="25">
        <f t="shared" si="23"/>
        <v>1450</v>
      </c>
      <c r="AD120" s="25">
        <f t="shared" si="23"/>
        <v>1250</v>
      </c>
      <c r="AE120" s="25">
        <f t="shared" si="23"/>
        <v>1375</v>
      </c>
      <c r="AF120" s="25">
        <f t="shared" si="23"/>
        <v>2300</v>
      </c>
      <c r="AG120" s="25">
        <f t="shared" si="23"/>
        <v>2200</v>
      </c>
      <c r="AH120" s="25">
        <f t="shared" si="23"/>
        <v>1875</v>
      </c>
      <c r="AI120" s="25">
        <f t="shared" si="23"/>
        <v>0</v>
      </c>
      <c r="AJ120" s="25">
        <f t="shared" si="23"/>
        <v>0</v>
      </c>
      <c r="AK120" s="25">
        <f t="shared" si="23"/>
        <v>3750</v>
      </c>
      <c r="AL120" s="13"/>
    </row>
    <row r="121" spans="2:38">
      <c r="B121" s="24" t="s">
        <v>217</v>
      </c>
      <c r="C121" s="25">
        <f>C118-1.5*C120</f>
        <v>30.623362500000002</v>
      </c>
      <c r="D121" s="25">
        <f>D118-1.5*D120</f>
        <v>173654.875</v>
      </c>
      <c r="E121" s="25">
        <f t="shared" ref="E121:AK121" si="24">E118-1.5*E120</f>
        <v>-2126.2550624999999</v>
      </c>
      <c r="F121" s="25">
        <f t="shared" si="24"/>
        <v>-470.084</v>
      </c>
      <c r="G121" s="25">
        <f t="shared" si="24"/>
        <v>31.901450000000015</v>
      </c>
      <c r="H121" s="25">
        <f t="shared" si="24"/>
        <v>1684.4349999999997</v>
      </c>
      <c r="I121" s="25">
        <f t="shared" si="24"/>
        <v>232.04575000000006</v>
      </c>
      <c r="J121" s="25">
        <f t="shared" si="24"/>
        <v>65.648374999999945</v>
      </c>
      <c r="K121" s="25">
        <f t="shared" si="24"/>
        <v>84.278374999999997</v>
      </c>
      <c r="L121" s="25">
        <f t="shared" si="24"/>
        <v>0.88148124999999888</v>
      </c>
      <c r="M121" s="25">
        <f t="shared" si="24"/>
        <v>8.8436249999999994</v>
      </c>
      <c r="N121" s="25">
        <f t="shared" si="24"/>
        <v>38.470750000000017</v>
      </c>
      <c r="O121" s="25">
        <f t="shared" si="24"/>
        <v>49.270612499999999</v>
      </c>
      <c r="P121" s="25">
        <f t="shared" si="24"/>
        <v>188.75062499999996</v>
      </c>
      <c r="Q121" s="25">
        <f t="shared" si="24"/>
        <v>3.6071124999999977</v>
      </c>
      <c r="R121" s="25">
        <f t="shared" si="24"/>
        <v>13.738200000000004</v>
      </c>
      <c r="S121" s="25">
        <f t="shared" si="24"/>
        <v>-0.11162274687499998</v>
      </c>
      <c r="T121" s="25">
        <f t="shared" si="24"/>
        <v>-0.70129312499999996</v>
      </c>
      <c r="U121" s="25">
        <f t="shared" si="24"/>
        <v>10.927499999999997</v>
      </c>
      <c r="V121" s="25">
        <f t="shared" si="24"/>
        <v>1.0974650000000006</v>
      </c>
      <c r="W121" s="25">
        <f t="shared" si="24"/>
        <v>1224.6274999999998</v>
      </c>
      <c r="X121" s="25">
        <f t="shared" si="24"/>
        <v>-3.5909125000000014E-3</v>
      </c>
      <c r="Y121" s="25">
        <f t="shared" si="24"/>
        <v>-2.5449797499999998E-3</v>
      </c>
      <c r="Z121" s="25">
        <f t="shared" si="24"/>
        <v>-7.7170641250000008E-3</v>
      </c>
      <c r="AA121" s="25">
        <f t="shared" si="24"/>
        <v>-5.9604787499999992E-2</v>
      </c>
      <c r="AB121" s="25">
        <f t="shared" si="24"/>
        <v>4.8704712500000014</v>
      </c>
      <c r="AC121" s="25">
        <f t="shared" si="24"/>
        <v>456500</v>
      </c>
      <c r="AD121" s="25">
        <f t="shared" si="24"/>
        <v>0</v>
      </c>
      <c r="AE121" s="25">
        <f t="shared" si="24"/>
        <v>5462.5</v>
      </c>
      <c r="AF121" s="25">
        <f t="shared" si="24"/>
        <v>181175</v>
      </c>
      <c r="AG121" s="25">
        <f t="shared" si="24"/>
        <v>226475</v>
      </c>
      <c r="AH121" s="25">
        <f t="shared" si="24"/>
        <v>91037.5</v>
      </c>
      <c r="AI121" s="25">
        <f t="shared" si="24"/>
        <v>0</v>
      </c>
      <c r="AJ121" s="25">
        <f t="shared" si="24"/>
        <v>0</v>
      </c>
      <c r="AK121" s="25">
        <f t="shared" si="24"/>
        <v>10150</v>
      </c>
      <c r="AL121" s="13"/>
    </row>
    <row r="122" spans="2:38">
      <c r="B122" s="24" t="s">
        <v>218</v>
      </c>
      <c r="C122" s="25">
        <f>C119+1.5*C120</f>
        <v>62.602862500000001</v>
      </c>
      <c r="D122" s="25">
        <f>D119+1.5*D120</f>
        <v>242299.875</v>
      </c>
      <c r="E122" s="25">
        <f t="shared" ref="E122:AK122" si="25">E119+1.5*E120</f>
        <v>3776.8290374999997</v>
      </c>
      <c r="F122" s="25">
        <f t="shared" si="25"/>
        <v>686.07400000000007</v>
      </c>
      <c r="G122" s="25">
        <f t="shared" si="25"/>
        <v>72.891049999999979</v>
      </c>
      <c r="H122" s="25">
        <f t="shared" si="25"/>
        <v>4385.1949999999997</v>
      </c>
      <c r="I122" s="25">
        <f t="shared" si="25"/>
        <v>349.37774999999993</v>
      </c>
      <c r="J122" s="25">
        <f t="shared" si="25"/>
        <v>244.60137500000002</v>
      </c>
      <c r="K122" s="25">
        <f t="shared" si="25"/>
        <v>188.61937499999999</v>
      </c>
      <c r="L122" s="25">
        <f t="shared" si="25"/>
        <v>3.9773312500000011</v>
      </c>
      <c r="M122" s="25">
        <f t="shared" si="25"/>
        <v>58.298025000000003</v>
      </c>
      <c r="N122" s="25">
        <f t="shared" si="25"/>
        <v>110.09654999999998</v>
      </c>
      <c r="O122" s="25">
        <f t="shared" si="25"/>
        <v>76.170912500000014</v>
      </c>
      <c r="P122" s="25">
        <f t="shared" si="25"/>
        <v>319.77162500000003</v>
      </c>
      <c r="Q122" s="25">
        <f t="shared" si="25"/>
        <v>45.523812500000005</v>
      </c>
      <c r="R122" s="25">
        <f t="shared" si="25"/>
        <v>40.841999999999999</v>
      </c>
      <c r="S122" s="25">
        <f t="shared" si="25"/>
        <v>0.22974164812499998</v>
      </c>
      <c r="T122" s="25">
        <f t="shared" si="25"/>
        <v>2.9466798750000001</v>
      </c>
      <c r="U122" s="25">
        <f t="shared" si="25"/>
        <v>49.631900000000002</v>
      </c>
      <c r="V122" s="25">
        <f t="shared" si="25"/>
        <v>4.5308649999999995</v>
      </c>
      <c r="W122" s="25">
        <f t="shared" si="25"/>
        <v>3705.0474999999997</v>
      </c>
      <c r="X122" s="25">
        <f t="shared" si="25"/>
        <v>4.4950187500000002E-2</v>
      </c>
      <c r="Y122" s="25">
        <f t="shared" si="25"/>
        <v>2.0137682499999999E-3</v>
      </c>
      <c r="Z122" s="25">
        <f t="shared" si="25"/>
        <v>4.723666875E-3</v>
      </c>
      <c r="AA122" s="25">
        <f t="shared" si="25"/>
        <v>0.13815731249999999</v>
      </c>
      <c r="AB122" s="25">
        <f t="shared" si="25"/>
        <v>10.573541249999998</v>
      </c>
      <c r="AC122" s="25">
        <f t="shared" si="25"/>
        <v>462300</v>
      </c>
      <c r="AD122" s="25">
        <f t="shared" si="25"/>
        <v>5000</v>
      </c>
      <c r="AE122" s="25">
        <f t="shared" si="25"/>
        <v>10962.5</v>
      </c>
      <c r="AF122" s="25">
        <f t="shared" si="25"/>
        <v>190375</v>
      </c>
      <c r="AG122" s="25">
        <f t="shared" si="25"/>
        <v>235275</v>
      </c>
      <c r="AH122" s="25">
        <f t="shared" si="25"/>
        <v>98537.5</v>
      </c>
      <c r="AI122" s="25">
        <f t="shared" si="25"/>
        <v>0</v>
      </c>
      <c r="AJ122" s="25">
        <f t="shared" si="25"/>
        <v>0</v>
      </c>
      <c r="AK122" s="25">
        <f t="shared" si="25"/>
        <v>25150</v>
      </c>
      <c r="AL122" s="13"/>
    </row>
    <row r="124" spans="2:38">
      <c r="B124" s="15" t="s">
        <v>259</v>
      </c>
      <c r="C124" s="2" t="s">
        <v>25</v>
      </c>
      <c r="D124" s="2" t="s">
        <v>26</v>
      </c>
      <c r="E124" s="2" t="s">
        <v>27</v>
      </c>
      <c r="F124" s="2" t="s">
        <v>28</v>
      </c>
      <c r="G124" s="2" t="s">
        <v>29</v>
      </c>
      <c r="H124" s="2" t="s">
        <v>30</v>
      </c>
      <c r="I124" s="2" t="s">
        <v>31</v>
      </c>
      <c r="J124" s="2" t="s">
        <v>32</v>
      </c>
      <c r="K124" s="2" t="s">
        <v>33</v>
      </c>
      <c r="L124" s="2" t="s">
        <v>34</v>
      </c>
      <c r="M124" s="2" t="s">
        <v>35</v>
      </c>
      <c r="N124" s="2" t="s">
        <v>36</v>
      </c>
      <c r="O124" s="2" t="s">
        <v>37</v>
      </c>
      <c r="P124" s="2" t="s">
        <v>38</v>
      </c>
      <c r="Q124" s="2" t="s">
        <v>39</v>
      </c>
      <c r="R124" s="2" t="s">
        <v>40</v>
      </c>
      <c r="S124" s="2" t="s">
        <v>41</v>
      </c>
      <c r="T124" s="2" t="s">
        <v>42</v>
      </c>
      <c r="U124" s="2" t="s">
        <v>43</v>
      </c>
      <c r="V124" s="2" t="s">
        <v>44</v>
      </c>
      <c r="W124" s="2" t="s">
        <v>45</v>
      </c>
      <c r="X124" s="2" t="s">
        <v>46</v>
      </c>
      <c r="Y124" s="2" t="s">
        <v>47</v>
      </c>
      <c r="Z124" s="2" t="s">
        <v>48</v>
      </c>
      <c r="AA124" s="2" t="s">
        <v>49</v>
      </c>
      <c r="AB124" s="2" t="s">
        <v>50</v>
      </c>
      <c r="AC124" s="20" t="s">
        <v>229</v>
      </c>
      <c r="AD124" s="20" t="s">
        <v>231</v>
      </c>
      <c r="AE124" s="20" t="s">
        <v>232</v>
      </c>
      <c r="AF124" s="20" t="s">
        <v>233</v>
      </c>
      <c r="AG124" s="20" t="s">
        <v>234</v>
      </c>
      <c r="AH124" s="20" t="s">
        <v>238</v>
      </c>
      <c r="AI124" s="20" t="s">
        <v>239</v>
      </c>
      <c r="AJ124" s="20" t="s">
        <v>241</v>
      </c>
      <c r="AK124" s="20" t="s">
        <v>244</v>
      </c>
      <c r="AL124" s="20"/>
    </row>
    <row r="125" spans="2:38" ht="43.2">
      <c r="B125" s="6" t="s">
        <v>219</v>
      </c>
      <c r="C125" s="3">
        <f>AVERAGE(C5,C8,C23,C25,C27,C30,C32,C34,C36:C38,C41,C42,C45)</f>
        <v>48.217407142857155</v>
      </c>
      <c r="D125" s="3">
        <f t="shared" ref="D125:AK125" si="26">AVERAGE(D5,D8,D23,D25,D27,D30,D32,D34,D36:D38,D41,D42,D45)</f>
        <v>208895.28571428571</v>
      </c>
      <c r="E125" s="3">
        <f t="shared" si="26"/>
        <v>696.29527857142864</v>
      </c>
      <c r="F125" s="3">
        <f t="shared" si="26"/>
        <v>71.361500000000007</v>
      </c>
      <c r="G125" s="3">
        <f t="shared" si="26"/>
        <v>57.569950000000006</v>
      </c>
      <c r="H125" s="3">
        <f t="shared" si="26"/>
        <v>3285.1607142857138</v>
      </c>
      <c r="I125" s="3">
        <f t="shared" si="26"/>
        <v>308.97442857142863</v>
      </c>
      <c r="J125" s="3">
        <f t="shared" si="26"/>
        <v>162.79764285714285</v>
      </c>
      <c r="K125" s="3">
        <f t="shared" si="26"/>
        <v>139.25636428571431</v>
      </c>
      <c r="L125" s="3">
        <f t="shared" si="26"/>
        <v>2.6117757142857143</v>
      </c>
      <c r="M125" s="3">
        <f t="shared" si="26"/>
        <v>37.713892857142859</v>
      </c>
      <c r="N125" s="3">
        <f t="shared" si="26"/>
        <v>83.524992857142863</v>
      </c>
      <c r="O125" s="3">
        <f t="shared" si="26"/>
        <v>64.881299999999996</v>
      </c>
      <c r="P125" s="3">
        <f t="shared" si="26"/>
        <v>253.68328571428574</v>
      </c>
      <c r="Q125" s="3">
        <f t="shared" si="26"/>
        <v>25.085828571428575</v>
      </c>
      <c r="R125" s="3">
        <f t="shared" si="26"/>
        <v>27.440249999999999</v>
      </c>
      <c r="S125" s="3">
        <f t="shared" si="26"/>
        <v>6.3399923928571439E-2</v>
      </c>
      <c r="T125" s="3">
        <f t="shared" si="26"/>
        <v>1.2118748571428573</v>
      </c>
      <c r="U125" s="3">
        <f t="shared" si="26"/>
        <v>32.564978571428576</v>
      </c>
      <c r="V125" s="3">
        <f t="shared" si="26"/>
        <v>2.607192142857143</v>
      </c>
      <c r="W125" s="3">
        <f t="shared" si="26"/>
        <v>2513.261428571429</v>
      </c>
      <c r="X125" s="3">
        <f t="shared" si="26"/>
        <v>1.6468163571428572E-2</v>
      </c>
      <c r="Y125" s="3">
        <f t="shared" si="26"/>
        <v>-6.261398178571431E-5</v>
      </c>
      <c r="Z125" s="3">
        <f t="shared" si="26"/>
        <v>-1.9826225285714287E-3</v>
      </c>
      <c r="AA125" s="3">
        <f t="shared" si="26"/>
        <v>3.8807393049999993E-2</v>
      </c>
      <c r="AB125" s="3">
        <f t="shared" si="26"/>
        <v>7.6567928571428565</v>
      </c>
      <c r="AC125" s="3">
        <f t="shared" si="26"/>
        <v>459728.57142857142</v>
      </c>
      <c r="AD125" s="3">
        <f t="shared" si="26"/>
        <v>2385.7142857142858</v>
      </c>
      <c r="AE125" s="3">
        <f t="shared" si="26"/>
        <v>7592.8571428571431</v>
      </c>
      <c r="AF125" s="3">
        <f t="shared" si="26"/>
        <v>185835.71428571429</v>
      </c>
      <c r="AG125" s="3">
        <f t="shared" si="26"/>
        <v>231264.28571428571</v>
      </c>
      <c r="AH125" s="3">
        <f t="shared" si="26"/>
        <v>95092.857142857145</v>
      </c>
      <c r="AI125" s="3">
        <f t="shared" si="26"/>
        <v>192.85714285714286</v>
      </c>
      <c r="AJ125" s="3">
        <f t="shared" si="26"/>
        <v>1292.8571428571429</v>
      </c>
      <c r="AK125" s="3">
        <f t="shared" si="26"/>
        <v>16642.857142857141</v>
      </c>
      <c r="AL125" s="13"/>
    </row>
    <row r="126" spans="2:38" ht="28.8">
      <c r="B126" s="6" t="s">
        <v>220</v>
      </c>
      <c r="C126" s="3">
        <f>STDEV(C5,C8,C23,C25,C27,C30,C32,C34,C36:C38,C41,C42,C45)</f>
        <v>5.1558134343616437</v>
      </c>
      <c r="D126" s="3">
        <f t="shared" ref="D126:AK126" si="27">STDEV(D5,D8,D23,D25,D27,D30,D32,D34,D36:D38,D41,D42,D45)</f>
        <v>14241.710816787812</v>
      </c>
      <c r="E126" s="3">
        <f t="shared" si="27"/>
        <v>955.24512916761614</v>
      </c>
      <c r="F126" s="3">
        <f t="shared" si="27"/>
        <v>226.34857309129686</v>
      </c>
      <c r="G126" s="3">
        <f t="shared" si="27"/>
        <v>8.0501370808920427</v>
      </c>
      <c r="H126" s="3">
        <f t="shared" si="27"/>
        <v>801.68239555674734</v>
      </c>
      <c r="I126" s="3">
        <f t="shared" si="27"/>
        <v>37.882613279433059</v>
      </c>
      <c r="J126" s="3">
        <f t="shared" si="27"/>
        <v>34.952480256677148</v>
      </c>
      <c r="K126" s="3">
        <f t="shared" si="27"/>
        <v>22.991620145596297</v>
      </c>
      <c r="L126" s="3">
        <f t="shared" si="27"/>
        <v>0.60369730586055559</v>
      </c>
      <c r="M126" s="3">
        <f t="shared" si="27"/>
        <v>9.1121416675743454</v>
      </c>
      <c r="N126" s="3">
        <f t="shared" si="27"/>
        <v>25.193775035343201</v>
      </c>
      <c r="O126" s="3">
        <f t="shared" si="27"/>
        <v>3.0735570032631085</v>
      </c>
      <c r="P126" s="3">
        <f t="shared" si="27"/>
        <v>19.046481978524064</v>
      </c>
      <c r="Q126" s="3">
        <f t="shared" si="27"/>
        <v>5.2591461192608238</v>
      </c>
      <c r="R126" s="3">
        <f t="shared" si="27"/>
        <v>4.7808699211223455</v>
      </c>
      <c r="S126" s="3">
        <f t="shared" si="27"/>
        <v>5.5563397815759745E-2</v>
      </c>
      <c r="T126" s="3">
        <f t="shared" si="27"/>
        <v>0.6644176108911366</v>
      </c>
      <c r="U126" s="3">
        <f t="shared" si="27"/>
        <v>6.9528879476504146</v>
      </c>
      <c r="V126" s="3">
        <f t="shared" si="27"/>
        <v>0.43437414326961232</v>
      </c>
      <c r="W126" s="3">
        <f t="shared" si="27"/>
        <v>464.3471869170732</v>
      </c>
      <c r="X126" s="3">
        <f t="shared" si="27"/>
        <v>8.6079233648644043E-3</v>
      </c>
      <c r="Y126" s="3">
        <f t="shared" si="27"/>
        <v>1.4003236912405405E-3</v>
      </c>
      <c r="Z126" s="3">
        <f t="shared" si="27"/>
        <v>4.1463427713861909E-3</v>
      </c>
      <c r="AA126" s="3">
        <f t="shared" si="27"/>
        <v>3.597357776321921E-2</v>
      </c>
      <c r="AB126" s="3">
        <f t="shared" si="27"/>
        <v>0.94401451270974235</v>
      </c>
      <c r="AC126" s="3">
        <f t="shared" si="27"/>
        <v>1230.027248871754</v>
      </c>
      <c r="AD126" s="3">
        <f t="shared" si="27"/>
        <v>1351.2712776989176</v>
      </c>
      <c r="AE126" s="3">
        <f t="shared" si="27"/>
        <v>2325.928858530513</v>
      </c>
      <c r="AF126" s="3">
        <f t="shared" si="27"/>
        <v>2552.4067504573427</v>
      </c>
      <c r="AG126" s="3">
        <f t="shared" si="27"/>
        <v>1910.5404563015231</v>
      </c>
      <c r="AH126" s="3">
        <f t="shared" si="27"/>
        <v>1798.9160350330169</v>
      </c>
      <c r="AI126" s="3">
        <f t="shared" si="27"/>
        <v>721.60535316354583</v>
      </c>
      <c r="AJ126" s="3">
        <f t="shared" si="27"/>
        <v>3446.8412040177141</v>
      </c>
      <c r="AK126" s="3">
        <f t="shared" si="27"/>
        <v>5210.5978227387386</v>
      </c>
      <c r="AL126" s="13"/>
    </row>
    <row r="127" spans="2:38" ht="43.2">
      <c r="B127" s="6" t="s">
        <v>221</v>
      </c>
      <c r="C127" s="3">
        <f>MAX(C5,C8,C23,C25,C27,C30,C32,C34,C36:C38,C41,C42,C45)-MIN(C5,C8,C23,C25,C27,C30,C32,C34,C36:C38,C41,C42,C45)</f>
        <v>19.641399999999997</v>
      </c>
      <c r="D127" s="3">
        <f t="shared" ref="D127:AK127" si="28">MAX(D5,D8,D23,D25,D27,D30,D32,D34,D36:D38,D41,D42,D45)-MIN(D5,D8,D23,D25,D27,D30,D32,D34,D36:D38,D41,D42,D45)</f>
        <v>45981</v>
      </c>
      <c r="E127" s="3">
        <f t="shared" si="28"/>
        <v>3201.91</v>
      </c>
      <c r="F127" s="3">
        <f t="shared" si="28"/>
        <v>760.29700000000003</v>
      </c>
      <c r="G127" s="3">
        <f t="shared" si="28"/>
        <v>28.712200000000003</v>
      </c>
      <c r="H127" s="3">
        <f t="shared" si="28"/>
        <v>3260.4500000000003</v>
      </c>
      <c r="I127" s="3">
        <f t="shared" si="28"/>
        <v>122.14200000000005</v>
      </c>
      <c r="J127" s="3">
        <f t="shared" si="28"/>
        <v>141.13599999999997</v>
      </c>
      <c r="K127" s="3">
        <f t="shared" si="28"/>
        <v>102.86789999999999</v>
      </c>
      <c r="L127" s="3">
        <f t="shared" si="28"/>
        <v>2.2551599999999996</v>
      </c>
      <c r="M127" s="3">
        <f t="shared" si="28"/>
        <v>35.640099999999997</v>
      </c>
      <c r="N127" s="3">
        <f t="shared" si="28"/>
        <v>92.19189999999999</v>
      </c>
      <c r="O127" s="3">
        <f t="shared" si="28"/>
        <v>10.067700000000002</v>
      </c>
      <c r="P127" s="3">
        <f t="shared" si="28"/>
        <v>58.295999999999992</v>
      </c>
      <c r="Q127" s="3">
        <f t="shared" si="28"/>
        <v>14.8368</v>
      </c>
      <c r="R127" s="3">
        <f t="shared" si="28"/>
        <v>15.903799999999997</v>
      </c>
      <c r="S127" s="3">
        <f t="shared" si="28"/>
        <v>0.17575916999999999</v>
      </c>
      <c r="T127" s="3">
        <f t="shared" si="28"/>
        <v>2.285501</v>
      </c>
      <c r="U127" s="3">
        <f t="shared" si="28"/>
        <v>24.177700000000002</v>
      </c>
      <c r="V127" s="3">
        <f t="shared" si="28"/>
        <v>1.60297</v>
      </c>
      <c r="W127" s="3">
        <f t="shared" si="28"/>
        <v>1520.98</v>
      </c>
      <c r="X127" s="3">
        <f t="shared" si="28"/>
        <v>3.1491490000000004E-2</v>
      </c>
      <c r="Y127" s="3">
        <f t="shared" si="28"/>
        <v>5.6737999999999997E-3</v>
      </c>
      <c r="Z127" s="3">
        <f t="shared" si="28"/>
        <v>1.3489900000000001E-2</v>
      </c>
      <c r="AA127" s="3">
        <f t="shared" si="28"/>
        <v>0.12161281</v>
      </c>
      <c r="AB127" s="3">
        <f t="shared" si="28"/>
        <v>3.6331300000000004</v>
      </c>
      <c r="AC127" s="3">
        <f t="shared" si="28"/>
        <v>4000</v>
      </c>
      <c r="AD127" s="3">
        <f t="shared" si="28"/>
        <v>3700</v>
      </c>
      <c r="AE127" s="3">
        <f t="shared" si="28"/>
        <v>9800</v>
      </c>
      <c r="AF127" s="3">
        <f t="shared" si="28"/>
        <v>10500</v>
      </c>
      <c r="AG127" s="3">
        <f t="shared" si="28"/>
        <v>6600</v>
      </c>
      <c r="AH127" s="3">
        <f t="shared" si="28"/>
        <v>6500.0000000000146</v>
      </c>
      <c r="AI127" s="3">
        <f t="shared" si="28"/>
        <v>2700</v>
      </c>
      <c r="AJ127" s="3">
        <f t="shared" si="28"/>
        <v>11700</v>
      </c>
      <c r="AK127" s="3">
        <f t="shared" si="28"/>
        <v>20000</v>
      </c>
      <c r="AL127" s="13"/>
    </row>
    <row r="128" spans="2:38">
      <c r="B128" s="24" t="s">
        <v>214</v>
      </c>
      <c r="C128" s="25"/>
      <c r="D128" s="25">
        <f t="shared" ref="D128:AK128" si="29">_xlfn.QUARTILE.INC(D67:D111,1)</f>
        <v>198535.75</v>
      </c>
      <c r="E128" s="25">
        <f t="shared" si="29"/>
        <v>209.16489999999999</v>
      </c>
      <c r="F128" s="25">
        <f t="shared" si="29"/>
        <v>66.025324999999995</v>
      </c>
      <c r="G128" s="25">
        <f t="shared" si="29"/>
        <v>21.721449999999997</v>
      </c>
      <c r="H128" s="25">
        <f t="shared" si="29"/>
        <v>976.84775000000002</v>
      </c>
      <c r="I128" s="25">
        <f t="shared" si="29"/>
        <v>0.33683525000000003</v>
      </c>
      <c r="J128" s="25">
        <f t="shared" si="29"/>
        <v>4.26399999999999E-3</v>
      </c>
      <c r="K128" s="25">
        <f t="shared" si="29"/>
        <v>91.035574999999994</v>
      </c>
      <c r="L128" s="25">
        <f t="shared" si="29"/>
        <v>0.79593861032480029</v>
      </c>
      <c r="M128" s="25">
        <f t="shared" si="29"/>
        <v>31.342449999999999</v>
      </c>
      <c r="N128" s="25">
        <f t="shared" si="29"/>
        <v>57.868899999999996</v>
      </c>
      <c r="O128" s="25">
        <f t="shared" si="29"/>
        <v>53.152475000000003</v>
      </c>
      <c r="P128" s="25">
        <f t="shared" si="29"/>
        <v>189.07178124999999</v>
      </c>
      <c r="Q128" s="25">
        <f t="shared" si="29"/>
        <v>23.598549999999999</v>
      </c>
      <c r="R128" s="25">
        <f t="shared" si="29"/>
        <v>26.972037499999999</v>
      </c>
      <c r="S128" s="25">
        <f t="shared" si="29"/>
        <v>4.1215406250000003E-2</v>
      </c>
      <c r="T128" s="25">
        <f t="shared" si="29"/>
        <v>0.70533072252504647</v>
      </c>
      <c r="U128" s="25">
        <f t="shared" si="29"/>
        <v>12.929423585102935</v>
      </c>
      <c r="V128" s="25">
        <f t="shared" si="29"/>
        <v>0.52417550000000002</v>
      </c>
      <c r="W128" s="25">
        <f t="shared" si="29"/>
        <v>2680.0861931818181</v>
      </c>
      <c r="X128" s="25">
        <f t="shared" si="29"/>
        <v>8.2852800000000008E-3</v>
      </c>
      <c r="Y128" s="25">
        <f t="shared" si="29"/>
        <v>-1.2551475E-3</v>
      </c>
      <c r="Z128" s="25">
        <f t="shared" si="29"/>
        <v>-1.6995827073750002E-3</v>
      </c>
      <c r="AA128" s="25">
        <f t="shared" si="29"/>
        <v>-4.3735075000000013E-5</v>
      </c>
      <c r="AB128" s="25">
        <f t="shared" si="29"/>
        <v>3.1649425</v>
      </c>
      <c r="AC128" s="25">
        <f t="shared" si="29"/>
        <v>462181.25</v>
      </c>
      <c r="AD128" s="25">
        <f t="shared" si="29"/>
        <v>0</v>
      </c>
      <c r="AE128" s="25">
        <f t="shared" si="29"/>
        <v>6100</v>
      </c>
      <c r="AF128" s="25">
        <f t="shared" si="29"/>
        <v>186893.75</v>
      </c>
      <c r="AG128" s="25">
        <f t="shared" si="29"/>
        <v>230550</v>
      </c>
      <c r="AH128" s="25">
        <f t="shared" si="29"/>
        <v>82900</v>
      </c>
      <c r="AI128" s="25">
        <f t="shared" si="29"/>
        <v>0</v>
      </c>
      <c r="AJ128" s="25">
        <f t="shared" si="29"/>
        <v>0</v>
      </c>
      <c r="AK128" s="25">
        <f t="shared" si="29"/>
        <v>11475</v>
      </c>
      <c r="AL128" s="13"/>
    </row>
    <row r="129" spans="1:42">
      <c r="B129" s="24" t="s">
        <v>215</v>
      </c>
      <c r="C129" s="25">
        <f>_xlfn.QUARTILE.INC(C67:C111,3)</f>
        <v>44.589075000000001</v>
      </c>
      <c r="D129" s="25">
        <f t="shared" ref="D129:AK129" si="30">_xlfn.QUARTILE.INC(D67:D111,3)</f>
        <v>221539.5</v>
      </c>
      <c r="E129" s="25">
        <f t="shared" si="30"/>
        <v>1659.73</v>
      </c>
      <c r="F129" s="25">
        <f t="shared" si="30"/>
        <v>322.80631038303909</v>
      </c>
      <c r="G129" s="25">
        <f t="shared" si="30"/>
        <v>52.223600000000005</v>
      </c>
      <c r="H129" s="25">
        <f t="shared" si="30"/>
        <v>1302.425</v>
      </c>
      <c r="I129" s="25">
        <f t="shared" si="30"/>
        <v>1.8953</v>
      </c>
      <c r="J129" s="25">
        <f t="shared" si="30"/>
        <v>1.6411700000000002</v>
      </c>
      <c r="K129" s="25">
        <f t="shared" si="30"/>
        <v>122.50524999999999</v>
      </c>
      <c r="L129" s="25">
        <f t="shared" si="30"/>
        <v>1.2277517499999999</v>
      </c>
      <c r="M129" s="25">
        <f t="shared" si="30"/>
        <v>45.596650000000004</v>
      </c>
      <c r="N129" s="25">
        <f t="shared" si="30"/>
        <v>89.569874999999996</v>
      </c>
      <c r="O129" s="25">
        <f t="shared" si="30"/>
        <v>73.926349999999999</v>
      </c>
      <c r="P129" s="25">
        <f t="shared" si="30"/>
        <v>235.94924999999998</v>
      </c>
      <c r="Q129" s="25">
        <f t="shared" si="30"/>
        <v>39.86795</v>
      </c>
      <c r="R129" s="25">
        <f t="shared" si="30"/>
        <v>33.49465</v>
      </c>
      <c r="S129" s="25">
        <f t="shared" si="30"/>
        <v>0.102745</v>
      </c>
      <c r="T129" s="25">
        <f t="shared" si="30"/>
        <v>1.7234375</v>
      </c>
      <c r="U129" s="25">
        <f t="shared" si="30"/>
        <v>32.102474999999998</v>
      </c>
      <c r="V129" s="25">
        <f t="shared" si="30"/>
        <v>1.1651050000000001</v>
      </c>
      <c r="W129" s="25">
        <f t="shared" si="30"/>
        <v>3553.48</v>
      </c>
      <c r="X129" s="25">
        <f t="shared" si="30"/>
        <v>2.2807599999999997E-2</v>
      </c>
      <c r="Y129" s="25">
        <f t="shared" si="30"/>
        <v>1.3305691249999999E-3</v>
      </c>
      <c r="Z129" s="25">
        <f t="shared" si="30"/>
        <v>1.0922149999999999E-3</v>
      </c>
      <c r="AA129" s="25">
        <f t="shared" si="30"/>
        <v>2.9897594938394906E-2</v>
      </c>
      <c r="AB129" s="25">
        <f t="shared" si="30"/>
        <v>5.7518099999999999</v>
      </c>
      <c r="AC129" s="25">
        <f t="shared" si="30"/>
        <v>465725</v>
      </c>
      <c r="AD129" s="25">
        <f t="shared" si="30"/>
        <v>4225</v>
      </c>
      <c r="AE129" s="25">
        <f t="shared" si="30"/>
        <v>7543.75</v>
      </c>
      <c r="AF129" s="25">
        <f t="shared" si="30"/>
        <v>196000</v>
      </c>
      <c r="AG129" s="25">
        <f t="shared" si="30"/>
        <v>233800</v>
      </c>
      <c r="AH129" s="25">
        <f t="shared" si="30"/>
        <v>85325</v>
      </c>
      <c r="AI129" s="25">
        <f t="shared" si="30"/>
        <v>0</v>
      </c>
      <c r="AJ129" s="25">
        <f t="shared" si="30"/>
        <v>583.56060606060601</v>
      </c>
      <c r="AK129" s="25">
        <f t="shared" si="30"/>
        <v>13949.999999999998</v>
      </c>
      <c r="AL129" s="13"/>
    </row>
    <row r="130" spans="1:42">
      <c r="B130" s="24" t="s">
        <v>216</v>
      </c>
      <c r="C130" s="25">
        <f>C129-C128</f>
        <v>44.589075000000001</v>
      </c>
      <c r="D130" s="25">
        <f>D129-D128</f>
        <v>23003.75</v>
      </c>
      <c r="E130" s="25">
        <f t="shared" ref="E130:AK130" si="31">E129-E128</f>
        <v>1450.5651</v>
      </c>
      <c r="F130" s="25">
        <f t="shared" si="31"/>
        <v>256.78098538303908</v>
      </c>
      <c r="G130" s="25">
        <f t="shared" si="31"/>
        <v>30.502150000000007</v>
      </c>
      <c r="H130" s="25">
        <f t="shared" si="31"/>
        <v>325.57724999999994</v>
      </c>
      <c r="I130" s="25">
        <f t="shared" si="31"/>
        <v>1.55846475</v>
      </c>
      <c r="J130" s="25">
        <f t="shared" si="31"/>
        <v>1.6369060000000002</v>
      </c>
      <c r="K130" s="25">
        <f t="shared" si="31"/>
        <v>31.469674999999995</v>
      </c>
      <c r="L130" s="25">
        <f t="shared" si="31"/>
        <v>0.43181313967519963</v>
      </c>
      <c r="M130" s="25">
        <f t="shared" si="31"/>
        <v>14.254200000000004</v>
      </c>
      <c r="N130" s="25">
        <f t="shared" si="31"/>
        <v>31.700975</v>
      </c>
      <c r="O130" s="25">
        <f t="shared" si="31"/>
        <v>20.773874999999997</v>
      </c>
      <c r="P130" s="25">
        <f t="shared" si="31"/>
        <v>46.877468749999991</v>
      </c>
      <c r="Q130" s="25">
        <f t="shared" si="31"/>
        <v>16.269400000000001</v>
      </c>
      <c r="R130" s="25">
        <f t="shared" si="31"/>
        <v>6.522612500000001</v>
      </c>
      <c r="S130" s="25">
        <f t="shared" si="31"/>
        <v>6.152959375E-2</v>
      </c>
      <c r="T130" s="25">
        <f t="shared" si="31"/>
        <v>1.0181067774749535</v>
      </c>
      <c r="U130" s="25">
        <f t="shared" si="31"/>
        <v>19.173051414897063</v>
      </c>
      <c r="V130" s="25">
        <f t="shared" si="31"/>
        <v>0.64092950000000004</v>
      </c>
      <c r="W130" s="25">
        <f t="shared" si="31"/>
        <v>873.39380681818193</v>
      </c>
      <c r="X130" s="25">
        <f t="shared" si="31"/>
        <v>1.4522319999999997E-2</v>
      </c>
      <c r="Y130" s="25">
        <f t="shared" si="31"/>
        <v>2.5857166249999997E-3</v>
      </c>
      <c r="Z130" s="25">
        <f t="shared" si="31"/>
        <v>2.7917977073750001E-3</v>
      </c>
      <c r="AA130" s="25">
        <f t="shared" si="31"/>
        <v>2.9941330013394905E-2</v>
      </c>
      <c r="AB130" s="25">
        <f t="shared" si="31"/>
        <v>2.5868674999999999</v>
      </c>
      <c r="AC130" s="25">
        <f t="shared" si="31"/>
        <v>3543.75</v>
      </c>
      <c r="AD130" s="25">
        <f t="shared" si="31"/>
        <v>4225</v>
      </c>
      <c r="AE130" s="25">
        <f t="shared" si="31"/>
        <v>1443.75</v>
      </c>
      <c r="AF130" s="25">
        <f t="shared" si="31"/>
        <v>9106.25</v>
      </c>
      <c r="AG130" s="25">
        <f t="shared" si="31"/>
        <v>3250</v>
      </c>
      <c r="AH130" s="25">
        <f t="shared" si="31"/>
        <v>2425</v>
      </c>
      <c r="AI130" s="25">
        <f t="shared" si="31"/>
        <v>0</v>
      </c>
      <c r="AJ130" s="25">
        <f t="shared" si="31"/>
        <v>583.56060606060601</v>
      </c>
      <c r="AK130" s="25">
        <f t="shared" si="31"/>
        <v>2474.9999999999982</v>
      </c>
      <c r="AL130" s="13"/>
    </row>
    <row r="131" spans="1:42">
      <c r="B131" s="24" t="s">
        <v>217</v>
      </c>
      <c r="C131" s="25">
        <f>C128-1.5*C130</f>
        <v>-66.883612499999998</v>
      </c>
      <c r="D131" s="25">
        <f>D128-1.5*D130</f>
        <v>164030.125</v>
      </c>
      <c r="E131" s="25">
        <f t="shared" ref="E131:AK131" si="32">E128-1.5*E130</f>
        <v>-1966.6827500000002</v>
      </c>
      <c r="F131" s="25">
        <f t="shared" si="32"/>
        <v>-319.14615307455864</v>
      </c>
      <c r="G131" s="25">
        <f t="shared" si="32"/>
        <v>-24.031775000000017</v>
      </c>
      <c r="H131" s="25">
        <f t="shared" si="32"/>
        <v>488.48187500000012</v>
      </c>
      <c r="I131" s="25">
        <f t="shared" si="32"/>
        <v>-2.000861875</v>
      </c>
      <c r="J131" s="25">
        <f t="shared" si="32"/>
        <v>-2.4510950000000005</v>
      </c>
      <c r="K131" s="25">
        <f t="shared" si="32"/>
        <v>43.831062500000002</v>
      </c>
      <c r="L131" s="25">
        <f t="shared" si="32"/>
        <v>0.14821890081200084</v>
      </c>
      <c r="M131" s="25">
        <f t="shared" si="32"/>
        <v>9.9611499999999928</v>
      </c>
      <c r="N131" s="25">
        <f t="shared" si="32"/>
        <v>10.317437499999997</v>
      </c>
      <c r="O131" s="25">
        <f t="shared" si="32"/>
        <v>21.991662500000007</v>
      </c>
      <c r="P131" s="25">
        <f t="shared" si="32"/>
        <v>118.755578125</v>
      </c>
      <c r="Q131" s="25">
        <f t="shared" si="32"/>
        <v>-0.80555000000000021</v>
      </c>
      <c r="R131" s="25">
        <f t="shared" si="32"/>
        <v>17.188118749999997</v>
      </c>
      <c r="S131" s="25">
        <f t="shared" si="32"/>
        <v>-5.1078984374999997E-2</v>
      </c>
      <c r="T131" s="25">
        <f t="shared" si="32"/>
        <v>-0.82182944368738386</v>
      </c>
      <c r="U131" s="25">
        <f t="shared" si="32"/>
        <v>-15.830153537242662</v>
      </c>
      <c r="V131" s="25">
        <f t="shared" si="32"/>
        <v>-0.4372187500000001</v>
      </c>
      <c r="W131" s="25">
        <f t="shared" si="32"/>
        <v>1369.9954829545452</v>
      </c>
      <c r="X131" s="25">
        <f t="shared" si="32"/>
        <v>-1.3498199999999993E-2</v>
      </c>
      <c r="Y131" s="25">
        <f t="shared" si="32"/>
        <v>-5.1337224375000001E-3</v>
      </c>
      <c r="Z131" s="25">
        <f t="shared" si="32"/>
        <v>-5.8872792684375001E-3</v>
      </c>
      <c r="AA131" s="25">
        <f t="shared" si="32"/>
        <v>-4.4955730095092357E-2</v>
      </c>
      <c r="AB131" s="25">
        <f t="shared" si="32"/>
        <v>-0.7153587499999996</v>
      </c>
      <c r="AC131" s="25">
        <f t="shared" si="32"/>
        <v>456865.625</v>
      </c>
      <c r="AD131" s="25">
        <f t="shared" si="32"/>
        <v>-6337.5</v>
      </c>
      <c r="AE131" s="25">
        <f t="shared" si="32"/>
        <v>3934.375</v>
      </c>
      <c r="AF131" s="25">
        <f t="shared" si="32"/>
        <v>173234.375</v>
      </c>
      <c r="AG131" s="25">
        <f t="shared" si="32"/>
        <v>225675</v>
      </c>
      <c r="AH131" s="25">
        <f t="shared" si="32"/>
        <v>79262.5</v>
      </c>
      <c r="AI131" s="25">
        <f t="shared" si="32"/>
        <v>0</v>
      </c>
      <c r="AJ131" s="25">
        <f t="shared" si="32"/>
        <v>-875.34090909090901</v>
      </c>
      <c r="AK131" s="25">
        <f t="shared" si="32"/>
        <v>7762.5000000000027</v>
      </c>
      <c r="AL131" s="13"/>
    </row>
    <row r="132" spans="1:42">
      <c r="B132" s="24" t="s">
        <v>218</v>
      </c>
      <c r="C132" s="25">
        <f>C129+1.5*C130</f>
        <v>111.47268750000001</v>
      </c>
      <c r="D132" s="25">
        <f>D129+1.5*D130</f>
        <v>256045.125</v>
      </c>
      <c r="E132" s="25">
        <f t="shared" ref="E132:AK132" si="33">E129+1.5*E130</f>
        <v>3835.5776500000002</v>
      </c>
      <c r="F132" s="25">
        <f t="shared" si="33"/>
        <v>707.97778845759774</v>
      </c>
      <c r="G132" s="25">
        <f t="shared" si="33"/>
        <v>97.976825000000019</v>
      </c>
      <c r="H132" s="25">
        <f t="shared" si="33"/>
        <v>1790.7908749999999</v>
      </c>
      <c r="I132" s="25">
        <f t="shared" si="33"/>
        <v>4.2329971249999998</v>
      </c>
      <c r="J132" s="25">
        <f t="shared" si="33"/>
        <v>4.0965290000000003</v>
      </c>
      <c r="K132" s="25">
        <f t="shared" si="33"/>
        <v>169.70976249999998</v>
      </c>
      <c r="L132" s="25">
        <f t="shared" si="33"/>
        <v>1.8754714595127995</v>
      </c>
      <c r="M132" s="25">
        <f t="shared" si="33"/>
        <v>66.977950000000007</v>
      </c>
      <c r="N132" s="25">
        <f t="shared" si="33"/>
        <v>137.12133749999998</v>
      </c>
      <c r="O132" s="25">
        <f t="shared" si="33"/>
        <v>105.08716249999999</v>
      </c>
      <c r="P132" s="25">
        <f t="shared" si="33"/>
        <v>306.26545312499996</v>
      </c>
      <c r="Q132" s="25">
        <f t="shared" si="33"/>
        <v>64.272050000000007</v>
      </c>
      <c r="R132" s="25">
        <f t="shared" si="33"/>
        <v>43.278568750000005</v>
      </c>
      <c r="S132" s="25">
        <f t="shared" si="33"/>
        <v>0.195039390625</v>
      </c>
      <c r="T132" s="25">
        <f t="shared" si="33"/>
        <v>3.2505976662124301</v>
      </c>
      <c r="U132" s="25">
        <f t="shared" si="33"/>
        <v>60.862052122345595</v>
      </c>
      <c r="V132" s="25">
        <f t="shared" si="33"/>
        <v>2.1264992500000002</v>
      </c>
      <c r="W132" s="25">
        <f t="shared" si="33"/>
        <v>4863.5707102272727</v>
      </c>
      <c r="X132" s="25">
        <f t="shared" si="33"/>
        <v>4.4591079999999991E-2</v>
      </c>
      <c r="Y132" s="25">
        <f t="shared" si="33"/>
        <v>5.2091440624999997E-3</v>
      </c>
      <c r="Z132" s="25">
        <f t="shared" si="33"/>
        <v>5.2799115610624994E-3</v>
      </c>
      <c r="AA132" s="25">
        <f t="shared" si="33"/>
        <v>7.4809589958487258E-2</v>
      </c>
      <c r="AB132" s="25">
        <f t="shared" si="33"/>
        <v>9.6321112499999995</v>
      </c>
      <c r="AC132" s="25">
        <f t="shared" si="33"/>
        <v>471040.625</v>
      </c>
      <c r="AD132" s="25">
        <f t="shared" si="33"/>
        <v>10562.5</v>
      </c>
      <c r="AE132" s="25">
        <f t="shared" si="33"/>
        <v>9709.375</v>
      </c>
      <c r="AF132" s="25">
        <f t="shared" si="33"/>
        <v>209659.375</v>
      </c>
      <c r="AG132" s="25">
        <f t="shared" si="33"/>
        <v>238675</v>
      </c>
      <c r="AH132" s="25">
        <f t="shared" si="33"/>
        <v>88962.5</v>
      </c>
      <c r="AI132" s="25">
        <f t="shared" si="33"/>
        <v>0</v>
      </c>
      <c r="AJ132" s="25">
        <f t="shared" si="33"/>
        <v>1458.901515151515</v>
      </c>
      <c r="AK132" s="25">
        <f t="shared" si="33"/>
        <v>17662.499999999996</v>
      </c>
      <c r="AL132" s="13"/>
    </row>
    <row r="133" spans="1:42">
      <c r="A133" s="18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18"/>
      <c r="AN133" s="18"/>
      <c r="AO133" s="18"/>
      <c r="AP133" s="18"/>
    </row>
    <row r="134" spans="1:42">
      <c r="A134" s="18"/>
      <c r="B134" s="15" t="s">
        <v>312</v>
      </c>
      <c r="C134" s="2" t="s">
        <v>25</v>
      </c>
      <c r="D134" s="2" t="s">
        <v>26</v>
      </c>
      <c r="E134" s="2" t="s">
        <v>27</v>
      </c>
      <c r="F134" s="2" t="s">
        <v>28</v>
      </c>
      <c r="G134" s="2" t="s">
        <v>29</v>
      </c>
      <c r="H134" s="2" t="s">
        <v>30</v>
      </c>
      <c r="I134" s="2" t="s">
        <v>31</v>
      </c>
      <c r="J134" s="2" t="s">
        <v>32</v>
      </c>
      <c r="K134" s="2" t="s">
        <v>33</v>
      </c>
      <c r="L134" s="2" t="s">
        <v>34</v>
      </c>
      <c r="M134" s="2" t="s">
        <v>35</v>
      </c>
      <c r="N134" s="2" t="s">
        <v>36</v>
      </c>
      <c r="O134" s="2" t="s">
        <v>37</v>
      </c>
      <c r="P134" s="2" t="s">
        <v>38</v>
      </c>
      <c r="Q134" s="2" t="s">
        <v>39</v>
      </c>
      <c r="R134" s="2" t="s">
        <v>40</v>
      </c>
      <c r="S134" s="2" t="s">
        <v>41</v>
      </c>
      <c r="T134" s="2" t="s">
        <v>42</v>
      </c>
      <c r="U134" s="2" t="s">
        <v>43</v>
      </c>
      <c r="V134" s="2" t="s">
        <v>44</v>
      </c>
      <c r="W134" s="2" t="s">
        <v>45</v>
      </c>
      <c r="X134" s="2" t="s">
        <v>46</v>
      </c>
      <c r="Y134" s="2" t="s">
        <v>47</v>
      </c>
      <c r="Z134" s="2" t="s">
        <v>48</v>
      </c>
      <c r="AA134" s="2" t="s">
        <v>49</v>
      </c>
      <c r="AB134" s="2" t="s">
        <v>50</v>
      </c>
      <c r="AC134" s="20" t="s">
        <v>229</v>
      </c>
      <c r="AD134" s="20" t="s">
        <v>231</v>
      </c>
      <c r="AE134" s="20" t="s">
        <v>232</v>
      </c>
      <c r="AF134" s="20" t="s">
        <v>233</v>
      </c>
      <c r="AG134" s="20" t="s">
        <v>234</v>
      </c>
      <c r="AH134" s="20" t="s">
        <v>238</v>
      </c>
      <c r="AI134" s="20" t="s">
        <v>239</v>
      </c>
      <c r="AJ134" s="20" t="s">
        <v>241</v>
      </c>
      <c r="AK134" s="20" t="s">
        <v>244</v>
      </c>
      <c r="AL134" s="33"/>
      <c r="AM134" s="18"/>
      <c r="AN134" s="18"/>
      <c r="AO134" s="18"/>
      <c r="AP134" s="18"/>
    </row>
    <row r="135" spans="1:42" ht="43.2">
      <c r="A135" s="18"/>
      <c r="B135" s="6" t="s">
        <v>219</v>
      </c>
      <c r="C135" s="3">
        <f>AVERAGE(C2:C3,C13:C16,C44)</f>
        <v>47.235642857142864</v>
      </c>
      <c r="D135" s="3">
        <f t="shared" ref="D135:AK135" si="34">AVERAGE(D2:D3,D13:D16,D44)</f>
        <v>218132.42857142858</v>
      </c>
      <c r="E135" s="3">
        <f t="shared" si="34"/>
        <v>1477.4712857142856</v>
      </c>
      <c r="F135" s="3">
        <f t="shared" si="34"/>
        <v>686.50728571428567</v>
      </c>
      <c r="G135" s="3">
        <f t="shared" si="34"/>
        <v>28.647585714285714</v>
      </c>
      <c r="H135" s="3">
        <f t="shared" si="34"/>
        <v>1385.7358571428572</v>
      </c>
      <c r="I135" s="3">
        <f t="shared" si="34"/>
        <v>209.83841428571432</v>
      </c>
      <c r="J135" s="3">
        <f t="shared" si="34"/>
        <v>71.391400000000004</v>
      </c>
      <c r="K135" s="3">
        <f t="shared" si="34"/>
        <v>153.71828571428574</v>
      </c>
      <c r="L135" s="3">
        <f t="shared" si="34"/>
        <v>3.6944328571428571</v>
      </c>
      <c r="M135" s="3">
        <f t="shared" si="34"/>
        <v>42.992514285714286</v>
      </c>
      <c r="N135" s="3">
        <f t="shared" si="34"/>
        <v>93.591557142857141</v>
      </c>
      <c r="O135" s="3">
        <f t="shared" si="34"/>
        <v>52.425457142857148</v>
      </c>
      <c r="P135" s="3">
        <f t="shared" si="34"/>
        <v>212.79657142857144</v>
      </c>
      <c r="Q135" s="3">
        <f t="shared" si="34"/>
        <v>46.029357142857137</v>
      </c>
      <c r="R135" s="3">
        <f t="shared" si="34"/>
        <v>46.013642857142862</v>
      </c>
      <c r="S135" s="3">
        <f t="shared" si="34"/>
        <v>0.11433582857142856</v>
      </c>
      <c r="T135" s="3">
        <f t="shared" si="34"/>
        <v>0.33598979285714287</v>
      </c>
      <c r="U135" s="3">
        <f t="shared" si="34"/>
        <v>7.2117771428571436</v>
      </c>
      <c r="V135" s="3">
        <f t="shared" si="34"/>
        <v>2.1267942857142854</v>
      </c>
      <c r="W135" s="3">
        <f t="shared" si="34"/>
        <v>3751.5199999999995</v>
      </c>
      <c r="X135" s="3">
        <f t="shared" si="34"/>
        <v>3.5875528571428568E-2</v>
      </c>
      <c r="Y135" s="3">
        <f t="shared" si="34"/>
        <v>4.8024953142857141E-3</v>
      </c>
      <c r="Z135" s="3">
        <f t="shared" si="34"/>
        <v>-4.1819534228571426E-4</v>
      </c>
      <c r="AA135" s="3">
        <f t="shared" si="34"/>
        <v>8.7173519857142862E-3</v>
      </c>
      <c r="AB135" s="3">
        <f t="shared" si="34"/>
        <v>7.6503757142857145</v>
      </c>
      <c r="AC135" s="3">
        <f t="shared" si="34"/>
        <v>459700</v>
      </c>
      <c r="AD135" s="3">
        <f t="shared" si="34"/>
        <v>2985.7142857142858</v>
      </c>
      <c r="AE135" s="3">
        <f t="shared" si="34"/>
        <v>9700</v>
      </c>
      <c r="AF135" s="3">
        <f t="shared" si="34"/>
        <v>184671.42857142858</v>
      </c>
      <c r="AG135" s="3">
        <f t="shared" si="34"/>
        <v>230857.14285714287</v>
      </c>
      <c r="AH135" s="3">
        <f t="shared" si="34"/>
        <v>90985.71428571429</v>
      </c>
      <c r="AI135" s="3">
        <f t="shared" si="34"/>
        <v>200.00000000000003</v>
      </c>
      <c r="AJ135" s="3">
        <f t="shared" si="34"/>
        <v>971.42857142857144</v>
      </c>
      <c r="AK135" s="3">
        <f t="shared" si="34"/>
        <v>19871.428571428572</v>
      </c>
      <c r="AL135" s="33"/>
      <c r="AM135" s="18"/>
      <c r="AN135" s="18"/>
      <c r="AO135" s="18"/>
      <c r="AP135" s="18"/>
    </row>
    <row r="136" spans="1:42" ht="28.8">
      <c r="A136" s="18"/>
      <c r="B136" s="6" t="s">
        <v>220</v>
      </c>
      <c r="C136" s="3">
        <f>STDEV(C2:C3,C13:C16,C44)</f>
        <v>8.2730647728752906</v>
      </c>
      <c r="D136" s="3">
        <f t="shared" ref="D136:AK136" si="35">STDEV(D2:D3,D13:D16,D44)</f>
        <v>13418.513813100948</v>
      </c>
      <c r="E136" s="3">
        <f t="shared" si="35"/>
        <v>2113.7229073855065</v>
      </c>
      <c r="F136" s="3">
        <f t="shared" si="35"/>
        <v>990.28014571293841</v>
      </c>
      <c r="G136" s="3">
        <f t="shared" si="35"/>
        <v>26.322066063819829</v>
      </c>
      <c r="H136" s="3">
        <f t="shared" si="35"/>
        <v>736.99055249992375</v>
      </c>
      <c r="I136" s="3">
        <f t="shared" si="35"/>
        <v>130.68307831442732</v>
      </c>
      <c r="J136" s="3">
        <f t="shared" si="35"/>
        <v>65.633760957325393</v>
      </c>
      <c r="K136" s="3">
        <f t="shared" si="35"/>
        <v>47.6556054790139</v>
      </c>
      <c r="L136" s="3">
        <f t="shared" si="35"/>
        <v>1.0390776176288008</v>
      </c>
      <c r="M136" s="3">
        <f t="shared" si="35"/>
        <v>10.750784108989215</v>
      </c>
      <c r="N136" s="3">
        <f t="shared" si="35"/>
        <v>21.599984796279941</v>
      </c>
      <c r="O136" s="3">
        <f t="shared" si="35"/>
        <v>7.0194860302962248</v>
      </c>
      <c r="P136" s="3">
        <f t="shared" si="35"/>
        <v>19.487146831156362</v>
      </c>
      <c r="Q136" s="3">
        <f t="shared" si="35"/>
        <v>17.040179269778562</v>
      </c>
      <c r="R136" s="3">
        <f t="shared" si="35"/>
        <v>19.593300319995187</v>
      </c>
      <c r="S136" s="3">
        <f t="shared" si="35"/>
        <v>9.996148219265448E-2</v>
      </c>
      <c r="T136" s="3">
        <f t="shared" si="35"/>
        <v>0.56532102213043989</v>
      </c>
      <c r="U136" s="3">
        <f t="shared" si="35"/>
        <v>7.1079888969799638</v>
      </c>
      <c r="V136" s="3">
        <f t="shared" si="35"/>
        <v>0.62520034495237864</v>
      </c>
      <c r="W136" s="3">
        <f t="shared" si="35"/>
        <v>544.77843756277446</v>
      </c>
      <c r="X136" s="3">
        <f t="shared" si="35"/>
        <v>1.2071304399927731E-2</v>
      </c>
      <c r="Y136" s="3">
        <f t="shared" si="35"/>
        <v>6.0540642759215647E-3</v>
      </c>
      <c r="Z136" s="3">
        <f t="shared" si="35"/>
        <v>1.0213564590324273E-3</v>
      </c>
      <c r="AA136" s="3">
        <f t="shared" si="35"/>
        <v>1.484881834776112E-2</v>
      </c>
      <c r="AB136" s="3">
        <f t="shared" si="35"/>
        <v>1.7121724432803445</v>
      </c>
      <c r="AC136" s="3">
        <f t="shared" si="35"/>
        <v>2376.9728648009527</v>
      </c>
      <c r="AD136" s="3">
        <f t="shared" si="35"/>
        <v>1347.130990201734</v>
      </c>
      <c r="AE136" s="3">
        <f t="shared" si="35"/>
        <v>848.52813742385706</v>
      </c>
      <c r="AF136" s="3">
        <f t="shared" si="35"/>
        <v>2509.7903536047766</v>
      </c>
      <c r="AG136" s="3">
        <f t="shared" si="35"/>
        <v>1967.1105229558937</v>
      </c>
      <c r="AH136" s="3">
        <f t="shared" si="35"/>
        <v>4543.6507243363158</v>
      </c>
      <c r="AI136" s="3">
        <f t="shared" si="35"/>
        <v>529.15026221291816</v>
      </c>
      <c r="AJ136" s="3">
        <f t="shared" si="35"/>
        <v>1707.5462763024275</v>
      </c>
      <c r="AK136" s="3">
        <f t="shared" si="35"/>
        <v>3354.9536935275737</v>
      </c>
      <c r="AL136" s="33"/>
      <c r="AM136" s="18"/>
      <c r="AN136" s="18"/>
      <c r="AO136" s="18"/>
      <c r="AP136" s="18"/>
    </row>
    <row r="137" spans="1:42" ht="43.2">
      <c r="A137" s="18"/>
      <c r="B137" s="6" t="s">
        <v>221</v>
      </c>
      <c r="C137" s="3">
        <f>MAX(C2:C3,C13:C16,C44)</f>
        <v>63.905900000000003</v>
      </c>
      <c r="D137" s="3">
        <f t="shared" ref="D137:AK137" si="36">MAX(D2:D3,D13:D16,D44)</f>
        <v>238781</v>
      </c>
      <c r="E137" s="3">
        <f t="shared" si="36"/>
        <v>6008.75</v>
      </c>
      <c r="F137" s="3">
        <f t="shared" si="36"/>
        <v>2680.26</v>
      </c>
      <c r="G137" s="3">
        <f t="shared" si="36"/>
        <v>87.808300000000003</v>
      </c>
      <c r="H137" s="3">
        <f t="shared" si="36"/>
        <v>2905.37</v>
      </c>
      <c r="I137" s="3">
        <f t="shared" si="36"/>
        <v>394.62400000000002</v>
      </c>
      <c r="J137" s="3">
        <f t="shared" si="36"/>
        <v>180.6</v>
      </c>
      <c r="K137" s="3">
        <f t="shared" si="36"/>
        <v>252.637</v>
      </c>
      <c r="L137" s="3">
        <f t="shared" si="36"/>
        <v>5.05152</v>
      </c>
      <c r="M137" s="3">
        <f t="shared" si="36"/>
        <v>62.925400000000003</v>
      </c>
      <c r="N137" s="3">
        <f t="shared" si="36"/>
        <v>126.083</v>
      </c>
      <c r="O137" s="3">
        <f t="shared" si="36"/>
        <v>66.085499999999996</v>
      </c>
      <c r="P137" s="3">
        <f t="shared" si="36"/>
        <v>255.517</v>
      </c>
      <c r="Q137" s="3">
        <f t="shared" si="36"/>
        <v>77.795699999999997</v>
      </c>
      <c r="R137" s="3">
        <f t="shared" si="36"/>
        <v>82.304900000000004</v>
      </c>
      <c r="S137" s="3">
        <f t="shared" si="36"/>
        <v>0.26106699999999999</v>
      </c>
      <c r="T137" s="3">
        <f t="shared" si="36"/>
        <v>1.60483</v>
      </c>
      <c r="U137" s="3">
        <f t="shared" si="36"/>
        <v>23.259799999999998</v>
      </c>
      <c r="V137" s="3">
        <f t="shared" si="36"/>
        <v>3.16995</v>
      </c>
      <c r="W137" s="3">
        <f t="shared" si="36"/>
        <v>4513.25</v>
      </c>
      <c r="X137" s="3">
        <f t="shared" si="36"/>
        <v>4.8086400000000001E-2</v>
      </c>
      <c r="Y137" s="3">
        <f t="shared" si="36"/>
        <v>1.31824E-2</v>
      </c>
      <c r="Z137" s="3">
        <f t="shared" si="36"/>
        <v>7.05993E-5</v>
      </c>
      <c r="AA137" s="3">
        <f t="shared" si="36"/>
        <v>3.8648000000000002E-2</v>
      </c>
      <c r="AB137" s="3">
        <f t="shared" si="36"/>
        <v>10.1569</v>
      </c>
      <c r="AC137" s="3">
        <f t="shared" si="36"/>
        <v>463400.00000000006</v>
      </c>
      <c r="AD137" s="3">
        <f t="shared" si="36"/>
        <v>3800</v>
      </c>
      <c r="AE137" s="3">
        <f t="shared" si="36"/>
        <v>10900</v>
      </c>
      <c r="AF137" s="3">
        <f t="shared" si="36"/>
        <v>189500</v>
      </c>
      <c r="AG137" s="3">
        <f t="shared" si="36"/>
        <v>233700</v>
      </c>
      <c r="AH137" s="3">
        <f t="shared" si="36"/>
        <v>98200</v>
      </c>
      <c r="AI137" s="3">
        <f t="shared" si="36"/>
        <v>1400.0000000000002</v>
      </c>
      <c r="AJ137" s="3">
        <f t="shared" si="36"/>
        <v>4100</v>
      </c>
      <c r="AK137" s="3">
        <f t="shared" si="36"/>
        <v>24700.000000000004</v>
      </c>
      <c r="AL137" s="33"/>
      <c r="AM137" s="18"/>
      <c r="AN137" s="18"/>
      <c r="AO137" s="18"/>
      <c r="AP137" s="18"/>
    </row>
    <row r="138" spans="1:42">
      <c r="A138" s="18"/>
      <c r="B138" s="24" t="s">
        <v>214</v>
      </c>
      <c r="C138" s="25">
        <f>_xlfn.QUARTILE.INC((C1:C2,C12:C15,C43),1)</f>
        <v>43.010850000000005</v>
      </c>
      <c r="D138" s="25">
        <f>_xlfn.QUARTILE.INC((D1:D2,D12:D15,D43),1)</f>
        <v>204223</v>
      </c>
      <c r="E138" s="25">
        <f>_xlfn.QUARTILE.INC((E1:E2,E12:E15,E43),1)</f>
        <v>466.34325000000001</v>
      </c>
      <c r="F138" s="25">
        <f>_xlfn.QUARTILE.INC((F1:F2,F12:F15,F43),1)</f>
        <v>86.35752500000001</v>
      </c>
      <c r="G138" s="25">
        <f>_xlfn.QUARTILE.INC((G1:G2,G12:G15,G43),1)</f>
        <v>18.200125</v>
      </c>
      <c r="H138" s="25">
        <f>_xlfn.QUARTILE.INC((H1:H2,H12:H15,H43),1)</f>
        <v>973.84500000000003</v>
      </c>
      <c r="I138" s="25">
        <f>_xlfn.QUARTILE.INC((I1:I2,I12:I15,I43),1)</f>
        <v>161.68</v>
      </c>
      <c r="J138" s="25">
        <f>_xlfn.QUARTILE.INC((J1:J2,J12:J15,J43),1)</f>
        <v>24.979150000000001</v>
      </c>
      <c r="K138" s="25">
        <f>_xlfn.QUARTILE.INC((K1:K2,K12:K15,K43),1)</f>
        <v>130.36350000000002</v>
      </c>
      <c r="L138" s="25">
        <f>_xlfn.QUARTILE.INC((L1:L2,L12:L15,L43),1)</f>
        <v>2.7992124999999999</v>
      </c>
      <c r="M138" s="25">
        <f>_xlfn.QUARTILE.INC((M1:M2,M12:M15,M43),1)</f>
        <v>33.788699999999999</v>
      </c>
      <c r="N138" s="25">
        <f>_xlfn.QUARTILE.INC((N1:N2,N12:N15,N43),1)</f>
        <v>68.437399999999997</v>
      </c>
      <c r="O138" s="25">
        <f>_xlfn.QUARTILE.INC((O1:O2,O12:O15,O43),1)</f>
        <v>47.616900000000001</v>
      </c>
      <c r="P138" s="25">
        <f>_xlfn.QUARTILE.INC((P1:P2,P12:P15,P43),1)</f>
        <v>203.14100000000002</v>
      </c>
      <c r="Q138" s="25">
        <f>_xlfn.QUARTILE.INC((Q1:Q2,Q12:Q15,Q43),1)</f>
        <v>30.068275</v>
      </c>
      <c r="R138" s="25">
        <f>_xlfn.QUARTILE.INC((R1:R2,R12:R15,R43),1)</f>
        <v>30.604500000000002</v>
      </c>
      <c r="S138" s="25">
        <f>_xlfn.QUARTILE.INC((S1:S2,S12:S15,S43),1)</f>
        <v>6.2717200000000001E-2</v>
      </c>
      <c r="T138" s="25">
        <f>_xlfn.QUARTILE.INC((T1:T2,T12:T15,T43),1)</f>
        <v>7.9223925000000001E-2</v>
      </c>
      <c r="U138" s="25">
        <f>_xlfn.QUARTILE.INC((U1:U2,U12:U15,U43),1)</f>
        <v>4.5236700000000001</v>
      </c>
      <c r="V138" s="25">
        <f>_xlfn.QUARTILE.INC((V1:V2,V12:V15,V43),1)</f>
        <v>1.890765</v>
      </c>
      <c r="W138" s="25">
        <f>_xlfn.QUARTILE.INC((W1:W2,W12:W15,W43),1)</f>
        <v>2665.7550000000001</v>
      </c>
      <c r="X138" s="25">
        <f>_xlfn.QUARTILE.INC((X1:X2,X12:X15,X43),1)</f>
        <v>2.3921350000000001E-2</v>
      </c>
      <c r="Y138" s="25">
        <f>_xlfn.QUARTILE.INC((Y1:Y2,Y12:Y15,Y43),1)</f>
        <v>-1.1274049999999999E-3</v>
      </c>
      <c r="Z138" s="25">
        <f>_xlfn.QUARTILE.INC((Z1:Z2,Z12:Z15,Z43),1)</f>
        <v>-1.3912107499999997E-6</v>
      </c>
      <c r="AA138" s="25">
        <f>_xlfn.QUARTILE.INC((AA1:AA2,AA12:AA15,AA43),1)</f>
        <v>3.4356617500000002E-4</v>
      </c>
      <c r="AB138" s="25">
        <f>_xlfn.QUARTILE.INC((AB1:AB2,AB12:AB15,AB43),1)</f>
        <v>6.3032850000000007</v>
      </c>
      <c r="AC138" s="25">
        <f>_xlfn.QUARTILE.INC((AC1:AC2,AC12:AC15,AC43),1)</f>
        <v>457900</v>
      </c>
      <c r="AD138" s="25">
        <f>_xlfn.QUARTILE.INC((AD1:AD2,AD12:AD15,AD43),1)</f>
        <v>3275</v>
      </c>
      <c r="AE138" s="25">
        <f>_xlfn.QUARTILE.INC((AE1:AE2,AE12:AE15,AE43),1)</f>
        <v>8500</v>
      </c>
      <c r="AF138" s="25">
        <f>_xlfn.QUARTILE.INC((AF1:AF2,AF12:AF15,AF43),1)</f>
        <v>183349.99999999997</v>
      </c>
      <c r="AG138" s="25">
        <f>_xlfn.QUARTILE.INC((AG1:AG2,AG12:AG15,AG43),1)</f>
        <v>229175</v>
      </c>
      <c r="AH138" s="25">
        <f>_xlfn.QUARTILE.INC((AH1:AH2,AH12:AH15,AH43),1)</f>
        <v>91825</v>
      </c>
      <c r="AI138" s="25">
        <f>_xlfn.QUARTILE.INC((AI1:AI2,AI12:AI15,AI43),1)</f>
        <v>0</v>
      </c>
      <c r="AJ138" s="25">
        <f>_xlfn.QUARTILE.INC((AJ1:AJ2,AJ12:AJ15,AJ43),1)</f>
        <v>0</v>
      </c>
      <c r="AK138" s="25">
        <f>_xlfn.QUARTILE.INC((AK1:AK2,AK12:AK15,AK43),1)</f>
        <v>16625</v>
      </c>
      <c r="AL138" s="33"/>
    </row>
    <row r="139" spans="1:42">
      <c r="A139" s="18"/>
      <c r="B139" s="24" t="s">
        <v>215</v>
      </c>
      <c r="C139" s="25">
        <f>_xlfn.QUARTILE.INC((C2:C3,C13:C16,C44),3)</f>
        <v>48.587649999999996</v>
      </c>
      <c r="D139" s="25">
        <f>_xlfn.QUARTILE.INC((D2:D3,D13:D16,D44),3)</f>
        <v>225676</v>
      </c>
      <c r="E139" s="25">
        <f>_xlfn.QUARTILE.INC((E2:E3,E13:E16,E44),3)</f>
        <v>1624.37</v>
      </c>
      <c r="F139" s="25">
        <f>_xlfn.QUARTILE.INC((F2:F3,F13:F16,F44),3)</f>
        <v>846.89200000000005</v>
      </c>
      <c r="G139" s="25">
        <f>_xlfn.QUARTILE.INC((G2:G3,G13:G16,G44),3)</f>
        <v>22.902100000000001</v>
      </c>
      <c r="H139" s="25">
        <f>_xlfn.QUARTILE.INC((H2:H3,H13:H16,H44),3)</f>
        <v>1500.31</v>
      </c>
      <c r="I139" s="25">
        <f>_xlfn.QUARTILE.INC((I2:I3,I13:I16,I44),3)</f>
        <v>294.52699999999999</v>
      </c>
      <c r="J139" s="25">
        <f>_xlfn.QUARTILE.INC((J2:J3,J13:J16,J44),3)</f>
        <v>111.69145</v>
      </c>
      <c r="K139" s="25">
        <f>_xlfn.QUARTILE.INC((K2:K3,K13:K16,K44),3)</f>
        <v>154.39850000000001</v>
      </c>
      <c r="L139" s="25">
        <f>_xlfn.QUARTILE.INC((L2:L3,L13:L16,L44),3)</f>
        <v>4.6086049999999998</v>
      </c>
      <c r="M139" s="25">
        <f>_xlfn.QUARTILE.INC((M2:M3,M13:M16,M44),3)</f>
        <v>47.239249999999998</v>
      </c>
      <c r="N139" s="25">
        <f>_xlfn.QUARTILE.INC((N2:N3,N13:N16,N44),3)</f>
        <v>103.8719</v>
      </c>
      <c r="O139" s="25">
        <f>_xlfn.QUARTILE.INC((O2:O3,O13:O16,O44),3)</f>
        <v>54.85295</v>
      </c>
      <c r="P139" s="25">
        <f>_xlfn.QUARTILE.INC((P2:P3,P13:P16,P44),3)</f>
        <v>211.28449999999998</v>
      </c>
      <c r="Q139" s="25">
        <f>_xlfn.QUARTILE.INC((Q2:Q3,Q13:Q16,Q44),3)</f>
        <v>49.730350000000001</v>
      </c>
      <c r="R139" s="25">
        <f>_xlfn.QUARTILE.INC((R2:R3,R13:R16,R44),3)</f>
        <v>54.376350000000002</v>
      </c>
      <c r="S139" s="25">
        <f>_xlfn.QUARTILE.INC((S2:S3,S13:S16,S44),3)</f>
        <v>0.17624000000000001</v>
      </c>
      <c r="T139" s="25">
        <f>_xlfn.QUARTILE.INC((T2:T3,T13:T16,T44),3)</f>
        <v>0.21298299999999998</v>
      </c>
      <c r="U139" s="25">
        <f>_xlfn.QUARTILE.INC((U2:U3,U13:U16,U44),3)</f>
        <v>5.2935300000000005</v>
      </c>
      <c r="V139" s="25">
        <f>_xlfn.QUARTILE.INC((V2:V3,V13:V16,V44),3)</f>
        <v>2.3881449999999997</v>
      </c>
      <c r="W139" s="25">
        <f>_xlfn.QUARTILE.INC((W2:W3,W13:W16,W44),3)</f>
        <v>4049.13</v>
      </c>
      <c r="X139" s="25">
        <f>_xlfn.QUARTILE.INC((X2:X3,X13:X16,X44),3)</f>
        <v>4.4039999999999996E-2</v>
      </c>
      <c r="Y139" s="25">
        <f>_xlfn.QUARTILE.INC((Y2:Y3,Y13:Y16,Y44),3)</f>
        <v>8.708935000000001E-3</v>
      </c>
      <c r="Z139" s="25">
        <f>_xlfn.QUARTILE.INC((Z2:Z3,Z13:Z16,Z44),3)</f>
        <v>2.7398585000000005E-6</v>
      </c>
      <c r="AA139" s="25">
        <f>_xlfn.QUARTILE.INC((AA2:AA3,AA13:AA16,AA44),3)</f>
        <v>1.2466930000000001E-2</v>
      </c>
      <c r="AB139" s="25">
        <f>_xlfn.QUARTILE.INC((AB2:AB3,AB13:AB16,AB44),3)</f>
        <v>8.6498200000000001</v>
      </c>
      <c r="AC139" s="25">
        <f>_xlfn.QUARTILE.INC((AC2:AC3,AC13:AC16,AC44),3)</f>
        <v>461250</v>
      </c>
      <c r="AD139" s="25">
        <f>_xlfn.QUARTILE.INC((AD2:AD3,AD13:AD16,AD44),3)</f>
        <v>3650</v>
      </c>
      <c r="AE139" s="25">
        <f>_xlfn.QUARTILE.INC((AE2:AE3,AE13:AE16,AE44),3)</f>
        <v>10100</v>
      </c>
      <c r="AF139" s="25">
        <f>_xlfn.QUARTILE.INC((AF2:AF3,AF13:AF16,AF44),3)</f>
        <v>185700</v>
      </c>
      <c r="AG139" s="25">
        <f>_xlfn.QUARTILE.INC((AG2:AG3,AG13:AG16,AG44),3)</f>
        <v>231850</v>
      </c>
      <c r="AH139" s="25">
        <f>_xlfn.QUARTILE.INC((AH2:AH3,AH13:AH16,AH44),3)</f>
        <v>92800</v>
      </c>
      <c r="AI139" s="25">
        <f>_xlfn.QUARTILE.INC((AI2:AI3,AI13:AI16,AI44),3)</f>
        <v>0</v>
      </c>
      <c r="AJ139" s="25">
        <f>_xlfn.QUARTILE.INC((AJ2:AJ3,AJ13:AJ16,AJ44),3)</f>
        <v>1350</v>
      </c>
      <c r="AK139" s="25">
        <f>_xlfn.QUARTILE.INC((AK2:AK3,AK13:AK16,AK44),3)</f>
        <v>21800</v>
      </c>
      <c r="AL139" s="33"/>
    </row>
    <row r="140" spans="1:42">
      <c r="A140" s="18"/>
      <c r="B140" s="24" t="s">
        <v>216</v>
      </c>
      <c r="C140" s="25">
        <f>C139-C138</f>
        <v>5.5767999999999915</v>
      </c>
      <c r="D140" s="25">
        <f>D139-D138</f>
        <v>21453</v>
      </c>
      <c r="E140" s="25">
        <f t="shared" ref="E140:AK140" si="37">E139-E138</f>
        <v>1158.02675</v>
      </c>
      <c r="F140" s="25">
        <f t="shared" si="37"/>
        <v>760.53447500000004</v>
      </c>
      <c r="G140" s="25">
        <f t="shared" si="37"/>
        <v>4.7019750000000009</v>
      </c>
      <c r="H140" s="25">
        <f t="shared" si="37"/>
        <v>526.46499999999992</v>
      </c>
      <c r="I140" s="25">
        <f t="shared" si="37"/>
        <v>132.84699999999998</v>
      </c>
      <c r="J140" s="25">
        <f t="shared" si="37"/>
        <v>86.712299999999999</v>
      </c>
      <c r="K140" s="25">
        <f t="shared" si="37"/>
        <v>24.034999999999997</v>
      </c>
      <c r="L140" s="25">
        <f t="shared" si="37"/>
        <v>1.8093925</v>
      </c>
      <c r="M140" s="25">
        <f t="shared" si="37"/>
        <v>13.45055</v>
      </c>
      <c r="N140" s="25">
        <f t="shared" si="37"/>
        <v>35.4345</v>
      </c>
      <c r="O140" s="25">
        <f t="shared" si="37"/>
        <v>7.2360499999999988</v>
      </c>
      <c r="P140" s="25">
        <f t="shared" si="37"/>
        <v>8.1434999999999604</v>
      </c>
      <c r="Q140" s="25">
        <f t="shared" si="37"/>
        <v>19.662075000000002</v>
      </c>
      <c r="R140" s="25">
        <f t="shared" si="37"/>
        <v>23.771850000000001</v>
      </c>
      <c r="S140" s="25">
        <f t="shared" si="37"/>
        <v>0.11352280000000001</v>
      </c>
      <c r="T140" s="25">
        <f t="shared" si="37"/>
        <v>0.13375907499999998</v>
      </c>
      <c r="U140" s="25">
        <f t="shared" si="37"/>
        <v>0.76986000000000043</v>
      </c>
      <c r="V140" s="25">
        <f t="shared" si="37"/>
        <v>0.49737999999999971</v>
      </c>
      <c r="W140" s="25">
        <f t="shared" si="37"/>
        <v>1383.375</v>
      </c>
      <c r="X140" s="25">
        <f t="shared" si="37"/>
        <v>2.0118649999999995E-2</v>
      </c>
      <c r="Y140" s="25">
        <f t="shared" si="37"/>
        <v>9.8363400000000007E-3</v>
      </c>
      <c r="Z140" s="25">
        <f t="shared" si="37"/>
        <v>4.1310692500000002E-6</v>
      </c>
      <c r="AA140" s="25">
        <f t="shared" si="37"/>
        <v>1.2123363825E-2</v>
      </c>
      <c r="AB140" s="25">
        <f t="shared" si="37"/>
        <v>2.3465349999999994</v>
      </c>
      <c r="AC140" s="25">
        <f t="shared" si="37"/>
        <v>3350</v>
      </c>
      <c r="AD140" s="25">
        <f t="shared" si="37"/>
        <v>375</v>
      </c>
      <c r="AE140" s="25">
        <f t="shared" si="37"/>
        <v>1600</v>
      </c>
      <c r="AF140" s="25">
        <f t="shared" si="37"/>
        <v>2350.0000000000291</v>
      </c>
      <c r="AG140" s="25">
        <f t="shared" si="37"/>
        <v>2675</v>
      </c>
      <c r="AH140" s="25">
        <f t="shared" si="37"/>
        <v>975</v>
      </c>
      <c r="AI140" s="25">
        <f t="shared" si="37"/>
        <v>0</v>
      </c>
      <c r="AJ140" s="25">
        <f t="shared" si="37"/>
        <v>1350</v>
      </c>
      <c r="AK140" s="25">
        <f t="shared" si="37"/>
        <v>5175</v>
      </c>
      <c r="AL140" s="33"/>
    </row>
    <row r="141" spans="1:42">
      <c r="A141" s="18"/>
      <c r="B141" s="24" t="s">
        <v>217</v>
      </c>
      <c r="C141" s="25">
        <f>C138-1.5*C140</f>
        <v>34.645650000000018</v>
      </c>
      <c r="D141" s="25">
        <f>D138-1.5*D140</f>
        <v>172043.5</v>
      </c>
      <c r="E141" s="25">
        <f t="shared" ref="E141:AK141" si="38">E138-1.5*E140</f>
        <v>-1270.6968750000001</v>
      </c>
      <c r="F141" s="25">
        <f t="shared" si="38"/>
        <v>-1054.4441875000002</v>
      </c>
      <c r="G141" s="25">
        <f t="shared" si="38"/>
        <v>11.147162499999999</v>
      </c>
      <c r="H141" s="25">
        <f t="shared" si="38"/>
        <v>184.14750000000015</v>
      </c>
      <c r="I141" s="25">
        <f t="shared" si="38"/>
        <v>-37.590499999999963</v>
      </c>
      <c r="J141" s="25">
        <f t="shared" si="38"/>
        <v>-105.08929999999998</v>
      </c>
      <c r="K141" s="25">
        <f t="shared" si="38"/>
        <v>94.311000000000021</v>
      </c>
      <c r="L141" s="25">
        <f t="shared" si="38"/>
        <v>8.512374999999972E-2</v>
      </c>
      <c r="M141" s="25">
        <f t="shared" si="38"/>
        <v>13.612874999999999</v>
      </c>
      <c r="N141" s="25">
        <f t="shared" si="38"/>
        <v>15.285649999999997</v>
      </c>
      <c r="O141" s="25">
        <f t="shared" si="38"/>
        <v>36.762825000000007</v>
      </c>
      <c r="P141" s="25">
        <f t="shared" si="38"/>
        <v>190.92575000000008</v>
      </c>
      <c r="Q141" s="25">
        <f t="shared" si="38"/>
        <v>0.57516249999999758</v>
      </c>
      <c r="R141" s="25">
        <f t="shared" si="38"/>
        <v>-5.0532749999999993</v>
      </c>
      <c r="S141" s="25">
        <f t="shared" si="38"/>
        <v>-0.107567</v>
      </c>
      <c r="T141" s="25">
        <f t="shared" si="38"/>
        <v>-0.12141468749999998</v>
      </c>
      <c r="U141" s="25">
        <f t="shared" si="38"/>
        <v>3.3688799999999994</v>
      </c>
      <c r="V141" s="25">
        <f t="shared" si="38"/>
        <v>1.1446950000000005</v>
      </c>
      <c r="W141" s="25">
        <f t="shared" si="38"/>
        <v>590.69250000000011</v>
      </c>
      <c r="X141" s="25">
        <f t="shared" si="38"/>
        <v>-6.2566249999999914E-3</v>
      </c>
      <c r="Y141" s="25">
        <f t="shared" si="38"/>
        <v>-1.5881915000000003E-2</v>
      </c>
      <c r="Z141" s="25">
        <f t="shared" si="38"/>
        <v>-7.5878146250000004E-6</v>
      </c>
      <c r="AA141" s="25">
        <f t="shared" si="38"/>
        <v>-1.7841479562500002E-2</v>
      </c>
      <c r="AB141" s="25">
        <f t="shared" si="38"/>
        <v>2.7834825000000016</v>
      </c>
      <c r="AC141" s="25">
        <f t="shared" si="38"/>
        <v>452875</v>
      </c>
      <c r="AD141" s="25">
        <f t="shared" si="38"/>
        <v>2712.5</v>
      </c>
      <c r="AE141" s="25">
        <f t="shared" si="38"/>
        <v>6100</v>
      </c>
      <c r="AF141" s="25">
        <f t="shared" si="38"/>
        <v>179824.99999999994</v>
      </c>
      <c r="AG141" s="25">
        <f t="shared" si="38"/>
        <v>225162.5</v>
      </c>
      <c r="AH141" s="25">
        <f t="shared" si="38"/>
        <v>90362.5</v>
      </c>
      <c r="AI141" s="25">
        <f t="shared" si="38"/>
        <v>0</v>
      </c>
      <c r="AJ141" s="25">
        <f t="shared" si="38"/>
        <v>-2025</v>
      </c>
      <c r="AK141" s="25">
        <f t="shared" si="38"/>
        <v>8862.5</v>
      </c>
      <c r="AL141" s="33"/>
    </row>
    <row r="142" spans="1:42">
      <c r="A142" s="18"/>
      <c r="B142" s="24" t="s">
        <v>218</v>
      </c>
      <c r="C142" s="25">
        <f>C139+1.5*C140</f>
        <v>56.952849999999984</v>
      </c>
      <c r="D142" s="25">
        <f>D139+1.5*D140</f>
        <v>257855.5</v>
      </c>
      <c r="E142" s="25">
        <f t="shared" ref="E142:AK142" si="39">E139+1.5*E140</f>
        <v>3361.4101249999999</v>
      </c>
      <c r="F142" s="25">
        <f t="shared" si="39"/>
        <v>1987.6937125000002</v>
      </c>
      <c r="G142" s="25">
        <f t="shared" si="39"/>
        <v>29.955062500000004</v>
      </c>
      <c r="H142" s="25">
        <f t="shared" si="39"/>
        <v>2290.0074999999997</v>
      </c>
      <c r="I142" s="25">
        <f t="shared" si="39"/>
        <v>493.79749999999996</v>
      </c>
      <c r="J142" s="25">
        <f t="shared" si="39"/>
        <v>241.75989999999999</v>
      </c>
      <c r="K142" s="25">
        <f t="shared" si="39"/>
        <v>190.45100000000002</v>
      </c>
      <c r="L142" s="25">
        <f t="shared" si="39"/>
        <v>7.32269375</v>
      </c>
      <c r="M142" s="25">
        <f t="shared" si="39"/>
        <v>67.415075000000002</v>
      </c>
      <c r="N142" s="25">
        <f t="shared" si="39"/>
        <v>157.02365</v>
      </c>
      <c r="O142" s="25">
        <f t="shared" si="39"/>
        <v>65.707025000000002</v>
      </c>
      <c r="P142" s="25">
        <f t="shared" si="39"/>
        <v>223.49974999999992</v>
      </c>
      <c r="Q142" s="25">
        <f t="shared" si="39"/>
        <v>79.223462500000011</v>
      </c>
      <c r="R142" s="25">
        <f t="shared" si="39"/>
        <v>90.034125000000003</v>
      </c>
      <c r="S142" s="25">
        <f t="shared" si="39"/>
        <v>0.3465242</v>
      </c>
      <c r="T142" s="25">
        <f t="shared" si="39"/>
        <v>0.41362161249999996</v>
      </c>
      <c r="U142" s="25">
        <f t="shared" si="39"/>
        <v>6.4483200000000007</v>
      </c>
      <c r="V142" s="25">
        <f t="shared" si="39"/>
        <v>3.1342149999999993</v>
      </c>
      <c r="W142" s="25">
        <f t="shared" si="39"/>
        <v>6124.1925000000001</v>
      </c>
      <c r="X142" s="25">
        <f t="shared" si="39"/>
        <v>7.4217974999999992E-2</v>
      </c>
      <c r="Y142" s="25">
        <f t="shared" si="39"/>
        <v>2.3463445000000003E-2</v>
      </c>
      <c r="Z142" s="25">
        <f t="shared" si="39"/>
        <v>8.9364623750000012E-6</v>
      </c>
      <c r="AA142" s="25">
        <f t="shared" si="39"/>
        <v>3.0651975737500003E-2</v>
      </c>
      <c r="AB142" s="25">
        <f t="shared" si="39"/>
        <v>12.169622499999999</v>
      </c>
      <c r="AC142" s="25">
        <f t="shared" si="39"/>
        <v>466275</v>
      </c>
      <c r="AD142" s="25">
        <f t="shared" si="39"/>
        <v>4212.5</v>
      </c>
      <c r="AE142" s="25">
        <f t="shared" si="39"/>
        <v>12500</v>
      </c>
      <c r="AF142" s="25">
        <f t="shared" si="39"/>
        <v>189225.00000000006</v>
      </c>
      <c r="AG142" s="25">
        <f t="shared" si="39"/>
        <v>235862.5</v>
      </c>
      <c r="AH142" s="25">
        <f t="shared" si="39"/>
        <v>94262.5</v>
      </c>
      <c r="AI142" s="25">
        <f t="shared" si="39"/>
        <v>0</v>
      </c>
      <c r="AJ142" s="25">
        <f t="shared" si="39"/>
        <v>3375</v>
      </c>
      <c r="AK142" s="25">
        <f t="shared" si="39"/>
        <v>29562.5</v>
      </c>
      <c r="AL142" s="33"/>
    </row>
    <row r="143" spans="1:42">
      <c r="A143" s="18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</row>
    <row r="144" spans="1:42">
      <c r="A144" s="18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</row>
    <row r="145" spans="1:38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</row>
    <row r="146" spans="1:38">
      <c r="B146" s="15" t="s">
        <v>260</v>
      </c>
      <c r="C146" s="2" t="s">
        <v>25</v>
      </c>
      <c r="D146" s="2" t="s">
        <v>26</v>
      </c>
      <c r="E146" s="2" t="s">
        <v>27</v>
      </c>
      <c r="F146" s="2" t="s">
        <v>28</v>
      </c>
      <c r="G146" s="2" t="s">
        <v>29</v>
      </c>
      <c r="H146" s="2" t="s">
        <v>30</v>
      </c>
      <c r="I146" s="2" t="s">
        <v>31</v>
      </c>
      <c r="J146" s="2" t="s">
        <v>32</v>
      </c>
      <c r="K146" s="2" t="s">
        <v>33</v>
      </c>
      <c r="L146" s="2" t="s">
        <v>34</v>
      </c>
      <c r="M146" s="2" t="s">
        <v>35</v>
      </c>
      <c r="N146" s="2" t="s">
        <v>36</v>
      </c>
      <c r="O146" s="2" t="s">
        <v>37</v>
      </c>
      <c r="P146" s="2" t="s">
        <v>38</v>
      </c>
      <c r="Q146" s="2" t="s">
        <v>39</v>
      </c>
      <c r="R146" s="2" t="s">
        <v>40</v>
      </c>
      <c r="S146" s="2" t="s">
        <v>41</v>
      </c>
      <c r="T146" s="2" t="s">
        <v>42</v>
      </c>
      <c r="U146" s="2" t="s">
        <v>43</v>
      </c>
      <c r="V146" s="2" t="s">
        <v>44</v>
      </c>
      <c r="W146" s="2" t="s">
        <v>45</v>
      </c>
      <c r="X146" s="2" t="s">
        <v>46</v>
      </c>
      <c r="Y146" s="2" t="s">
        <v>47</v>
      </c>
      <c r="Z146" s="2" t="s">
        <v>48</v>
      </c>
      <c r="AA146" s="2" t="s">
        <v>49</v>
      </c>
      <c r="AB146" s="2" t="s">
        <v>50</v>
      </c>
      <c r="AC146" s="20" t="s">
        <v>229</v>
      </c>
      <c r="AD146" s="20" t="s">
        <v>231</v>
      </c>
      <c r="AE146" s="20" t="s">
        <v>232</v>
      </c>
      <c r="AF146" s="20" t="s">
        <v>233</v>
      </c>
      <c r="AG146" s="20" t="s">
        <v>234</v>
      </c>
      <c r="AH146" s="20" t="s">
        <v>238</v>
      </c>
      <c r="AI146" s="20" t="s">
        <v>239</v>
      </c>
      <c r="AJ146" s="20" t="s">
        <v>241</v>
      </c>
      <c r="AK146" s="20" t="s">
        <v>244</v>
      </c>
      <c r="AL146" s="20"/>
    </row>
    <row r="147" spans="1:38" ht="43.2">
      <c r="B147" s="6" t="s">
        <v>219</v>
      </c>
      <c r="C147" s="3">
        <f t="shared" ref="C147:AK147" si="40">AVERAGE(C47:C48,C51,C54,C57,C60,C63:C66,C69,C71:C72,C79:C83,C88)</f>
        <v>41.125721052631576</v>
      </c>
      <c r="D147" s="3">
        <f t="shared" si="40"/>
        <v>220398.68421052632</v>
      </c>
      <c r="E147" s="3">
        <f t="shared" si="40"/>
        <v>817.83955789473691</v>
      </c>
      <c r="F147" s="3">
        <f t="shared" si="40"/>
        <v>153.41314263157895</v>
      </c>
      <c r="G147" s="3">
        <f t="shared" si="40"/>
        <v>42.585915789473681</v>
      </c>
      <c r="H147" s="3">
        <f t="shared" si="40"/>
        <v>1134.7546842105264</v>
      </c>
      <c r="I147" s="3">
        <f t="shared" si="40"/>
        <v>0.44800605789473691</v>
      </c>
      <c r="J147" s="3">
        <f t="shared" si="40"/>
        <v>0.45929138947368414</v>
      </c>
      <c r="K147" s="3">
        <f t="shared" si="40"/>
        <v>105.04603157894736</v>
      </c>
      <c r="L147" s="3">
        <f t="shared" si="40"/>
        <v>1.0383517368421054</v>
      </c>
      <c r="M147" s="3">
        <f t="shared" si="40"/>
        <v>43.024005263157882</v>
      </c>
      <c r="N147" s="3">
        <f t="shared" si="40"/>
        <v>79.859073684210514</v>
      </c>
      <c r="O147" s="3">
        <f t="shared" si="40"/>
        <v>71.245110526315798</v>
      </c>
      <c r="P147" s="3">
        <f t="shared" si="40"/>
        <v>234.61257894736838</v>
      </c>
      <c r="Q147" s="3">
        <f t="shared" si="40"/>
        <v>32.60884210526315</v>
      </c>
      <c r="R147" s="3">
        <f t="shared" si="40"/>
        <v>30.274494736842115</v>
      </c>
      <c r="S147" s="3">
        <f t="shared" si="40"/>
        <v>6.2056254473684215E-2</v>
      </c>
      <c r="T147" s="3">
        <f t="shared" si="40"/>
        <v>1.5859891578947367</v>
      </c>
      <c r="U147" s="3">
        <f t="shared" si="40"/>
        <v>28.437394736842101</v>
      </c>
      <c r="V147" s="3">
        <f t="shared" si="40"/>
        <v>0.59011991578947365</v>
      </c>
      <c r="W147" s="3">
        <f t="shared" si="40"/>
        <v>3111.0963157894739</v>
      </c>
      <c r="X147" s="3">
        <f t="shared" si="40"/>
        <v>6.4184694736842112E-3</v>
      </c>
      <c r="Y147" s="3">
        <f t="shared" si="40"/>
        <v>-6.7939979999999997E-4</v>
      </c>
      <c r="Z147" s="3">
        <f t="shared" si="40"/>
        <v>-7.8883293157894739E-4</v>
      </c>
      <c r="AA147" s="3">
        <f t="shared" si="40"/>
        <v>1.3085138310526318E-2</v>
      </c>
      <c r="AB147" s="3">
        <f t="shared" si="40"/>
        <v>3.384695789473684</v>
      </c>
      <c r="AC147" s="3">
        <f t="shared" si="40"/>
        <v>465521.05263157893</v>
      </c>
      <c r="AD147" s="3">
        <f t="shared" si="40"/>
        <v>1636.8421052631579</v>
      </c>
      <c r="AE147" s="3">
        <f t="shared" si="40"/>
        <v>6584.2105263157891</v>
      </c>
      <c r="AF147" s="3">
        <f t="shared" si="40"/>
        <v>196110.52631578947</v>
      </c>
      <c r="AG147" s="3">
        <f t="shared" si="40"/>
        <v>232684.21052631579</v>
      </c>
      <c r="AH147" s="3">
        <f t="shared" si="40"/>
        <v>84731.578947368427</v>
      </c>
      <c r="AI147" s="3">
        <f t="shared" si="40"/>
        <v>0</v>
      </c>
      <c r="AJ147" s="3">
        <f t="shared" si="40"/>
        <v>305.26315789473682</v>
      </c>
      <c r="AK147" s="3">
        <f t="shared" si="40"/>
        <v>12431.578947368422</v>
      </c>
      <c r="AL147" s="13"/>
    </row>
    <row r="148" spans="1:38" ht="28.8">
      <c r="B148" s="6" t="s">
        <v>220</v>
      </c>
      <c r="C148" s="3">
        <f t="shared" ref="C148:AK148" si="41">STDEV(C47:C48,C51,C54,C57,C60,C63:C66,C69,C71:C72,C79:C83,C88)</f>
        <v>4.3653798327266786</v>
      </c>
      <c r="D148" s="3">
        <f t="shared" si="41"/>
        <v>12962.255762416216</v>
      </c>
      <c r="E148" s="3">
        <f t="shared" si="41"/>
        <v>1063.0632929652777</v>
      </c>
      <c r="F148" s="3">
        <f t="shared" si="41"/>
        <v>266.16668603960392</v>
      </c>
      <c r="G148" s="3">
        <f t="shared" si="41"/>
        <v>13.242746566339353</v>
      </c>
      <c r="H148" s="3">
        <f t="shared" si="41"/>
        <v>151.68524100768829</v>
      </c>
      <c r="I148" s="3">
        <f t="shared" si="41"/>
        <v>0.28278708997394192</v>
      </c>
      <c r="J148" s="3">
        <f t="shared" si="41"/>
        <v>0.909805320362012</v>
      </c>
      <c r="K148" s="3">
        <f t="shared" si="41"/>
        <v>10.835530953665181</v>
      </c>
      <c r="L148" s="3">
        <f t="shared" si="41"/>
        <v>0.27574318360887873</v>
      </c>
      <c r="M148" s="3">
        <f t="shared" si="41"/>
        <v>9.1180963142578815</v>
      </c>
      <c r="N148" s="3">
        <f t="shared" si="41"/>
        <v>14.967988902797522</v>
      </c>
      <c r="O148" s="3">
        <f t="shared" si="41"/>
        <v>5.1743948534957251</v>
      </c>
      <c r="P148" s="3">
        <f t="shared" si="41"/>
        <v>22.899002295868673</v>
      </c>
      <c r="Q148" s="3">
        <f t="shared" si="41"/>
        <v>7.4184737996373977</v>
      </c>
      <c r="R148" s="3">
        <f t="shared" si="41"/>
        <v>2.6074544648146536</v>
      </c>
      <c r="S148" s="3">
        <f t="shared" si="41"/>
        <v>5.8302592389123296E-2</v>
      </c>
      <c r="T148" s="3">
        <f t="shared" si="41"/>
        <v>0.42913359168422971</v>
      </c>
      <c r="U148" s="3">
        <f t="shared" si="41"/>
        <v>4.691756560710604</v>
      </c>
      <c r="V148" s="3">
        <f t="shared" si="41"/>
        <v>0.37707049028047379</v>
      </c>
      <c r="W148" s="3">
        <f t="shared" si="41"/>
        <v>534.26380439931074</v>
      </c>
      <c r="X148" s="3">
        <f t="shared" si="41"/>
        <v>2.6118992219095721E-2</v>
      </c>
      <c r="Y148" s="3">
        <f t="shared" si="41"/>
        <v>1.0170569073265972E-3</v>
      </c>
      <c r="Z148" s="3">
        <f t="shared" si="41"/>
        <v>2.0437465947816397E-3</v>
      </c>
      <c r="AA148" s="3">
        <f t="shared" si="41"/>
        <v>1.5825200612825965E-2</v>
      </c>
      <c r="AB148" s="3">
        <f t="shared" si="41"/>
        <v>0.4854333281182468</v>
      </c>
      <c r="AC148" s="3">
        <f t="shared" si="41"/>
        <v>895.40738547596743</v>
      </c>
      <c r="AD148" s="3">
        <f t="shared" si="41"/>
        <v>2216.9073870085549</v>
      </c>
      <c r="AE148" s="3">
        <f t="shared" si="41"/>
        <v>517.75493762840779</v>
      </c>
      <c r="AF148" s="3">
        <f t="shared" si="41"/>
        <v>1308.8989167498758</v>
      </c>
      <c r="AG148" s="3">
        <f t="shared" si="41"/>
        <v>2026.0150152714216</v>
      </c>
      <c r="AH148" s="3">
        <f t="shared" si="41"/>
        <v>876.89644110410802</v>
      </c>
      <c r="AI148" s="3">
        <f t="shared" si="41"/>
        <v>0</v>
      </c>
      <c r="AJ148" s="3">
        <f t="shared" si="41"/>
        <v>914.98250390711871</v>
      </c>
      <c r="AK148" s="3">
        <f t="shared" si="41"/>
        <v>1321.637297521082</v>
      </c>
      <c r="AL148" s="13"/>
    </row>
    <row r="149" spans="1:38" ht="43.2">
      <c r="B149" s="6" t="s">
        <v>221</v>
      </c>
      <c r="C149" s="3">
        <f t="shared" ref="C149:AK149" si="42">MAX(C47:C48,C51,C54,C57,C60,C63:C66,C69,C71:C72,C79:C83,C88)-MIN(C47:C48,C51,C54,C57,C60,C63:C66,C69,C71:C72,C79:C83,C88)</f>
        <v>14.521799999999999</v>
      </c>
      <c r="D149" s="3">
        <f t="shared" si="42"/>
        <v>52158</v>
      </c>
      <c r="E149" s="3">
        <f t="shared" si="42"/>
        <v>4050.27</v>
      </c>
      <c r="F149" s="3">
        <f t="shared" si="42"/>
        <v>1180.8620000000001</v>
      </c>
      <c r="G149" s="3">
        <f t="shared" si="42"/>
        <v>41.360900000000001</v>
      </c>
      <c r="H149" s="3">
        <f t="shared" si="42"/>
        <v>627.39600000000007</v>
      </c>
      <c r="I149" s="3">
        <f t="shared" si="42"/>
        <v>1.087985</v>
      </c>
      <c r="J149" s="3">
        <f t="shared" si="42"/>
        <v>3.62981</v>
      </c>
      <c r="K149" s="3">
        <f t="shared" si="42"/>
        <v>38.549099999999996</v>
      </c>
      <c r="L149" s="3">
        <f t="shared" si="42"/>
        <v>0.92183800000000005</v>
      </c>
      <c r="M149" s="3">
        <f t="shared" si="42"/>
        <v>39.975399999999993</v>
      </c>
      <c r="N149" s="3">
        <f t="shared" si="42"/>
        <v>57.2438</v>
      </c>
      <c r="O149" s="3">
        <f t="shared" si="42"/>
        <v>17.677199999999999</v>
      </c>
      <c r="P149" s="3">
        <f t="shared" si="42"/>
        <v>86.948000000000008</v>
      </c>
      <c r="Q149" s="3">
        <f t="shared" si="42"/>
        <v>28.012600000000003</v>
      </c>
      <c r="R149" s="3">
        <f t="shared" si="42"/>
        <v>11.751999999999999</v>
      </c>
      <c r="S149" s="3">
        <f t="shared" si="42"/>
        <v>0.1740159</v>
      </c>
      <c r="T149" s="3">
        <f t="shared" si="42"/>
        <v>1.389991</v>
      </c>
      <c r="U149" s="3">
        <f t="shared" si="42"/>
        <v>18.406599999999997</v>
      </c>
      <c r="V149" s="3">
        <f t="shared" si="42"/>
        <v>1.3911666</v>
      </c>
      <c r="W149" s="3">
        <f t="shared" si="42"/>
        <v>1917.42</v>
      </c>
      <c r="X149" s="3">
        <f t="shared" si="42"/>
        <v>0.12931409999999999</v>
      </c>
      <c r="Y149" s="3">
        <f t="shared" si="42"/>
        <v>2.8254180000000001E-3</v>
      </c>
      <c r="Z149" s="3">
        <f t="shared" si="42"/>
        <v>6.5110460000000004E-3</v>
      </c>
      <c r="AA149" s="3">
        <f t="shared" si="42"/>
        <v>5.07067E-2</v>
      </c>
      <c r="AB149" s="3">
        <f t="shared" si="42"/>
        <v>2.0548999999999995</v>
      </c>
      <c r="AC149" s="3">
        <f t="shared" si="42"/>
        <v>3200</v>
      </c>
      <c r="AD149" s="3">
        <f t="shared" si="42"/>
        <v>5300</v>
      </c>
      <c r="AE149" s="3">
        <f t="shared" si="42"/>
        <v>2100</v>
      </c>
      <c r="AF149" s="3">
        <f t="shared" si="42"/>
        <v>4299.9999999999709</v>
      </c>
      <c r="AG149" s="3">
        <f t="shared" si="42"/>
        <v>7400</v>
      </c>
      <c r="AH149" s="3">
        <f t="shared" si="42"/>
        <v>3500</v>
      </c>
      <c r="AI149" s="3">
        <f t="shared" si="42"/>
        <v>0</v>
      </c>
      <c r="AJ149" s="3">
        <f t="shared" si="42"/>
        <v>3000</v>
      </c>
      <c r="AK149" s="3">
        <f t="shared" si="42"/>
        <v>6700</v>
      </c>
      <c r="AL149" s="13"/>
    </row>
    <row r="150" spans="1:38">
      <c r="B150" s="3" t="s">
        <v>214</v>
      </c>
      <c r="C150" s="3">
        <f t="shared" ref="C150:AK150" si="43">_xlfn.QUARTILE.INC(C77:C121,1)</f>
        <v>28.907990625000007</v>
      </c>
      <c r="D150" s="3">
        <f t="shared" si="43"/>
        <v>173131.375</v>
      </c>
      <c r="E150" s="3">
        <f t="shared" si="43"/>
        <v>137.59035624999999</v>
      </c>
      <c r="F150" s="3">
        <f t="shared" si="43"/>
        <v>104.09325</v>
      </c>
      <c r="G150" s="3">
        <f t="shared" si="43"/>
        <v>16.145998002329897</v>
      </c>
      <c r="H150" s="3">
        <f t="shared" si="43"/>
        <v>685.40714800125329</v>
      </c>
      <c r="I150" s="3">
        <f t="shared" si="43"/>
        <v>0.40630299999999997</v>
      </c>
      <c r="J150" s="3">
        <f t="shared" si="43"/>
        <v>0.134482975</v>
      </c>
      <c r="K150" s="3">
        <f t="shared" si="43"/>
        <v>80.348868750000008</v>
      </c>
      <c r="L150" s="3">
        <f t="shared" si="43"/>
        <v>0.7690728750000001</v>
      </c>
      <c r="M150" s="3">
        <f t="shared" si="43"/>
        <v>25.632956249999999</v>
      </c>
      <c r="N150" s="3">
        <f t="shared" si="43"/>
        <v>53.5732</v>
      </c>
      <c r="O150" s="3">
        <f t="shared" si="43"/>
        <v>48.261506250000004</v>
      </c>
      <c r="P150" s="3">
        <f t="shared" si="43"/>
        <v>168.89774999999997</v>
      </c>
      <c r="Q150" s="3">
        <f t="shared" si="43"/>
        <v>15.98336875</v>
      </c>
      <c r="R150" s="3">
        <f t="shared" si="43"/>
        <v>21.966862500000005</v>
      </c>
      <c r="S150" s="3">
        <f t="shared" si="43"/>
        <v>4.930905E-2</v>
      </c>
      <c r="T150" s="3">
        <f t="shared" si="43"/>
        <v>0.6321369375</v>
      </c>
      <c r="U150" s="3">
        <f t="shared" si="43"/>
        <v>10.438274999999999</v>
      </c>
      <c r="V150" s="3">
        <f t="shared" si="43"/>
        <v>0.65461099999999994</v>
      </c>
      <c r="W150" s="3">
        <f t="shared" si="43"/>
        <v>2022.9612499999998</v>
      </c>
      <c r="X150" s="3">
        <f t="shared" si="43"/>
        <v>1.1029726707948847E-2</v>
      </c>
      <c r="Y150" s="3">
        <f t="shared" si="43"/>
        <v>-9.9475731250000003E-4</v>
      </c>
      <c r="Z150" s="3">
        <f t="shared" si="43"/>
        <v>-1.4639804580568183E-3</v>
      </c>
      <c r="AA150" s="3">
        <f t="shared" si="43"/>
        <v>1.5489900000000001E-3</v>
      </c>
      <c r="AB150" s="3">
        <f t="shared" si="43"/>
        <v>2.9299400000000002</v>
      </c>
      <c r="AC150" s="3">
        <f t="shared" si="43"/>
        <v>456275</v>
      </c>
      <c r="AD150" s="3">
        <f t="shared" si="43"/>
        <v>0</v>
      </c>
      <c r="AE150" s="3">
        <f t="shared" si="43"/>
        <v>5434.375</v>
      </c>
      <c r="AF150" s="3">
        <f t="shared" si="43"/>
        <v>179740.625</v>
      </c>
      <c r="AG150" s="3">
        <f t="shared" si="43"/>
        <v>226353.125</v>
      </c>
      <c r="AH150" s="3">
        <f t="shared" si="43"/>
        <v>81175</v>
      </c>
      <c r="AI150" s="3">
        <f t="shared" si="43"/>
        <v>0</v>
      </c>
      <c r="AJ150" s="3">
        <f t="shared" si="43"/>
        <v>0</v>
      </c>
      <c r="AK150" s="3">
        <f t="shared" si="43"/>
        <v>10012.5</v>
      </c>
      <c r="AL150" s="13"/>
    </row>
    <row r="151" spans="1:38">
      <c r="B151" s="3" t="s">
        <v>215</v>
      </c>
      <c r="C151" s="3">
        <f t="shared" ref="C151:AK151" si="44">_xlfn.QUARTILE.INC(C77:C121,3)</f>
        <v>43.693804545454554</v>
      </c>
      <c r="D151" s="3">
        <f t="shared" si="44"/>
        <v>217342.47361111111</v>
      </c>
      <c r="E151" s="3">
        <f t="shared" si="44"/>
        <v>1639.8311187499999</v>
      </c>
      <c r="F151" s="3">
        <f t="shared" si="44"/>
        <v>332.65848114911728</v>
      </c>
      <c r="G151" s="3">
        <f t="shared" si="44"/>
        <v>55.993875000000003</v>
      </c>
      <c r="H151" s="3">
        <f t="shared" si="44"/>
        <v>1683.3262499999996</v>
      </c>
      <c r="I151" s="3">
        <f t="shared" si="44"/>
        <v>196.00137500000002</v>
      </c>
      <c r="J151" s="3">
        <f t="shared" si="44"/>
        <v>64.942906249999965</v>
      </c>
      <c r="K151" s="3">
        <f t="shared" si="44"/>
        <v>122.04949999999999</v>
      </c>
      <c r="L151" s="3">
        <f t="shared" si="44"/>
        <v>1.5483549999999999</v>
      </c>
      <c r="M151" s="3">
        <f t="shared" si="44"/>
        <v>40.569231250000001</v>
      </c>
      <c r="N151" s="3">
        <f t="shared" si="44"/>
        <v>82.183906250000007</v>
      </c>
      <c r="O151" s="3">
        <f t="shared" si="44"/>
        <v>68.730099999999993</v>
      </c>
      <c r="P151" s="3">
        <f t="shared" si="44"/>
        <v>242.5215</v>
      </c>
      <c r="Q151" s="3">
        <f t="shared" si="44"/>
        <v>39.622675000000001</v>
      </c>
      <c r="R151" s="3">
        <f t="shared" si="44"/>
        <v>33.076374999999999</v>
      </c>
      <c r="S151" s="3">
        <f t="shared" si="44"/>
        <v>0.12666624999999998</v>
      </c>
      <c r="T151" s="3">
        <f t="shared" si="44"/>
        <v>1.8190291136363639</v>
      </c>
      <c r="U151" s="3">
        <f t="shared" si="44"/>
        <v>32.295425000000002</v>
      </c>
      <c r="V151" s="3">
        <f t="shared" si="44"/>
        <v>2.0569291500000002</v>
      </c>
      <c r="W151" s="3">
        <f t="shared" si="44"/>
        <v>3487.1525000000001</v>
      </c>
      <c r="X151" s="3">
        <f t="shared" si="44"/>
        <v>2.64461008E-2</v>
      </c>
      <c r="Y151" s="3">
        <f t="shared" si="44"/>
        <v>2.1887767436565802E-3</v>
      </c>
      <c r="Z151" s="3">
        <f t="shared" si="44"/>
        <v>2.8577573829170989E-3</v>
      </c>
      <c r="AA151" s="3">
        <f t="shared" si="44"/>
        <v>4.6782296685227272E-2</v>
      </c>
      <c r="AB151" s="3">
        <f t="shared" si="44"/>
        <v>6.995279375</v>
      </c>
      <c r="AC151" s="3">
        <f t="shared" si="44"/>
        <v>465500</v>
      </c>
      <c r="AD151" s="3">
        <f t="shared" si="44"/>
        <v>3975</v>
      </c>
      <c r="AE151" s="3">
        <f t="shared" si="44"/>
        <v>7761.363636363636</v>
      </c>
      <c r="AF151" s="3">
        <f t="shared" si="44"/>
        <v>194963.33333333337</v>
      </c>
      <c r="AG151" s="3">
        <f t="shared" si="44"/>
        <v>233750</v>
      </c>
      <c r="AH151" s="3">
        <f t="shared" si="44"/>
        <v>87350</v>
      </c>
      <c r="AI151" s="3">
        <f t="shared" si="44"/>
        <v>0</v>
      </c>
      <c r="AJ151" s="3">
        <f t="shared" si="44"/>
        <v>688.83838383838383</v>
      </c>
      <c r="AK151" s="3">
        <f t="shared" si="44"/>
        <v>15631.25</v>
      </c>
      <c r="AL151" s="13"/>
    </row>
    <row r="152" spans="1:38">
      <c r="B152" s="3" t="s">
        <v>216</v>
      </c>
      <c r="C152" s="3">
        <f>C151-C150</f>
        <v>14.785813920454547</v>
      </c>
      <c r="D152" s="3">
        <f>D151-D150</f>
        <v>44211.098611111112</v>
      </c>
      <c r="E152" s="3">
        <f t="shared" ref="E152:AK152" si="45">E151-E150</f>
        <v>1502.2407624999998</v>
      </c>
      <c r="F152" s="3">
        <f t="shared" si="45"/>
        <v>228.56523114911727</v>
      </c>
      <c r="G152" s="3">
        <f t="shared" si="45"/>
        <v>39.847876997670106</v>
      </c>
      <c r="H152" s="3">
        <f t="shared" si="45"/>
        <v>997.91910199874633</v>
      </c>
      <c r="I152" s="3">
        <f t="shared" si="45"/>
        <v>195.59507200000002</v>
      </c>
      <c r="J152" s="3">
        <f t="shared" si="45"/>
        <v>64.808423274999967</v>
      </c>
      <c r="K152" s="3">
        <f t="shared" si="45"/>
        <v>41.700631249999986</v>
      </c>
      <c r="L152" s="3">
        <f t="shared" si="45"/>
        <v>0.77928212499999983</v>
      </c>
      <c r="M152" s="3">
        <f t="shared" si="45"/>
        <v>14.936275000000002</v>
      </c>
      <c r="N152" s="3">
        <f t="shared" si="45"/>
        <v>28.610706250000007</v>
      </c>
      <c r="O152" s="3">
        <f t="shared" si="45"/>
        <v>20.468593749999989</v>
      </c>
      <c r="P152" s="3">
        <f t="shared" si="45"/>
        <v>73.62375000000003</v>
      </c>
      <c r="Q152" s="3">
        <f t="shared" si="45"/>
        <v>23.639306250000001</v>
      </c>
      <c r="R152" s="3">
        <f t="shared" si="45"/>
        <v>11.109512499999994</v>
      </c>
      <c r="S152" s="3">
        <f t="shared" si="45"/>
        <v>7.7357199999999987E-2</v>
      </c>
      <c r="T152" s="3">
        <f t="shared" si="45"/>
        <v>1.186892176136364</v>
      </c>
      <c r="U152" s="3">
        <f t="shared" si="45"/>
        <v>21.857150000000004</v>
      </c>
      <c r="V152" s="3">
        <f t="shared" si="45"/>
        <v>1.4023181500000002</v>
      </c>
      <c r="W152" s="3">
        <f t="shared" si="45"/>
        <v>1464.1912500000003</v>
      </c>
      <c r="X152" s="3">
        <f t="shared" si="45"/>
        <v>1.5416374092051153E-2</v>
      </c>
      <c r="Y152" s="3">
        <f t="shared" si="45"/>
        <v>3.1835340561565803E-3</v>
      </c>
      <c r="Z152" s="3">
        <f t="shared" si="45"/>
        <v>4.3217378409739172E-3</v>
      </c>
      <c r="AA152" s="3">
        <f t="shared" si="45"/>
        <v>4.5233306685227272E-2</v>
      </c>
      <c r="AB152" s="3">
        <f t="shared" si="45"/>
        <v>4.0653393749999998</v>
      </c>
      <c r="AC152" s="3">
        <f t="shared" si="45"/>
        <v>9225</v>
      </c>
      <c r="AD152" s="3">
        <f t="shared" si="45"/>
        <v>3975</v>
      </c>
      <c r="AE152" s="3">
        <f t="shared" si="45"/>
        <v>2326.988636363636</v>
      </c>
      <c r="AF152" s="3">
        <f t="shared" si="45"/>
        <v>15222.708333333372</v>
      </c>
      <c r="AG152" s="3">
        <f t="shared" si="45"/>
        <v>7396.875</v>
      </c>
      <c r="AH152" s="3">
        <f t="shared" si="45"/>
        <v>6175</v>
      </c>
      <c r="AI152" s="3">
        <f t="shared" si="45"/>
        <v>0</v>
      </c>
      <c r="AJ152" s="3">
        <f t="shared" si="45"/>
        <v>688.83838383838383</v>
      </c>
      <c r="AK152" s="3">
        <f t="shared" si="45"/>
        <v>5618.75</v>
      </c>
      <c r="AL152" s="13"/>
    </row>
    <row r="153" spans="1:38">
      <c r="B153" s="3" t="s">
        <v>217</v>
      </c>
      <c r="C153" s="3">
        <f>C150-1.5*C152</f>
        <v>6.7292697443181844</v>
      </c>
      <c r="D153" s="3">
        <f>D150-1.5*D152</f>
        <v>106814.72708333333</v>
      </c>
      <c r="E153" s="3">
        <f t="shared" ref="E153:AK153" si="46">E150-1.5*E152</f>
        <v>-2115.7707875000001</v>
      </c>
      <c r="F153" s="3">
        <f t="shared" si="46"/>
        <v>-238.75459672367589</v>
      </c>
      <c r="G153" s="3">
        <f t="shared" si="46"/>
        <v>-43.625817494175259</v>
      </c>
      <c r="H153" s="3">
        <f t="shared" si="46"/>
        <v>-811.47150499686609</v>
      </c>
      <c r="I153" s="3">
        <f t="shared" si="46"/>
        <v>-292.98630500000002</v>
      </c>
      <c r="J153" s="3">
        <f t="shared" si="46"/>
        <v>-97.078151937499953</v>
      </c>
      <c r="K153" s="3">
        <f t="shared" si="46"/>
        <v>17.797921875000029</v>
      </c>
      <c r="L153" s="3">
        <f t="shared" si="46"/>
        <v>-0.39985031249999958</v>
      </c>
      <c r="M153" s="3">
        <f t="shared" si="46"/>
        <v>3.2285437499999965</v>
      </c>
      <c r="N153" s="3">
        <f t="shared" si="46"/>
        <v>10.65714062499999</v>
      </c>
      <c r="O153" s="3">
        <f t="shared" si="46"/>
        <v>17.558615625000019</v>
      </c>
      <c r="P153" s="3">
        <f t="shared" si="46"/>
        <v>58.462124999999929</v>
      </c>
      <c r="Q153" s="3">
        <f t="shared" si="46"/>
        <v>-19.475590624999999</v>
      </c>
      <c r="R153" s="3">
        <f t="shared" si="46"/>
        <v>5.302593750000014</v>
      </c>
      <c r="S153" s="3">
        <f t="shared" si="46"/>
        <v>-6.6726749999999974E-2</v>
      </c>
      <c r="T153" s="3">
        <f t="shared" si="46"/>
        <v>-1.1482013267045459</v>
      </c>
      <c r="U153" s="3">
        <f t="shared" si="46"/>
        <v>-22.347450000000009</v>
      </c>
      <c r="V153" s="3">
        <f t="shared" si="46"/>
        <v>-1.4488662250000002</v>
      </c>
      <c r="W153" s="3">
        <f t="shared" si="46"/>
        <v>-173.32562500000085</v>
      </c>
      <c r="X153" s="3">
        <f t="shared" si="46"/>
        <v>-1.2094834430127882E-2</v>
      </c>
      <c r="Y153" s="3">
        <f t="shared" si="46"/>
        <v>-5.7700583967348704E-3</v>
      </c>
      <c r="Z153" s="3">
        <f t="shared" si="46"/>
        <v>-7.9465872195176937E-3</v>
      </c>
      <c r="AA153" s="3">
        <f t="shared" si="46"/>
        <v>-6.6300970027840911E-2</v>
      </c>
      <c r="AB153" s="3">
        <f t="shared" si="46"/>
        <v>-3.168069062499999</v>
      </c>
      <c r="AC153" s="3">
        <f t="shared" si="46"/>
        <v>442437.5</v>
      </c>
      <c r="AD153" s="3">
        <f t="shared" si="46"/>
        <v>-5962.5</v>
      </c>
      <c r="AE153" s="3">
        <f t="shared" si="46"/>
        <v>1943.892045454546</v>
      </c>
      <c r="AF153" s="3">
        <f t="shared" si="46"/>
        <v>156906.56249999994</v>
      </c>
      <c r="AG153" s="3">
        <f t="shared" si="46"/>
        <v>215257.8125</v>
      </c>
      <c r="AH153" s="3">
        <f t="shared" si="46"/>
        <v>71912.5</v>
      </c>
      <c r="AI153" s="3">
        <f t="shared" si="46"/>
        <v>0</v>
      </c>
      <c r="AJ153" s="3">
        <f t="shared" si="46"/>
        <v>-1033.2575757575758</v>
      </c>
      <c r="AK153" s="3">
        <f t="shared" si="46"/>
        <v>1584.375</v>
      </c>
      <c r="AL153" s="13"/>
    </row>
    <row r="154" spans="1:38">
      <c r="B154" s="3" t="s">
        <v>218</v>
      </c>
      <c r="C154" s="3">
        <f>C151+1.5*C152</f>
        <v>65.872525426136377</v>
      </c>
      <c r="D154" s="3">
        <f>D151+1.5*D152</f>
        <v>283659.12152777775</v>
      </c>
      <c r="E154" s="3">
        <f t="shared" ref="E154:AK154" si="47">E151+1.5*E152</f>
        <v>3893.1922624999997</v>
      </c>
      <c r="F154" s="3">
        <f t="shared" si="47"/>
        <v>675.50632787279324</v>
      </c>
      <c r="G154" s="3">
        <f t="shared" si="47"/>
        <v>115.76569049650516</v>
      </c>
      <c r="H154" s="3">
        <f t="shared" si="47"/>
        <v>3180.204902998119</v>
      </c>
      <c r="I154" s="3">
        <f t="shared" si="47"/>
        <v>489.39398300000005</v>
      </c>
      <c r="J154" s="3">
        <f t="shared" si="47"/>
        <v>162.1555411624999</v>
      </c>
      <c r="K154" s="3">
        <f t="shared" si="47"/>
        <v>184.60044687499999</v>
      </c>
      <c r="L154" s="3">
        <f t="shared" si="47"/>
        <v>2.7172781874999998</v>
      </c>
      <c r="M154" s="3">
        <f t="shared" si="47"/>
        <v>62.973643750000008</v>
      </c>
      <c r="N154" s="3">
        <f t="shared" si="47"/>
        <v>125.09996562500001</v>
      </c>
      <c r="O154" s="3">
        <f t="shared" si="47"/>
        <v>99.432990624999974</v>
      </c>
      <c r="P154" s="3">
        <f t="shared" si="47"/>
        <v>352.95712500000002</v>
      </c>
      <c r="Q154" s="3">
        <f t="shared" si="47"/>
        <v>75.081634374999993</v>
      </c>
      <c r="R154" s="3">
        <f t="shared" si="47"/>
        <v>49.74064374999999</v>
      </c>
      <c r="S154" s="3">
        <f t="shared" si="47"/>
        <v>0.24270204999999995</v>
      </c>
      <c r="T154" s="3">
        <f t="shared" si="47"/>
        <v>3.5993673778409097</v>
      </c>
      <c r="U154" s="3">
        <f t="shared" si="47"/>
        <v>65.081150000000008</v>
      </c>
      <c r="V154" s="3">
        <f t="shared" si="47"/>
        <v>4.1604063750000009</v>
      </c>
      <c r="W154" s="3">
        <f t="shared" si="47"/>
        <v>5683.4393750000008</v>
      </c>
      <c r="X154" s="3">
        <f t="shared" si="47"/>
        <v>4.9570661938076729E-2</v>
      </c>
      <c r="Y154" s="3">
        <f t="shared" si="47"/>
        <v>6.9640778278914506E-3</v>
      </c>
      <c r="Z154" s="3">
        <f t="shared" si="47"/>
        <v>9.3403641443779752E-3</v>
      </c>
      <c r="AA154" s="3">
        <f t="shared" si="47"/>
        <v>0.11463225671306818</v>
      </c>
      <c r="AB154" s="3">
        <f t="shared" si="47"/>
        <v>13.0932884375</v>
      </c>
      <c r="AC154" s="3">
        <f t="shared" si="47"/>
        <v>479337.5</v>
      </c>
      <c r="AD154" s="3">
        <f t="shared" si="47"/>
        <v>9937.5</v>
      </c>
      <c r="AE154" s="3">
        <f t="shared" si="47"/>
        <v>11251.84659090909</v>
      </c>
      <c r="AF154" s="3">
        <f t="shared" si="47"/>
        <v>217797.39583333343</v>
      </c>
      <c r="AG154" s="3">
        <f t="shared" si="47"/>
        <v>244845.3125</v>
      </c>
      <c r="AH154" s="3">
        <f t="shared" si="47"/>
        <v>96612.5</v>
      </c>
      <c r="AI154" s="3">
        <f t="shared" si="47"/>
        <v>0</v>
      </c>
      <c r="AJ154" s="3">
        <f t="shared" si="47"/>
        <v>1722.0959595959596</v>
      </c>
      <c r="AK154" s="3">
        <f t="shared" si="47"/>
        <v>24059.375</v>
      </c>
      <c r="AL154" s="13"/>
    </row>
    <row r="156" spans="1:38">
      <c r="B156" s="15" t="s">
        <v>261</v>
      </c>
      <c r="C156" s="2" t="s">
        <v>25</v>
      </c>
      <c r="D156" s="2" t="s">
        <v>26</v>
      </c>
      <c r="E156" s="2" t="s">
        <v>27</v>
      </c>
      <c r="F156" s="2" t="s">
        <v>28</v>
      </c>
      <c r="G156" s="2" t="s">
        <v>29</v>
      </c>
      <c r="H156" s="2" t="s">
        <v>30</v>
      </c>
      <c r="I156" s="2" t="s">
        <v>31</v>
      </c>
      <c r="J156" s="2" t="s">
        <v>32</v>
      </c>
      <c r="K156" s="2" t="s">
        <v>33</v>
      </c>
      <c r="L156" s="2" t="s">
        <v>34</v>
      </c>
      <c r="M156" s="2" t="s">
        <v>35</v>
      </c>
      <c r="N156" s="2" t="s">
        <v>36</v>
      </c>
      <c r="O156" s="2" t="s">
        <v>37</v>
      </c>
      <c r="P156" s="2" t="s">
        <v>38</v>
      </c>
      <c r="Q156" s="2" t="s">
        <v>39</v>
      </c>
      <c r="R156" s="2" t="s">
        <v>40</v>
      </c>
      <c r="S156" s="2" t="s">
        <v>41</v>
      </c>
      <c r="T156" s="2" t="s">
        <v>42</v>
      </c>
      <c r="U156" s="2" t="s">
        <v>43</v>
      </c>
      <c r="V156" s="2" t="s">
        <v>44</v>
      </c>
      <c r="W156" s="2" t="s">
        <v>45</v>
      </c>
      <c r="X156" s="2" t="s">
        <v>46</v>
      </c>
      <c r="Y156" s="2" t="s">
        <v>47</v>
      </c>
      <c r="Z156" s="2" t="s">
        <v>48</v>
      </c>
      <c r="AA156" s="2" t="s">
        <v>49</v>
      </c>
      <c r="AB156" s="2" t="s">
        <v>50</v>
      </c>
      <c r="AC156" s="20" t="s">
        <v>229</v>
      </c>
      <c r="AD156" s="20" t="s">
        <v>231</v>
      </c>
      <c r="AE156" s="20" t="s">
        <v>232</v>
      </c>
      <c r="AF156" s="20" t="s">
        <v>233</v>
      </c>
      <c r="AG156" s="20" t="s">
        <v>234</v>
      </c>
      <c r="AH156" s="20" t="s">
        <v>238</v>
      </c>
      <c r="AI156" s="20" t="s">
        <v>239</v>
      </c>
      <c r="AJ156" s="20" t="s">
        <v>241</v>
      </c>
      <c r="AK156" s="20" t="s">
        <v>244</v>
      </c>
      <c r="AL156" s="20"/>
    </row>
    <row r="157" spans="1:38" ht="43.2">
      <c r="B157" s="6" t="s">
        <v>219</v>
      </c>
      <c r="C157" s="3">
        <f t="shared" ref="C157:AK157" si="48">AVERAGE(C49:C50,C52,C58:C59,C61:C62,C67:C68,C70,C73:C78,C89)</f>
        <v>40.471482352941173</v>
      </c>
      <c r="D157" s="3">
        <f t="shared" si="48"/>
        <v>213082.70588235295</v>
      </c>
      <c r="E157" s="3">
        <f t="shared" si="48"/>
        <v>1199.1350588235293</v>
      </c>
      <c r="F157" s="3">
        <f t="shared" si="48"/>
        <v>149.36379529411764</v>
      </c>
      <c r="G157" s="3">
        <f t="shared" si="48"/>
        <v>42.29933529411764</v>
      </c>
      <c r="H157" s="3">
        <f t="shared" si="48"/>
        <v>1084.3781764705882</v>
      </c>
      <c r="I157" s="3">
        <f t="shared" si="48"/>
        <v>-0.22609041176470585</v>
      </c>
      <c r="J157" s="3">
        <f t="shared" si="48"/>
        <v>0.78751946470588241</v>
      </c>
      <c r="K157" s="3">
        <f t="shared" si="48"/>
        <v>115.35878823529413</v>
      </c>
      <c r="L157" s="3">
        <f t="shared" si="48"/>
        <v>1.0485354117647059</v>
      </c>
      <c r="M157" s="3">
        <f t="shared" si="48"/>
        <v>39.335429411764707</v>
      </c>
      <c r="N157" s="3">
        <f t="shared" si="48"/>
        <v>76.558723529411765</v>
      </c>
      <c r="O157" s="3">
        <f t="shared" si="48"/>
        <v>71.716188235294098</v>
      </c>
      <c r="P157" s="3">
        <f t="shared" si="48"/>
        <v>229.55664705882353</v>
      </c>
      <c r="Q157" s="3">
        <f t="shared" si="48"/>
        <v>34.128641176470587</v>
      </c>
      <c r="R157" s="3">
        <f t="shared" si="48"/>
        <v>31.345664705882353</v>
      </c>
      <c r="S157" s="3">
        <f t="shared" si="48"/>
        <v>4.1102062941176465E-2</v>
      </c>
      <c r="T157" s="3">
        <f t="shared" si="48"/>
        <v>1.2566862352941175</v>
      </c>
      <c r="U157" s="3">
        <f t="shared" si="48"/>
        <v>30.008670588235294</v>
      </c>
      <c r="V157" s="3">
        <f t="shared" si="48"/>
        <v>0.97654664705882366</v>
      </c>
      <c r="W157" s="3">
        <f t="shared" si="48"/>
        <v>3055.6388235294112</v>
      </c>
      <c r="X157" s="3">
        <f t="shared" si="48"/>
        <v>-6.753923761764706E-2</v>
      </c>
      <c r="Y157" s="3">
        <f t="shared" si="48"/>
        <v>-4.0000312882352966E-4</v>
      </c>
      <c r="Z157" s="3">
        <f t="shared" si="48"/>
        <v>-1.5622150999999999E-3</v>
      </c>
      <c r="AA157" s="3">
        <f t="shared" si="48"/>
        <v>1.225067905882353E-2</v>
      </c>
      <c r="AB157" s="3">
        <f t="shared" si="48"/>
        <v>4.0671588235294118</v>
      </c>
      <c r="AC157" s="3">
        <f t="shared" si="48"/>
        <v>465141.17647058825</v>
      </c>
      <c r="AD157" s="3">
        <f t="shared" si="48"/>
        <v>2005.8823529411766</v>
      </c>
      <c r="AE157" s="3">
        <f t="shared" si="48"/>
        <v>6817.6470588235297</v>
      </c>
      <c r="AF157" s="3">
        <f t="shared" si="48"/>
        <v>193823.5294117647</v>
      </c>
      <c r="AG157" s="3">
        <f t="shared" si="48"/>
        <v>233494.11764705883</v>
      </c>
      <c r="AH157" s="3">
        <f t="shared" si="48"/>
        <v>84464.705882352937</v>
      </c>
      <c r="AI157" s="3">
        <f t="shared" si="48"/>
        <v>0</v>
      </c>
      <c r="AJ157" s="3">
        <f t="shared" si="48"/>
        <v>711.76470588235293</v>
      </c>
      <c r="AK157" s="3">
        <f t="shared" si="48"/>
        <v>13041.176470588236</v>
      </c>
      <c r="AL157" s="13"/>
    </row>
    <row r="158" spans="1:38" ht="28.8">
      <c r="B158" s="6" t="s">
        <v>220</v>
      </c>
      <c r="C158" s="3">
        <f t="shared" ref="C158:AK158" si="49">STDEV(C49:C50,C52,C58:C59,C61:C62,C67:C68,C70,C73:C78,C89)</f>
        <v>6.5228618609123439</v>
      </c>
      <c r="D158" s="3">
        <f t="shared" si="49"/>
        <v>14971.964808287128</v>
      </c>
      <c r="E158" s="3">
        <f t="shared" si="49"/>
        <v>1454.518361967909</v>
      </c>
      <c r="F158" s="3">
        <f t="shared" si="49"/>
        <v>179.56587099612048</v>
      </c>
      <c r="G158" s="3">
        <f t="shared" si="49"/>
        <v>11.226447559721509</v>
      </c>
      <c r="H158" s="3">
        <f t="shared" si="49"/>
        <v>271.69970071552251</v>
      </c>
      <c r="I158" s="3">
        <f t="shared" si="49"/>
        <v>2.8461044784290039</v>
      </c>
      <c r="J158" s="3">
        <f t="shared" si="49"/>
        <v>0.82880571772427258</v>
      </c>
      <c r="K158" s="3">
        <f t="shared" si="49"/>
        <v>19.355867432670195</v>
      </c>
      <c r="L158" s="3">
        <f t="shared" si="49"/>
        <v>0.26963936751104617</v>
      </c>
      <c r="M158" s="3">
        <f t="shared" si="49"/>
        <v>9.3682902918411699</v>
      </c>
      <c r="N158" s="3">
        <f t="shared" si="49"/>
        <v>21.86806278641669</v>
      </c>
      <c r="O158" s="3">
        <f t="shared" si="49"/>
        <v>5.264624992328792</v>
      </c>
      <c r="P158" s="3">
        <f t="shared" si="49"/>
        <v>24.770721262564038</v>
      </c>
      <c r="Q158" s="3">
        <f t="shared" si="49"/>
        <v>7.5437364314756561</v>
      </c>
      <c r="R158" s="3">
        <f t="shared" si="49"/>
        <v>4.390612620828283</v>
      </c>
      <c r="S158" s="3">
        <f t="shared" si="49"/>
        <v>5.3764505405492401E-2</v>
      </c>
      <c r="T158" s="3">
        <f t="shared" si="49"/>
        <v>0.6423087412596582</v>
      </c>
      <c r="U158" s="3">
        <f t="shared" si="49"/>
        <v>5.818713274724578</v>
      </c>
      <c r="V158" s="3">
        <f t="shared" si="49"/>
        <v>0.45753198546330309</v>
      </c>
      <c r="W158" s="3">
        <f t="shared" si="49"/>
        <v>827.16567713852362</v>
      </c>
      <c r="X158" s="3">
        <f t="shared" si="49"/>
        <v>0.45140084916764373</v>
      </c>
      <c r="Y158" s="3">
        <f t="shared" si="49"/>
        <v>2.5819678846745512E-3</v>
      </c>
      <c r="Z158" s="3">
        <f t="shared" si="49"/>
        <v>2.3868554290861002E-3</v>
      </c>
      <c r="AA158" s="3">
        <f t="shared" si="49"/>
        <v>1.699357930782304E-2</v>
      </c>
      <c r="AB158" s="3">
        <f t="shared" si="49"/>
        <v>0.95405562758338858</v>
      </c>
      <c r="AC158" s="3">
        <f t="shared" si="49"/>
        <v>868.94967024090226</v>
      </c>
      <c r="AD158" s="3">
        <f t="shared" si="49"/>
        <v>2204.6741789421217</v>
      </c>
      <c r="AE158" s="3">
        <f t="shared" si="49"/>
        <v>665.42777042069622</v>
      </c>
      <c r="AF158" s="3">
        <f t="shared" si="49"/>
        <v>2262.8879257943563</v>
      </c>
      <c r="AG158" s="3">
        <f t="shared" si="49"/>
        <v>1258.2083433573771</v>
      </c>
      <c r="AH158" s="3">
        <f t="shared" si="49"/>
        <v>1286.4394546919989</v>
      </c>
      <c r="AI158" s="3">
        <f t="shared" si="49"/>
        <v>0</v>
      </c>
      <c r="AJ158" s="3">
        <f t="shared" si="49"/>
        <v>1328.4776780873933</v>
      </c>
      <c r="AK158" s="3">
        <f t="shared" si="49"/>
        <v>1417.7706194627406</v>
      </c>
      <c r="AL158" s="13"/>
    </row>
    <row r="159" spans="1:38" ht="43.2">
      <c r="B159" s="6" t="s">
        <v>221</v>
      </c>
      <c r="C159" s="3">
        <f t="shared" ref="C159:AK159" si="50">MAX(C49:C50,C52,C58:C59,C61:C62,C67:C68,C70,C73:C78,C89)-MIN(C49:C50,C52,C58:C59,C61:C62,C67:C68,C70,C73:C78,C89)</f>
        <v>28.2271</v>
      </c>
      <c r="D159" s="3">
        <f t="shared" si="50"/>
        <v>62265</v>
      </c>
      <c r="E159" s="3">
        <f t="shared" si="50"/>
        <v>4849.3900000000003</v>
      </c>
      <c r="F159" s="3">
        <f t="shared" si="50"/>
        <v>618.47800000000007</v>
      </c>
      <c r="G159" s="3">
        <f t="shared" si="50"/>
        <v>38.123199999999997</v>
      </c>
      <c r="H159" s="3">
        <f t="shared" si="50"/>
        <v>1215.2809999999999</v>
      </c>
      <c r="I159" s="3">
        <f t="shared" si="50"/>
        <v>11.20476</v>
      </c>
      <c r="J159" s="3">
        <f t="shared" si="50"/>
        <v>2.8903050000000001</v>
      </c>
      <c r="K159" s="3">
        <f t="shared" si="50"/>
        <v>67.991099999999989</v>
      </c>
      <c r="L159" s="3">
        <f t="shared" si="50"/>
        <v>1.0838159999999999</v>
      </c>
      <c r="M159" s="3">
        <f t="shared" si="50"/>
        <v>28.098500000000005</v>
      </c>
      <c r="N159" s="3">
        <f t="shared" si="50"/>
        <v>74.000399999999999</v>
      </c>
      <c r="O159" s="3">
        <f t="shared" si="50"/>
        <v>16.093499999999992</v>
      </c>
      <c r="P159" s="3">
        <f t="shared" si="50"/>
        <v>100.458</v>
      </c>
      <c r="Q159" s="3">
        <f t="shared" si="50"/>
        <v>25.207099999999997</v>
      </c>
      <c r="R159" s="3">
        <f t="shared" si="50"/>
        <v>14.576699999999999</v>
      </c>
      <c r="S159" s="3">
        <f t="shared" si="50"/>
        <v>0.17241290000000001</v>
      </c>
      <c r="T159" s="3">
        <f t="shared" si="50"/>
        <v>2.774629</v>
      </c>
      <c r="U159" s="3">
        <f t="shared" si="50"/>
        <v>23.595600000000001</v>
      </c>
      <c r="V159" s="3">
        <f t="shared" si="50"/>
        <v>1.517965</v>
      </c>
      <c r="W159" s="3">
        <f t="shared" si="50"/>
        <v>2958.2699999999995</v>
      </c>
      <c r="X159" s="3">
        <f t="shared" si="50"/>
        <v>2.1794539999999998</v>
      </c>
      <c r="Y159" s="3">
        <f t="shared" si="50"/>
        <v>1.166561E-2</v>
      </c>
      <c r="Z159" s="3">
        <f t="shared" si="50"/>
        <v>7.8489200000000005E-3</v>
      </c>
      <c r="AA159" s="3">
        <f t="shared" si="50"/>
        <v>5.8305839999999998E-2</v>
      </c>
      <c r="AB159" s="3">
        <f t="shared" si="50"/>
        <v>4.0264199999999999</v>
      </c>
      <c r="AC159" s="3">
        <f t="shared" si="50"/>
        <v>2900</v>
      </c>
      <c r="AD159" s="3">
        <f t="shared" si="50"/>
        <v>4800</v>
      </c>
      <c r="AE159" s="3">
        <f t="shared" si="50"/>
        <v>2200</v>
      </c>
      <c r="AF159" s="3">
        <f t="shared" si="50"/>
        <v>6600</v>
      </c>
      <c r="AG159" s="3">
        <f t="shared" si="50"/>
        <v>5300</v>
      </c>
      <c r="AH159" s="3">
        <f t="shared" si="50"/>
        <v>4200.0000000000291</v>
      </c>
      <c r="AI159" s="3">
        <f t="shared" si="50"/>
        <v>0</v>
      </c>
      <c r="AJ159" s="3">
        <f t="shared" si="50"/>
        <v>3400.0000000000005</v>
      </c>
      <c r="AK159" s="3">
        <f t="shared" si="50"/>
        <v>6000</v>
      </c>
      <c r="AL159" s="13"/>
    </row>
    <row r="160" spans="1:38">
      <c r="B160" s="3" t="s">
        <v>214</v>
      </c>
      <c r="C160" s="3">
        <f t="shared" ref="C160:AK160" si="51">_xlfn.QUARTILE.INC(C87:C131,1)</f>
        <v>18.092099999999999</v>
      </c>
      <c r="D160" s="3">
        <f t="shared" si="51"/>
        <v>47858.25</v>
      </c>
      <c r="E160" s="3">
        <f t="shared" si="51"/>
        <v>392.19154545454552</v>
      </c>
      <c r="F160" s="3">
        <f t="shared" si="51"/>
        <v>70.02745625</v>
      </c>
      <c r="G160" s="3">
        <f t="shared" si="51"/>
        <v>15.027037037380552</v>
      </c>
      <c r="H160" s="3">
        <f t="shared" si="51"/>
        <v>677.39312499999994</v>
      </c>
      <c r="I160" s="3">
        <f t="shared" si="51"/>
        <v>0.58440924999999999</v>
      </c>
      <c r="J160" s="3">
        <f t="shared" si="51"/>
        <v>0.55667349611111117</v>
      </c>
      <c r="K160" s="3">
        <f t="shared" si="51"/>
        <v>47.505265624999993</v>
      </c>
      <c r="L160" s="3">
        <f t="shared" si="51"/>
        <v>0.75757974999999989</v>
      </c>
      <c r="M160" s="3">
        <f t="shared" si="51"/>
        <v>12.900412500000002</v>
      </c>
      <c r="N160" s="3">
        <f t="shared" si="51"/>
        <v>30.642793749999999</v>
      </c>
      <c r="O160" s="3">
        <f t="shared" si="51"/>
        <v>18.461081249999999</v>
      </c>
      <c r="P160" s="3">
        <f t="shared" si="51"/>
        <v>73.843499999999977</v>
      </c>
      <c r="Q160" s="3">
        <f t="shared" si="51"/>
        <v>11.441048785783249</v>
      </c>
      <c r="R160" s="3">
        <f t="shared" si="51"/>
        <v>14.998715625000006</v>
      </c>
      <c r="S160" s="3">
        <f t="shared" si="51"/>
        <v>3.6145410937500004E-2</v>
      </c>
      <c r="T160" s="3">
        <f t="shared" si="51"/>
        <v>0.66612696522278414</v>
      </c>
      <c r="U160" s="3">
        <f t="shared" si="51"/>
        <v>10.259753125</v>
      </c>
      <c r="V160" s="3">
        <f t="shared" si="51"/>
        <v>0.61174100000000009</v>
      </c>
      <c r="W160" s="3">
        <f t="shared" si="51"/>
        <v>1222.3412499999999</v>
      </c>
      <c r="X160" s="3">
        <f t="shared" si="51"/>
        <v>9.1086283412161011E-3</v>
      </c>
      <c r="Y160" s="3">
        <f t="shared" si="51"/>
        <v>-2.5422157499999998E-4</v>
      </c>
      <c r="Z160" s="3">
        <f t="shared" si="51"/>
        <v>-1.5397708842187501E-3</v>
      </c>
      <c r="AA160" s="3">
        <f t="shared" si="51"/>
        <v>7.1190525000000004E-3</v>
      </c>
      <c r="AB160" s="3">
        <f t="shared" si="51"/>
        <v>2.3428368750000002</v>
      </c>
      <c r="AC160" s="3">
        <f t="shared" si="51"/>
        <v>3457.8125</v>
      </c>
      <c r="AD160" s="3">
        <f t="shared" si="51"/>
        <v>1325</v>
      </c>
      <c r="AE160" s="3">
        <f t="shared" si="51"/>
        <v>3131.4822146326283</v>
      </c>
      <c r="AF160" s="3">
        <f t="shared" si="51"/>
        <v>9851.5625</v>
      </c>
      <c r="AG160" s="3">
        <f t="shared" si="51"/>
        <v>6525</v>
      </c>
      <c r="AH160" s="3">
        <f t="shared" si="51"/>
        <v>6075.0000000000146</v>
      </c>
      <c r="AI160" s="3">
        <f t="shared" si="51"/>
        <v>0</v>
      </c>
      <c r="AJ160" s="3">
        <f t="shared" si="51"/>
        <v>0</v>
      </c>
      <c r="AK160" s="3">
        <f t="shared" si="51"/>
        <v>7596.8750000000018</v>
      </c>
      <c r="AL160" s="13"/>
    </row>
    <row r="161" spans="2:138">
      <c r="B161" s="3" t="s">
        <v>215</v>
      </c>
      <c r="C161" s="3">
        <f t="shared" ref="C161:AK161" si="52">_xlfn.QUARTILE.INC(C87:C131,3)</f>
        <v>44.589075000000001</v>
      </c>
      <c r="D161" s="3">
        <f t="shared" si="52"/>
        <v>216663.16111111111</v>
      </c>
      <c r="E161" s="3">
        <f t="shared" si="52"/>
        <v>1646.5636187499999</v>
      </c>
      <c r="F161" s="3">
        <f t="shared" si="52"/>
        <v>326.50087442031838</v>
      </c>
      <c r="G161" s="3">
        <f t="shared" si="52"/>
        <v>57.067355681818178</v>
      </c>
      <c r="H161" s="3">
        <f t="shared" si="52"/>
        <v>2762.7399488636361</v>
      </c>
      <c r="I161" s="3">
        <f t="shared" si="52"/>
        <v>276.04525000000001</v>
      </c>
      <c r="J161" s="3">
        <f t="shared" si="52"/>
        <v>143.05882840909089</v>
      </c>
      <c r="K161" s="3">
        <f t="shared" si="52"/>
        <v>123.75930113636363</v>
      </c>
      <c r="L161" s="3">
        <f t="shared" si="52"/>
        <v>2.0956087499999998</v>
      </c>
      <c r="M161" s="3">
        <f t="shared" si="52"/>
        <v>39.808318749999998</v>
      </c>
      <c r="N161" s="3">
        <f t="shared" si="52"/>
        <v>87.428281249999998</v>
      </c>
      <c r="O161" s="3">
        <f t="shared" si="52"/>
        <v>66.102743750000002</v>
      </c>
      <c r="P161" s="3">
        <f t="shared" si="52"/>
        <v>239.39687499999999</v>
      </c>
      <c r="Q161" s="3">
        <f t="shared" si="52"/>
        <v>32.459407777777777</v>
      </c>
      <c r="R161" s="3">
        <f t="shared" si="52"/>
        <v>31.035556249999996</v>
      </c>
      <c r="S161" s="3">
        <f t="shared" si="52"/>
        <v>0.10350624999999999</v>
      </c>
      <c r="T161" s="3">
        <f t="shared" si="52"/>
        <v>1.7575753295454546</v>
      </c>
      <c r="U161" s="3">
        <f t="shared" si="52"/>
        <v>33.108946428571429</v>
      </c>
      <c r="V161" s="3">
        <f t="shared" si="52"/>
        <v>2.3494775000000003</v>
      </c>
      <c r="W161" s="3">
        <f t="shared" si="52"/>
        <v>3423.4924999999998</v>
      </c>
      <c r="X161" s="3">
        <f t="shared" si="52"/>
        <v>2.6658819550000001E-2</v>
      </c>
      <c r="Y161" s="3">
        <f t="shared" si="52"/>
        <v>2.3478748437499998E-3</v>
      </c>
      <c r="Z161" s="3">
        <f t="shared" si="52"/>
        <v>3.4673030588235777E-3</v>
      </c>
      <c r="AA161" s="3">
        <f t="shared" si="52"/>
        <v>5.58963325E-2</v>
      </c>
      <c r="AB161" s="3">
        <f t="shared" si="52"/>
        <v>7.0622757386363633</v>
      </c>
      <c r="AC161" s="3">
        <f t="shared" si="52"/>
        <v>464550</v>
      </c>
      <c r="AD161" s="3">
        <f t="shared" si="52"/>
        <v>4225</v>
      </c>
      <c r="AE161" s="3">
        <f t="shared" si="52"/>
        <v>7886.363636363636</v>
      </c>
      <c r="AF161" s="3">
        <f t="shared" si="52"/>
        <v>191946.875</v>
      </c>
      <c r="AG161" s="3">
        <f t="shared" si="52"/>
        <v>233478.33333333334</v>
      </c>
      <c r="AH161" s="3">
        <f t="shared" si="52"/>
        <v>91690.625</v>
      </c>
      <c r="AI161" s="3">
        <f t="shared" si="52"/>
        <v>46.590909090909093</v>
      </c>
      <c r="AJ161" s="3">
        <f t="shared" si="52"/>
        <v>980.01756322810456</v>
      </c>
      <c r="AK161" s="3">
        <f t="shared" si="52"/>
        <v>16042.045454545458</v>
      </c>
      <c r="AL161" s="13"/>
    </row>
    <row r="162" spans="2:138">
      <c r="B162" s="3" t="s">
        <v>216</v>
      </c>
      <c r="C162" s="3">
        <f>C161-C160</f>
        <v>26.496975000000003</v>
      </c>
      <c r="D162" s="3">
        <f>D161-D160</f>
        <v>168804.91111111111</v>
      </c>
      <c r="E162" s="3">
        <f t="shared" ref="E162:AK162" si="53">E161-E160</f>
        <v>1254.3720732954544</v>
      </c>
      <c r="F162" s="3">
        <f t="shared" si="53"/>
        <v>256.47341817031838</v>
      </c>
      <c r="G162" s="3">
        <f t="shared" si="53"/>
        <v>42.040318644437626</v>
      </c>
      <c r="H162" s="3">
        <f t="shared" si="53"/>
        <v>2085.346823863636</v>
      </c>
      <c r="I162" s="3">
        <f t="shared" si="53"/>
        <v>275.46084074999999</v>
      </c>
      <c r="J162" s="3">
        <f t="shared" si="53"/>
        <v>142.50215491297979</v>
      </c>
      <c r="K162" s="3">
        <f t="shared" si="53"/>
        <v>76.254035511363639</v>
      </c>
      <c r="L162" s="3">
        <f t="shared" si="53"/>
        <v>1.3380289999999999</v>
      </c>
      <c r="M162" s="3">
        <f t="shared" si="53"/>
        <v>26.907906249999996</v>
      </c>
      <c r="N162" s="3">
        <f t="shared" si="53"/>
        <v>56.785487500000002</v>
      </c>
      <c r="O162" s="3">
        <f t="shared" si="53"/>
        <v>47.641662500000002</v>
      </c>
      <c r="P162" s="3">
        <f t="shared" si="53"/>
        <v>165.55337500000002</v>
      </c>
      <c r="Q162" s="3">
        <f t="shared" si="53"/>
        <v>21.018358991994528</v>
      </c>
      <c r="R162" s="3">
        <f t="shared" si="53"/>
        <v>16.036840624999989</v>
      </c>
      <c r="S162" s="3">
        <f t="shared" si="53"/>
        <v>6.7360839062499983E-2</v>
      </c>
      <c r="T162" s="3">
        <f t="shared" si="53"/>
        <v>1.0914483643226705</v>
      </c>
      <c r="U162" s="3">
        <f t="shared" si="53"/>
        <v>22.849193303571429</v>
      </c>
      <c r="V162" s="3">
        <f t="shared" si="53"/>
        <v>1.7377365000000002</v>
      </c>
      <c r="W162" s="3">
        <f t="shared" si="53"/>
        <v>2201.1512499999999</v>
      </c>
      <c r="X162" s="3">
        <f t="shared" si="53"/>
        <v>1.75501912087839E-2</v>
      </c>
      <c r="Y162" s="3">
        <f t="shared" si="53"/>
        <v>2.6020964187499999E-3</v>
      </c>
      <c r="Z162" s="3">
        <f t="shared" si="53"/>
        <v>5.0070739430423273E-3</v>
      </c>
      <c r="AA162" s="3">
        <f t="shared" si="53"/>
        <v>4.8777279999999999E-2</v>
      </c>
      <c r="AB162" s="3">
        <f t="shared" si="53"/>
        <v>4.7194388636363627</v>
      </c>
      <c r="AC162" s="3">
        <f t="shared" si="53"/>
        <v>461092.1875</v>
      </c>
      <c r="AD162" s="3">
        <f t="shared" si="53"/>
        <v>2900</v>
      </c>
      <c r="AE162" s="3">
        <f t="shared" si="53"/>
        <v>4754.8814217310082</v>
      </c>
      <c r="AF162" s="3">
        <f t="shared" si="53"/>
        <v>182095.3125</v>
      </c>
      <c r="AG162" s="3">
        <f t="shared" si="53"/>
        <v>226953.33333333334</v>
      </c>
      <c r="AH162" s="3">
        <f t="shared" si="53"/>
        <v>85615.624999999985</v>
      </c>
      <c r="AI162" s="3">
        <f t="shared" si="53"/>
        <v>46.590909090909093</v>
      </c>
      <c r="AJ162" s="3">
        <f t="shared" si="53"/>
        <v>980.01756322810456</v>
      </c>
      <c r="AK162" s="3">
        <f t="shared" si="53"/>
        <v>8445.1704545454559</v>
      </c>
      <c r="AL162" s="13"/>
    </row>
    <row r="163" spans="2:138">
      <c r="B163" s="3" t="s">
        <v>217</v>
      </c>
      <c r="C163" s="3">
        <f>C160-1.5*C162</f>
        <v>-21.653362500000004</v>
      </c>
      <c r="D163" s="3">
        <f>D160-1.5*D162</f>
        <v>-205349.11666666667</v>
      </c>
      <c r="E163" s="3">
        <f t="shared" ref="E163:AK163" si="54">E160-1.5*E162</f>
        <v>-1489.366564488636</v>
      </c>
      <c r="F163" s="3">
        <f t="shared" si="54"/>
        <v>-314.68267100547757</v>
      </c>
      <c r="G163" s="3">
        <f t="shared" si="54"/>
        <v>-48.033440929275883</v>
      </c>
      <c r="H163" s="3">
        <f t="shared" si="54"/>
        <v>-2450.627110795454</v>
      </c>
      <c r="I163" s="3">
        <f t="shared" si="54"/>
        <v>-412.60685187499996</v>
      </c>
      <c r="J163" s="3">
        <f t="shared" si="54"/>
        <v>-213.19655887335858</v>
      </c>
      <c r="K163" s="3">
        <f t="shared" si="54"/>
        <v>-66.875787642045466</v>
      </c>
      <c r="L163" s="3">
        <f t="shared" si="54"/>
        <v>-1.2494637500000001</v>
      </c>
      <c r="M163" s="3">
        <f t="shared" si="54"/>
        <v>-27.461446874999993</v>
      </c>
      <c r="N163" s="3">
        <f t="shared" si="54"/>
        <v>-54.535437500000015</v>
      </c>
      <c r="O163" s="3">
        <f t="shared" si="54"/>
        <v>-53.001412500000008</v>
      </c>
      <c r="P163" s="3">
        <f t="shared" si="54"/>
        <v>-174.48656250000005</v>
      </c>
      <c r="Q163" s="3">
        <f t="shared" si="54"/>
        <v>-20.086489702208542</v>
      </c>
      <c r="R163" s="3">
        <f t="shared" si="54"/>
        <v>-9.0565453124999777</v>
      </c>
      <c r="S163" s="3">
        <f t="shared" si="54"/>
        <v>-6.4895847656249978E-2</v>
      </c>
      <c r="T163" s="3">
        <f t="shared" si="54"/>
        <v>-0.97104558126122154</v>
      </c>
      <c r="U163" s="3">
        <f t="shared" si="54"/>
        <v>-24.014036830357146</v>
      </c>
      <c r="V163" s="3">
        <f t="shared" si="54"/>
        <v>-1.9948637500000002</v>
      </c>
      <c r="W163" s="3">
        <f t="shared" si="54"/>
        <v>-2079.3856249999999</v>
      </c>
      <c r="X163" s="3">
        <f t="shared" si="54"/>
        <v>-1.7216658471959748E-2</v>
      </c>
      <c r="Y163" s="3">
        <f t="shared" si="54"/>
        <v>-4.1573662031249995E-3</v>
      </c>
      <c r="Z163" s="3">
        <f t="shared" si="54"/>
        <v>-9.0503817987822414E-3</v>
      </c>
      <c r="AA163" s="3">
        <f t="shared" si="54"/>
        <v>-6.6046867499999995E-2</v>
      </c>
      <c r="AB163" s="3">
        <f t="shared" si="54"/>
        <v>-4.7363214204545443</v>
      </c>
      <c r="AC163" s="3">
        <f t="shared" si="54"/>
        <v>-688180.46875</v>
      </c>
      <c r="AD163" s="3">
        <f t="shared" si="54"/>
        <v>-3025</v>
      </c>
      <c r="AE163" s="3">
        <f t="shared" si="54"/>
        <v>-4000.8399179638841</v>
      </c>
      <c r="AF163" s="3">
        <f t="shared" si="54"/>
        <v>-263291.40625</v>
      </c>
      <c r="AG163" s="3">
        <f t="shared" si="54"/>
        <v>-333905</v>
      </c>
      <c r="AH163" s="3">
        <f t="shared" si="54"/>
        <v>-122348.43749999996</v>
      </c>
      <c r="AI163" s="3">
        <f t="shared" si="54"/>
        <v>-69.88636363636364</v>
      </c>
      <c r="AJ163" s="3">
        <f t="shared" si="54"/>
        <v>-1470.026344842157</v>
      </c>
      <c r="AK163" s="3">
        <f t="shared" si="54"/>
        <v>-5070.880681818182</v>
      </c>
      <c r="AL163" s="13"/>
    </row>
    <row r="164" spans="2:138">
      <c r="B164" s="3" t="s">
        <v>218</v>
      </c>
      <c r="C164" s="3">
        <f>C161+1.5*C162</f>
        <v>84.33453750000001</v>
      </c>
      <c r="D164" s="3">
        <f>D161+1.5*D162</f>
        <v>469870.52777777775</v>
      </c>
      <c r="E164" s="3">
        <f t="shared" ref="E164:AK164" si="55">E161+1.5*E162</f>
        <v>3528.1217286931815</v>
      </c>
      <c r="F164" s="3">
        <f t="shared" si="55"/>
        <v>711.21100167579596</v>
      </c>
      <c r="G164" s="3">
        <f t="shared" si="55"/>
        <v>120.12783364847462</v>
      </c>
      <c r="H164" s="3">
        <f t="shared" si="55"/>
        <v>5890.7601846590896</v>
      </c>
      <c r="I164" s="3">
        <f t="shared" si="55"/>
        <v>689.23651112499999</v>
      </c>
      <c r="J164" s="3">
        <f t="shared" si="55"/>
        <v>356.81206077856058</v>
      </c>
      <c r="K164" s="3">
        <f t="shared" si="55"/>
        <v>238.14035440340911</v>
      </c>
      <c r="L164" s="3">
        <f t="shared" si="55"/>
        <v>4.1026522500000002</v>
      </c>
      <c r="M164" s="3">
        <f t="shared" si="55"/>
        <v>80.170178124999993</v>
      </c>
      <c r="N164" s="3">
        <f t="shared" si="55"/>
        <v>172.60651250000001</v>
      </c>
      <c r="O164" s="3">
        <f t="shared" si="55"/>
        <v>137.56523750000002</v>
      </c>
      <c r="P164" s="3">
        <f t="shared" si="55"/>
        <v>487.72693750000002</v>
      </c>
      <c r="Q164" s="3">
        <f t="shared" si="55"/>
        <v>63.986946265769568</v>
      </c>
      <c r="R164" s="3">
        <f t="shared" si="55"/>
        <v>55.090817187499979</v>
      </c>
      <c r="S164" s="3">
        <f t="shared" si="55"/>
        <v>0.20454750859374998</v>
      </c>
      <c r="T164" s="3">
        <f t="shared" si="55"/>
        <v>3.3947478760294603</v>
      </c>
      <c r="U164" s="3">
        <f t="shared" si="55"/>
        <v>67.382736383928574</v>
      </c>
      <c r="V164" s="3">
        <f t="shared" si="55"/>
        <v>4.9560822500000006</v>
      </c>
      <c r="W164" s="3">
        <f t="shared" si="55"/>
        <v>6725.2193749999997</v>
      </c>
      <c r="X164" s="3">
        <f t="shared" si="55"/>
        <v>5.2984106363175854E-2</v>
      </c>
      <c r="Y164" s="3">
        <f t="shared" si="55"/>
        <v>6.2510194718749992E-3</v>
      </c>
      <c r="Z164" s="3">
        <f t="shared" si="55"/>
        <v>1.0977913973387068E-2</v>
      </c>
      <c r="AA164" s="3">
        <f t="shared" si="55"/>
        <v>0.1290622525</v>
      </c>
      <c r="AB164" s="3">
        <f t="shared" si="55"/>
        <v>14.141434034090906</v>
      </c>
      <c r="AC164" s="3">
        <f t="shared" si="55"/>
        <v>1156188.28125</v>
      </c>
      <c r="AD164" s="3">
        <f t="shared" si="55"/>
        <v>8575</v>
      </c>
      <c r="AE164" s="3">
        <f t="shared" si="55"/>
        <v>15018.685768960149</v>
      </c>
      <c r="AF164" s="3">
        <f t="shared" si="55"/>
        <v>465089.84375</v>
      </c>
      <c r="AG164" s="3">
        <f t="shared" si="55"/>
        <v>573908.33333333337</v>
      </c>
      <c r="AH164" s="3">
        <f t="shared" si="55"/>
        <v>220114.06249999997</v>
      </c>
      <c r="AI164" s="3">
        <f t="shared" si="55"/>
        <v>116.47727272727273</v>
      </c>
      <c r="AJ164" s="3">
        <f t="shared" si="55"/>
        <v>2450.0439080702618</v>
      </c>
      <c r="AK164" s="3">
        <f t="shared" si="55"/>
        <v>28709.80113636364</v>
      </c>
      <c r="AL164" s="13"/>
    </row>
    <row r="165" spans="2:138" ht="14.4" customHeight="1"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</row>
    <row r="166" spans="2:138" ht="14.4" customHeight="1">
      <c r="B166" s="15" t="s">
        <v>313</v>
      </c>
      <c r="C166" s="2" t="s">
        <v>25</v>
      </c>
      <c r="D166" s="2" t="s">
        <v>26</v>
      </c>
      <c r="E166" s="2" t="s">
        <v>27</v>
      </c>
      <c r="F166" s="2" t="s">
        <v>28</v>
      </c>
      <c r="G166" s="2" t="s">
        <v>29</v>
      </c>
      <c r="H166" s="2" t="s">
        <v>30</v>
      </c>
      <c r="I166" s="2" t="s">
        <v>31</v>
      </c>
      <c r="J166" s="2" t="s">
        <v>32</v>
      </c>
      <c r="K166" s="2" t="s">
        <v>33</v>
      </c>
      <c r="L166" s="2" t="s">
        <v>34</v>
      </c>
      <c r="M166" s="2" t="s">
        <v>35</v>
      </c>
      <c r="N166" s="2" t="s">
        <v>36</v>
      </c>
      <c r="O166" s="2" t="s">
        <v>37</v>
      </c>
      <c r="P166" s="2" t="s">
        <v>38</v>
      </c>
      <c r="Q166" s="2" t="s">
        <v>39</v>
      </c>
      <c r="R166" s="2" t="s">
        <v>40</v>
      </c>
      <c r="S166" s="2" t="s">
        <v>41</v>
      </c>
      <c r="T166" s="2" t="s">
        <v>42</v>
      </c>
      <c r="U166" s="2" t="s">
        <v>43</v>
      </c>
      <c r="V166" s="2" t="s">
        <v>44</v>
      </c>
      <c r="W166" s="2" t="s">
        <v>45</v>
      </c>
      <c r="X166" s="2" t="s">
        <v>46</v>
      </c>
      <c r="Y166" s="2" t="s">
        <v>47</v>
      </c>
      <c r="Z166" s="2" t="s">
        <v>48</v>
      </c>
      <c r="AA166" s="2" t="s">
        <v>49</v>
      </c>
      <c r="AB166" s="2" t="s">
        <v>50</v>
      </c>
      <c r="AC166" s="20" t="s">
        <v>229</v>
      </c>
      <c r="AD166" s="20" t="s">
        <v>231</v>
      </c>
      <c r="AE166" s="20" t="s">
        <v>232</v>
      </c>
      <c r="AF166" s="20" t="s">
        <v>233</v>
      </c>
      <c r="AG166" s="20" t="s">
        <v>234</v>
      </c>
      <c r="AH166" s="20" t="s">
        <v>238</v>
      </c>
      <c r="AI166" s="20" t="s">
        <v>239</v>
      </c>
      <c r="AJ166" s="20" t="s">
        <v>241</v>
      </c>
      <c r="AK166" s="20" t="s">
        <v>244</v>
      </c>
      <c r="AL166" s="13"/>
    </row>
    <row r="167" spans="2:138" ht="24" customHeight="1">
      <c r="B167" s="6" t="s">
        <v>219</v>
      </c>
      <c r="C167" s="3">
        <f t="shared" ref="C167:AK167" si="56">AVERAGE(C59:C60,C62,C68:C69,C71:C72,C77:C78,C80,C83:C88,C99)</f>
        <v>43.009947058823535</v>
      </c>
      <c r="D167" s="3">
        <f t="shared" si="56"/>
        <v>215113.92647058822</v>
      </c>
      <c r="E167" s="3">
        <f t="shared" si="56"/>
        <v>1025.3929117647058</v>
      </c>
      <c r="F167" s="3">
        <f t="shared" si="56"/>
        <v>282.15221176470584</v>
      </c>
      <c r="G167" s="3">
        <f t="shared" si="56"/>
        <v>38.946538235294113</v>
      </c>
      <c r="H167" s="3">
        <f t="shared" si="56"/>
        <v>1108.5559705882351</v>
      </c>
      <c r="I167" s="3">
        <f t="shared" si="56"/>
        <v>18.879464941176469</v>
      </c>
      <c r="J167" s="3">
        <f t="shared" si="56"/>
        <v>10.854816647058824</v>
      </c>
      <c r="K167" s="3">
        <f t="shared" si="56"/>
        <v>111.83521176470589</v>
      </c>
      <c r="L167" s="3">
        <f t="shared" si="56"/>
        <v>1.2041797647058823</v>
      </c>
      <c r="M167" s="3">
        <f t="shared" si="56"/>
        <v>39.219551470588229</v>
      </c>
      <c r="N167" s="3">
        <f t="shared" si="56"/>
        <v>79.007527941176463</v>
      </c>
      <c r="O167" s="3">
        <f t="shared" si="56"/>
        <v>66.733280882352943</v>
      </c>
      <c r="P167" s="3">
        <f t="shared" si="56"/>
        <v>219.7043088235294</v>
      </c>
      <c r="Q167" s="3">
        <f t="shared" si="56"/>
        <v>36.12252941176471</v>
      </c>
      <c r="R167" s="3">
        <f t="shared" si="56"/>
        <v>32.198930882352947</v>
      </c>
      <c r="S167" s="3">
        <f t="shared" si="56"/>
        <v>8.8045830588235299E-2</v>
      </c>
      <c r="T167" s="3">
        <f t="shared" si="56"/>
        <v>1.2052671823529413</v>
      </c>
      <c r="U167" s="3">
        <f t="shared" si="56"/>
        <v>25.208261764705885</v>
      </c>
      <c r="V167" s="3">
        <f t="shared" si="56"/>
        <v>0.79942040588235297</v>
      </c>
      <c r="W167" s="3">
        <f t="shared" si="56"/>
        <v>3242.3807352941176</v>
      </c>
      <c r="X167" s="3">
        <f t="shared" si="56"/>
        <v>3.3873899117647065E-2</v>
      </c>
      <c r="Y167" s="3">
        <f t="shared" si="56"/>
        <v>3.7661893417647065E-3</v>
      </c>
      <c r="Z167" s="3">
        <f t="shared" si="56"/>
        <v>-1.0807751911764707E-3</v>
      </c>
      <c r="AA167" s="3">
        <f t="shared" si="56"/>
        <v>1.67906097E-2</v>
      </c>
      <c r="AB167" s="3">
        <f t="shared" si="56"/>
        <v>4.4882857352941175</v>
      </c>
      <c r="AC167" s="3">
        <f t="shared" si="56"/>
        <v>464977.9411764706</v>
      </c>
      <c r="AD167" s="3">
        <f t="shared" si="56"/>
        <v>2254.4117647058824</v>
      </c>
      <c r="AE167" s="3">
        <f t="shared" si="56"/>
        <v>7230.8823529411766</v>
      </c>
      <c r="AF167" s="3">
        <f t="shared" si="56"/>
        <v>193633.82352941178</v>
      </c>
      <c r="AG167" s="3">
        <f t="shared" si="56"/>
        <v>233272.0588235294</v>
      </c>
      <c r="AH167" s="3">
        <f t="shared" si="56"/>
        <v>85007.352941176476</v>
      </c>
      <c r="AI167" s="3">
        <f t="shared" si="56"/>
        <v>0</v>
      </c>
      <c r="AJ167" s="3">
        <f t="shared" si="56"/>
        <v>529.41176470588243</v>
      </c>
      <c r="AK167" s="3">
        <f t="shared" si="56"/>
        <v>13501.470588235294</v>
      </c>
      <c r="AL167" s="13"/>
      <c r="EH167" t="s">
        <v>257</v>
      </c>
    </row>
    <row r="168" spans="2:138" ht="24" customHeight="1">
      <c r="B168" s="6" t="s">
        <v>220</v>
      </c>
      <c r="C168" s="3">
        <f t="shared" ref="C168:AK168" si="57">STDEV(C59:C60,C62,C68:C69,C71:C72,C77:C78,C80,C83:C88,C99)</f>
        <v>4.4707092431064206</v>
      </c>
      <c r="D168" s="3">
        <f t="shared" si="57"/>
        <v>15407.046062537807</v>
      </c>
      <c r="E168" s="3">
        <f t="shared" si="57"/>
        <v>1372.8861950468872</v>
      </c>
      <c r="F168" s="3">
        <f t="shared" si="57"/>
        <v>447.09351432150612</v>
      </c>
      <c r="G168" s="3">
        <f t="shared" si="57"/>
        <v>17.364077849755024</v>
      </c>
      <c r="H168" s="3">
        <f t="shared" si="57"/>
        <v>666.86526410626209</v>
      </c>
      <c r="I168" s="3">
        <f t="shared" si="57"/>
        <v>76.038299135836112</v>
      </c>
      <c r="J168" s="3">
        <f t="shared" si="57"/>
        <v>42.947819866342229</v>
      </c>
      <c r="K168" s="3">
        <f t="shared" si="57"/>
        <v>15.812645166522614</v>
      </c>
      <c r="L168" s="3">
        <f t="shared" si="57"/>
        <v>0.51629396955955853</v>
      </c>
      <c r="M168" s="3">
        <f t="shared" si="57"/>
        <v>9.6760628852874273</v>
      </c>
      <c r="N168" s="3">
        <f t="shared" si="57"/>
        <v>19.201632021592552</v>
      </c>
      <c r="O168" s="3">
        <f t="shared" si="57"/>
        <v>7.6182081599546301</v>
      </c>
      <c r="P168" s="3">
        <f t="shared" si="57"/>
        <v>24.881872144873238</v>
      </c>
      <c r="Q168" s="3">
        <f t="shared" si="57"/>
        <v>10.303443742856322</v>
      </c>
      <c r="R168" s="3">
        <f t="shared" si="57"/>
        <v>5.3485849595909913</v>
      </c>
      <c r="S168" s="3">
        <f t="shared" si="57"/>
        <v>5.489031965497336E-2</v>
      </c>
      <c r="T168" s="3">
        <f t="shared" si="57"/>
        <v>0.72874348089827456</v>
      </c>
      <c r="U168" s="3">
        <f t="shared" si="57"/>
        <v>9.2290956905750186</v>
      </c>
      <c r="V168" s="3">
        <f t="shared" si="57"/>
        <v>0.69070791534464859</v>
      </c>
      <c r="W168" s="3">
        <f t="shared" si="57"/>
        <v>554.09100276077652</v>
      </c>
      <c r="X168" s="3">
        <f t="shared" si="57"/>
        <v>9.9185986982549129E-2</v>
      </c>
      <c r="Y168" s="3">
        <f t="shared" si="57"/>
        <v>1.4599113765173827E-2</v>
      </c>
      <c r="Z168" s="3">
        <f t="shared" si="57"/>
        <v>3.9984754279935595E-3</v>
      </c>
      <c r="AA168" s="3">
        <f t="shared" si="57"/>
        <v>2.0131693110817778E-2</v>
      </c>
      <c r="AB168" s="3">
        <f t="shared" si="57"/>
        <v>1.9922319279939704</v>
      </c>
      <c r="AC168" s="3">
        <f t="shared" si="57"/>
        <v>1409.7285408274622</v>
      </c>
      <c r="AD168" s="3">
        <f t="shared" si="57"/>
        <v>2242.909579620396</v>
      </c>
      <c r="AE168" s="3">
        <f t="shared" si="57"/>
        <v>808.52534610494342</v>
      </c>
      <c r="AF168" s="3">
        <f t="shared" si="57"/>
        <v>2879.9541714082479</v>
      </c>
      <c r="AG168" s="3">
        <f t="shared" si="57"/>
        <v>1946.7497422174001</v>
      </c>
      <c r="AH168" s="3">
        <f t="shared" si="57"/>
        <v>2992.1742291596356</v>
      </c>
      <c r="AI168" s="3">
        <f t="shared" si="57"/>
        <v>0</v>
      </c>
      <c r="AJ168" s="3">
        <f t="shared" si="57"/>
        <v>1185.2028865780499</v>
      </c>
      <c r="AK168" s="3">
        <f t="shared" si="57"/>
        <v>2002.1174452828427</v>
      </c>
      <c r="AL168" s="13"/>
    </row>
    <row r="169" spans="2:138" ht="24" customHeight="1">
      <c r="B169" s="6" t="s">
        <v>221</v>
      </c>
      <c r="C169" s="3">
        <f t="shared" ref="C169:AK169" si="58">MAX(C59:C60,C62,C68:C69,C71:C72,C77:C78,C80,C83:C88,C99)-MIN(C59:C60,C62,C68:C69,C71:C72,C77:C78,C80,C83:C88,C99)</f>
        <v>17.275699999999993</v>
      </c>
      <c r="D169" s="3">
        <f t="shared" si="58"/>
        <v>61831</v>
      </c>
      <c r="E169" s="3">
        <f t="shared" si="58"/>
        <v>5428.9</v>
      </c>
      <c r="F169" s="3">
        <f t="shared" si="58"/>
        <v>2016.8761</v>
      </c>
      <c r="G169" s="3">
        <f t="shared" si="58"/>
        <v>49.769199999999998</v>
      </c>
      <c r="H169" s="3">
        <f t="shared" si="58"/>
        <v>3114.2874999999999</v>
      </c>
      <c r="I169" s="3">
        <f t="shared" si="58"/>
        <v>314.114822</v>
      </c>
      <c r="J169" s="3">
        <f t="shared" si="58"/>
        <v>178.42089899999999</v>
      </c>
      <c r="K169" s="3">
        <f t="shared" si="58"/>
        <v>59.075099999999978</v>
      </c>
      <c r="L169" s="3">
        <f t="shared" si="58"/>
        <v>2.3420429999999999</v>
      </c>
      <c r="M169" s="3">
        <f t="shared" si="58"/>
        <v>38.486099999999993</v>
      </c>
      <c r="N169" s="3">
        <f t="shared" si="58"/>
        <v>55.691900000000004</v>
      </c>
      <c r="O169" s="3">
        <f t="shared" si="58"/>
        <v>26.436199999999999</v>
      </c>
      <c r="P169" s="3">
        <f t="shared" si="58"/>
        <v>96.791249999999991</v>
      </c>
      <c r="Q169" s="3">
        <f t="shared" si="58"/>
        <v>44.595300000000002</v>
      </c>
      <c r="R169" s="3">
        <f t="shared" si="58"/>
        <v>22.420999999999999</v>
      </c>
      <c r="S169" s="3">
        <f t="shared" si="58"/>
        <v>0.19619149999999999</v>
      </c>
      <c r="T169" s="3">
        <f t="shared" si="58"/>
        <v>2.3103315000000002</v>
      </c>
      <c r="U169" s="3">
        <f t="shared" si="58"/>
        <v>30.146049999999995</v>
      </c>
      <c r="V169" s="3">
        <f t="shared" si="58"/>
        <v>3.1141090999999999</v>
      </c>
      <c r="W169" s="3">
        <f t="shared" si="58"/>
        <v>2091.37</v>
      </c>
      <c r="X169" s="3">
        <f t="shared" si="58"/>
        <v>0.49469679999999999</v>
      </c>
      <c r="Y169" s="3">
        <f t="shared" si="58"/>
        <v>6.190586E-2</v>
      </c>
      <c r="Z169" s="3">
        <f t="shared" si="58"/>
        <v>1.8355690000000001E-2</v>
      </c>
      <c r="AA169" s="3">
        <f t="shared" si="58"/>
        <v>7.3062265000000001E-2</v>
      </c>
      <c r="AB169" s="3">
        <f t="shared" si="58"/>
        <v>5.9010899999999999</v>
      </c>
      <c r="AC169" s="3">
        <f t="shared" si="58"/>
        <v>6274.9999999999418</v>
      </c>
      <c r="AD169" s="3">
        <f t="shared" si="58"/>
        <v>5300</v>
      </c>
      <c r="AE169" s="3">
        <f t="shared" si="58"/>
        <v>2925</v>
      </c>
      <c r="AF169" s="3">
        <f t="shared" si="58"/>
        <v>9925</v>
      </c>
      <c r="AG169" s="3">
        <f t="shared" si="58"/>
        <v>6799.9999999999709</v>
      </c>
      <c r="AH169" s="3">
        <f t="shared" si="58"/>
        <v>13525</v>
      </c>
      <c r="AI169" s="3">
        <f t="shared" si="58"/>
        <v>0</v>
      </c>
      <c r="AJ169" s="3">
        <f t="shared" si="58"/>
        <v>3400.0000000000005</v>
      </c>
      <c r="AK169" s="3">
        <f t="shared" si="58"/>
        <v>9225</v>
      </c>
      <c r="AL169" s="13"/>
    </row>
    <row r="170" spans="2:138">
      <c r="B170" s="3" t="s">
        <v>214</v>
      </c>
      <c r="C170" s="3">
        <f t="shared" ref="C170:AK170" si="59">_xlfn.QUARTILE.INC(C97:C153,1)</f>
        <v>12.959616193218821</v>
      </c>
      <c r="D170" s="3">
        <f t="shared" si="59"/>
        <v>45981</v>
      </c>
      <c r="E170" s="3">
        <f t="shared" si="59"/>
        <v>426.86972727272735</v>
      </c>
      <c r="F170" s="3">
        <f t="shared" si="59"/>
        <v>86.35752500000001</v>
      </c>
      <c r="G170" s="3">
        <f t="shared" si="59"/>
        <v>16.145998002329897</v>
      </c>
      <c r="H170" s="3">
        <f t="shared" si="59"/>
        <v>678.12749999999994</v>
      </c>
      <c r="I170" s="3">
        <f t="shared" si="59"/>
        <v>0.63022500000000004</v>
      </c>
      <c r="J170" s="3">
        <f t="shared" si="59"/>
        <v>1.2038</v>
      </c>
      <c r="K170" s="3">
        <f t="shared" si="59"/>
        <v>41.700631249999986</v>
      </c>
      <c r="L170" s="3">
        <f t="shared" si="59"/>
        <v>0.7690728750000001</v>
      </c>
      <c r="M170" s="3">
        <f t="shared" si="59"/>
        <v>13.079350000000002</v>
      </c>
      <c r="N170" s="3">
        <f t="shared" si="59"/>
        <v>27.468249999999998</v>
      </c>
      <c r="O170" s="3">
        <f t="shared" si="59"/>
        <v>17.558615625000019</v>
      </c>
      <c r="P170" s="3">
        <f t="shared" si="59"/>
        <v>58.462124999999929</v>
      </c>
      <c r="Q170" s="3">
        <f t="shared" si="59"/>
        <v>11.452249999999999</v>
      </c>
      <c r="R170" s="3">
        <f t="shared" si="59"/>
        <v>11.751999999999999</v>
      </c>
      <c r="S170" s="3">
        <f t="shared" si="59"/>
        <v>5.5563397815759745E-2</v>
      </c>
      <c r="T170" s="3">
        <f t="shared" si="59"/>
        <v>0.42913359168422971</v>
      </c>
      <c r="U170" s="3">
        <f t="shared" si="59"/>
        <v>7.6955999999999989</v>
      </c>
      <c r="V170" s="3">
        <f t="shared" si="59"/>
        <v>0.62520034495237864</v>
      </c>
      <c r="W170" s="3">
        <f t="shared" si="59"/>
        <v>1215.4824999999998</v>
      </c>
      <c r="X170" s="3">
        <f t="shared" si="59"/>
        <v>8.6079233648644043E-3</v>
      </c>
      <c r="Y170" s="3">
        <f t="shared" si="59"/>
        <v>-8.2648200000000002E-4</v>
      </c>
      <c r="Z170" s="3">
        <f t="shared" si="59"/>
        <v>-1.3964210027272727E-3</v>
      </c>
      <c r="AA170" s="3">
        <f t="shared" si="59"/>
        <v>1.0403855784444443E-2</v>
      </c>
      <c r="AB170" s="3">
        <f t="shared" si="59"/>
        <v>2.0548999999999995</v>
      </c>
      <c r="AC170" s="3">
        <f t="shared" si="59"/>
        <v>3350</v>
      </c>
      <c r="AD170" s="3">
        <f t="shared" si="59"/>
        <v>1350</v>
      </c>
      <c r="AE170" s="3">
        <f t="shared" si="59"/>
        <v>2100</v>
      </c>
      <c r="AF170" s="3">
        <f t="shared" si="59"/>
        <v>9106.25</v>
      </c>
      <c r="AG170" s="3">
        <f t="shared" si="59"/>
        <v>6600</v>
      </c>
      <c r="AH170" s="3">
        <f t="shared" si="59"/>
        <v>4800.0000000000146</v>
      </c>
      <c r="AI170" s="3">
        <f t="shared" si="59"/>
        <v>0</v>
      </c>
      <c r="AJ170" s="3">
        <f t="shared" si="59"/>
        <v>0</v>
      </c>
      <c r="AK170" s="3">
        <f t="shared" si="59"/>
        <v>5618.75</v>
      </c>
      <c r="AL170" s="13"/>
    </row>
    <row r="171" spans="2:138">
      <c r="B171" s="3" t="s">
        <v>215</v>
      </c>
      <c r="C171" s="3">
        <f t="shared" ref="C171:AK171" si="60">_xlfn.QUARTILE.INC(C97:C153,3)</f>
        <v>45.250716964285715</v>
      </c>
      <c r="D171" s="3">
        <f t="shared" si="60"/>
        <v>217463.75</v>
      </c>
      <c r="E171" s="3">
        <f t="shared" si="60"/>
        <v>2113.7229073855065</v>
      </c>
      <c r="F171" s="3">
        <f t="shared" si="60"/>
        <v>693.55489999999998</v>
      </c>
      <c r="G171" s="3">
        <f t="shared" si="60"/>
        <v>55.993875000000003</v>
      </c>
      <c r="H171" s="3">
        <f t="shared" si="60"/>
        <v>2290.0074999999997</v>
      </c>
      <c r="I171" s="3">
        <f t="shared" si="60"/>
        <v>276.04525000000001</v>
      </c>
      <c r="J171" s="3">
        <f t="shared" si="60"/>
        <v>132.75574999999998</v>
      </c>
      <c r="K171" s="3">
        <f t="shared" si="60"/>
        <v>139.25636428571431</v>
      </c>
      <c r="L171" s="3">
        <f t="shared" si="60"/>
        <v>2.2626272727272725</v>
      </c>
      <c r="M171" s="3">
        <f t="shared" si="60"/>
        <v>42.992514285714286</v>
      </c>
      <c r="N171" s="3">
        <f t="shared" si="60"/>
        <v>89.549000000000007</v>
      </c>
      <c r="O171" s="3">
        <f t="shared" si="60"/>
        <v>66.083300000000008</v>
      </c>
      <c r="P171" s="3">
        <f t="shared" si="60"/>
        <v>237.8835</v>
      </c>
      <c r="Q171" s="3">
        <f t="shared" si="60"/>
        <v>39.622675000000001</v>
      </c>
      <c r="R171" s="3">
        <f t="shared" si="60"/>
        <v>33.076374999999999</v>
      </c>
      <c r="S171" s="3">
        <f t="shared" si="60"/>
        <v>0.1740159</v>
      </c>
      <c r="T171" s="3">
        <f t="shared" si="60"/>
        <v>1.6526000000000001</v>
      </c>
      <c r="U171" s="3">
        <f t="shared" si="60"/>
        <v>32.3919</v>
      </c>
      <c r="V171" s="3">
        <f t="shared" si="60"/>
        <v>2.3376400000000004</v>
      </c>
      <c r="W171" s="3">
        <f t="shared" si="60"/>
        <v>3164.1088888888876</v>
      </c>
      <c r="X171" s="3">
        <f t="shared" si="60"/>
        <v>3.5875528571428568E-2</v>
      </c>
      <c r="Y171" s="3">
        <f t="shared" si="60"/>
        <v>4.8024953142857141E-3</v>
      </c>
      <c r="Z171" s="3">
        <f t="shared" si="60"/>
        <v>3.4638719228792538E-3</v>
      </c>
      <c r="AA171" s="3">
        <f t="shared" si="60"/>
        <v>5.0826574999999999E-2</v>
      </c>
      <c r="AB171" s="3">
        <f t="shared" si="60"/>
        <v>7.0091225000000001</v>
      </c>
      <c r="AC171" s="3">
        <f t="shared" si="60"/>
        <v>462800</v>
      </c>
      <c r="AD171" s="3">
        <f t="shared" si="60"/>
        <v>3975</v>
      </c>
      <c r="AE171" s="3">
        <f t="shared" si="60"/>
        <v>8900</v>
      </c>
      <c r="AF171" s="3">
        <f t="shared" si="60"/>
        <v>189225.00000000006</v>
      </c>
      <c r="AG171" s="3">
        <f t="shared" si="60"/>
        <v>232125</v>
      </c>
      <c r="AH171" s="3">
        <f t="shared" si="60"/>
        <v>91825</v>
      </c>
      <c r="AI171" s="3">
        <f t="shared" si="60"/>
        <v>0</v>
      </c>
      <c r="AJ171" s="3">
        <f t="shared" si="60"/>
        <v>1350</v>
      </c>
      <c r="AK171" s="3">
        <f t="shared" si="60"/>
        <v>16642.857142857141</v>
      </c>
      <c r="AL171" s="13"/>
    </row>
    <row r="172" spans="2:138">
      <c r="B172" s="3" t="s">
        <v>216</v>
      </c>
      <c r="C172" s="3">
        <f>C171-C170</f>
        <v>32.291100771066894</v>
      </c>
      <c r="D172" s="3">
        <f>D171-D170</f>
        <v>171482.75</v>
      </c>
      <c r="E172" s="3">
        <f t="shared" ref="E172:AK172" si="61">E171-E170</f>
        <v>1686.8531801127792</v>
      </c>
      <c r="F172" s="3">
        <f t="shared" si="61"/>
        <v>607.19737499999997</v>
      </c>
      <c r="G172" s="3">
        <f t="shared" si="61"/>
        <v>39.847876997670106</v>
      </c>
      <c r="H172" s="3">
        <f t="shared" si="61"/>
        <v>1611.8799999999997</v>
      </c>
      <c r="I172" s="3">
        <f t="shared" si="61"/>
        <v>275.41502500000001</v>
      </c>
      <c r="J172" s="3">
        <f t="shared" si="61"/>
        <v>131.55194999999998</v>
      </c>
      <c r="K172" s="3">
        <f t="shared" si="61"/>
        <v>97.555733035714326</v>
      </c>
      <c r="L172" s="3">
        <f t="shared" si="61"/>
        <v>1.4935543977272725</v>
      </c>
      <c r="M172" s="3">
        <f t="shared" si="61"/>
        <v>29.913164285714284</v>
      </c>
      <c r="N172" s="3">
        <f t="shared" si="61"/>
        <v>62.080750000000009</v>
      </c>
      <c r="O172" s="3">
        <f t="shared" si="61"/>
        <v>48.524684374999993</v>
      </c>
      <c r="P172" s="3">
        <f t="shared" si="61"/>
        <v>179.42137500000007</v>
      </c>
      <c r="Q172" s="3">
        <f t="shared" si="61"/>
        <v>28.170425000000002</v>
      </c>
      <c r="R172" s="3">
        <f t="shared" si="61"/>
        <v>21.324375</v>
      </c>
      <c r="S172" s="3">
        <f t="shared" si="61"/>
        <v>0.11845250218424025</v>
      </c>
      <c r="T172" s="3">
        <f t="shared" si="61"/>
        <v>1.2234664083157702</v>
      </c>
      <c r="U172" s="3">
        <f t="shared" si="61"/>
        <v>24.696300000000001</v>
      </c>
      <c r="V172" s="3">
        <f t="shared" si="61"/>
        <v>1.7124396550476217</v>
      </c>
      <c r="W172" s="3">
        <f t="shared" si="61"/>
        <v>1948.6263888888877</v>
      </c>
      <c r="X172" s="3">
        <f t="shared" si="61"/>
        <v>2.7267605206564162E-2</v>
      </c>
      <c r="Y172" s="3">
        <f t="shared" si="61"/>
        <v>5.6289773142857141E-3</v>
      </c>
      <c r="Z172" s="3">
        <f t="shared" si="61"/>
        <v>4.8602929256065268E-3</v>
      </c>
      <c r="AA172" s="3">
        <f t="shared" si="61"/>
        <v>4.0422719215555555E-2</v>
      </c>
      <c r="AB172" s="3">
        <f t="shared" si="61"/>
        <v>4.9542225000000002</v>
      </c>
      <c r="AC172" s="3">
        <f t="shared" si="61"/>
        <v>459450</v>
      </c>
      <c r="AD172" s="3">
        <f t="shared" si="61"/>
        <v>2625</v>
      </c>
      <c r="AE172" s="3">
        <f t="shared" si="61"/>
        <v>6800</v>
      </c>
      <c r="AF172" s="3">
        <f t="shared" si="61"/>
        <v>180118.75000000006</v>
      </c>
      <c r="AG172" s="3">
        <f t="shared" si="61"/>
        <v>225525</v>
      </c>
      <c r="AH172" s="3">
        <f t="shared" si="61"/>
        <v>87024.999999999985</v>
      </c>
      <c r="AI172" s="3">
        <f t="shared" si="61"/>
        <v>0</v>
      </c>
      <c r="AJ172" s="3">
        <f t="shared" si="61"/>
        <v>1350</v>
      </c>
      <c r="AK172" s="3">
        <f t="shared" si="61"/>
        <v>11024.107142857141</v>
      </c>
      <c r="AL172" s="13"/>
    </row>
    <row r="173" spans="2:138">
      <c r="B173" s="3" t="s">
        <v>217</v>
      </c>
      <c r="C173" s="3">
        <f>C170-1.5*C172</f>
        <v>-35.47703496338152</v>
      </c>
      <c r="D173" s="3">
        <f>D170-1.5*D172</f>
        <v>-211243.125</v>
      </c>
      <c r="E173" s="3">
        <f t="shared" ref="E173:AK173" si="62">E170-1.5*E172</f>
        <v>-2103.4100428964416</v>
      </c>
      <c r="F173" s="3">
        <f t="shared" si="62"/>
        <v>-824.43853749999994</v>
      </c>
      <c r="G173" s="3">
        <f t="shared" si="62"/>
        <v>-43.625817494175259</v>
      </c>
      <c r="H173" s="3">
        <f t="shared" si="62"/>
        <v>-1739.6924999999997</v>
      </c>
      <c r="I173" s="3">
        <f t="shared" si="62"/>
        <v>-412.49231250000003</v>
      </c>
      <c r="J173" s="3">
        <f t="shared" si="62"/>
        <v>-196.12412499999996</v>
      </c>
      <c r="K173" s="3">
        <f t="shared" si="62"/>
        <v>-104.63296830357152</v>
      </c>
      <c r="L173" s="3">
        <f t="shared" si="62"/>
        <v>-1.4712587215909085</v>
      </c>
      <c r="M173" s="3">
        <f t="shared" si="62"/>
        <v>-31.790396428571423</v>
      </c>
      <c r="N173" s="3">
        <f t="shared" si="62"/>
        <v>-65.652875000000009</v>
      </c>
      <c r="O173" s="3">
        <f t="shared" si="62"/>
        <v>-55.228410937499973</v>
      </c>
      <c r="P173" s="3">
        <f t="shared" si="62"/>
        <v>-210.66993750000015</v>
      </c>
      <c r="Q173" s="3">
        <f t="shared" si="62"/>
        <v>-30.803387500000007</v>
      </c>
      <c r="R173" s="3">
        <f t="shared" si="62"/>
        <v>-20.234562499999999</v>
      </c>
      <c r="S173" s="3">
        <f t="shared" si="62"/>
        <v>-0.12211535546060062</v>
      </c>
      <c r="T173" s="3">
        <f t="shared" si="62"/>
        <v>-1.4060660207894258</v>
      </c>
      <c r="U173" s="3">
        <f t="shared" si="62"/>
        <v>-29.348849999999999</v>
      </c>
      <c r="V173" s="3">
        <f t="shared" si="62"/>
        <v>-1.9434591376190542</v>
      </c>
      <c r="W173" s="3">
        <f t="shared" si="62"/>
        <v>-1707.4570833333316</v>
      </c>
      <c r="X173" s="3">
        <f t="shared" si="62"/>
        <v>-3.229348444498184E-2</v>
      </c>
      <c r="Y173" s="3">
        <f t="shared" si="62"/>
        <v>-9.2699479714285701E-3</v>
      </c>
      <c r="Z173" s="3">
        <f t="shared" si="62"/>
        <v>-8.6868603911370631E-3</v>
      </c>
      <c r="AA173" s="3">
        <f t="shared" si="62"/>
        <v>-5.023022303888889E-2</v>
      </c>
      <c r="AB173" s="3">
        <f t="shared" si="62"/>
        <v>-5.3764337500000003</v>
      </c>
      <c r="AC173" s="3">
        <f t="shared" si="62"/>
        <v>-685825</v>
      </c>
      <c r="AD173" s="3">
        <f t="shared" si="62"/>
        <v>-2587.5</v>
      </c>
      <c r="AE173" s="3">
        <f t="shared" si="62"/>
        <v>-8100</v>
      </c>
      <c r="AF173" s="3">
        <f t="shared" si="62"/>
        <v>-261071.87500000012</v>
      </c>
      <c r="AG173" s="3">
        <f t="shared" si="62"/>
        <v>-331687.5</v>
      </c>
      <c r="AH173" s="3">
        <f t="shared" si="62"/>
        <v>-125737.49999999996</v>
      </c>
      <c r="AI173" s="3">
        <f t="shared" si="62"/>
        <v>0</v>
      </c>
      <c r="AJ173" s="3">
        <f t="shared" si="62"/>
        <v>-2025</v>
      </c>
      <c r="AK173" s="3">
        <f t="shared" si="62"/>
        <v>-10917.41071428571</v>
      </c>
    </row>
    <row r="174" spans="2:138">
      <c r="B174" s="3" t="s">
        <v>218</v>
      </c>
      <c r="C174" s="3">
        <f>C171+1.5*C172</f>
        <v>93.687368120886049</v>
      </c>
      <c r="D174" s="3">
        <f>D171+1.5*D172</f>
        <v>474687.875</v>
      </c>
      <c r="E174" s="3">
        <f t="shared" ref="E174:AK174" si="63">E171+1.5*E172</f>
        <v>4644.0026775546758</v>
      </c>
      <c r="F174" s="3">
        <f t="shared" si="63"/>
        <v>1604.3509624999999</v>
      </c>
      <c r="G174" s="3">
        <f t="shared" si="63"/>
        <v>115.76569049650516</v>
      </c>
      <c r="H174" s="3">
        <f t="shared" si="63"/>
        <v>4707.8274999999994</v>
      </c>
      <c r="I174" s="3">
        <f t="shared" si="63"/>
        <v>689.16778750000003</v>
      </c>
      <c r="J174" s="3">
        <f t="shared" si="63"/>
        <v>330.08367499999997</v>
      </c>
      <c r="K174" s="3">
        <f t="shared" si="63"/>
        <v>285.58996383928582</v>
      </c>
      <c r="L174" s="3">
        <f t="shared" si="63"/>
        <v>4.5029588693181815</v>
      </c>
      <c r="M174" s="3">
        <f t="shared" si="63"/>
        <v>87.862260714285711</v>
      </c>
      <c r="N174" s="3">
        <f t="shared" si="63"/>
        <v>182.67012500000001</v>
      </c>
      <c r="O174" s="3">
        <f t="shared" si="63"/>
        <v>138.8703265625</v>
      </c>
      <c r="P174" s="3">
        <f t="shared" si="63"/>
        <v>507.0155625000001</v>
      </c>
      <c r="Q174" s="3">
        <f t="shared" si="63"/>
        <v>81.878312500000007</v>
      </c>
      <c r="R174" s="3">
        <f t="shared" si="63"/>
        <v>65.062937500000004</v>
      </c>
      <c r="S174" s="3">
        <f t="shared" si="63"/>
        <v>0.3516946532763604</v>
      </c>
      <c r="T174" s="3">
        <f t="shared" si="63"/>
        <v>3.4877996124736557</v>
      </c>
      <c r="U174" s="3">
        <f t="shared" si="63"/>
        <v>69.436350000000004</v>
      </c>
      <c r="V174" s="3">
        <f t="shared" si="63"/>
        <v>4.9062994825714332</v>
      </c>
      <c r="W174" s="3">
        <f t="shared" si="63"/>
        <v>6087.0484722222191</v>
      </c>
      <c r="X174" s="3">
        <f t="shared" si="63"/>
        <v>7.6776936381274807E-2</v>
      </c>
      <c r="Y174" s="3">
        <f t="shared" si="63"/>
        <v>1.3245961285714284E-2</v>
      </c>
      <c r="Z174" s="3">
        <f t="shared" si="63"/>
        <v>1.0754311311289044E-2</v>
      </c>
      <c r="AA174" s="3">
        <f t="shared" si="63"/>
        <v>0.11146065382333334</v>
      </c>
      <c r="AB174" s="3">
        <f t="shared" si="63"/>
        <v>14.44045625</v>
      </c>
      <c r="AC174" s="3">
        <f t="shared" si="63"/>
        <v>1151975</v>
      </c>
      <c r="AD174" s="3">
        <f t="shared" si="63"/>
        <v>7912.5</v>
      </c>
      <c r="AE174" s="3">
        <f t="shared" si="63"/>
        <v>19100</v>
      </c>
      <c r="AF174" s="3">
        <f t="shared" si="63"/>
        <v>459403.12500000017</v>
      </c>
      <c r="AG174" s="3">
        <f t="shared" si="63"/>
        <v>570412.5</v>
      </c>
      <c r="AH174" s="3">
        <f t="shared" si="63"/>
        <v>222362.49999999997</v>
      </c>
      <c r="AI174" s="3">
        <f t="shared" si="63"/>
        <v>0</v>
      </c>
      <c r="AJ174" s="3">
        <f t="shared" si="63"/>
        <v>3375</v>
      </c>
      <c r="AK174" s="3">
        <f t="shared" si="63"/>
        <v>33179.017857142855</v>
      </c>
    </row>
    <row r="177" spans="1:38">
      <c r="A177" s="41" t="s">
        <v>296</v>
      </c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</row>
    <row r="178" spans="1:38">
      <c r="A178" s="41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AD178" s="42" t="s">
        <v>314</v>
      </c>
      <c r="AE178" s="42"/>
      <c r="AF178" s="42"/>
      <c r="AG178" s="42"/>
      <c r="AH178" s="42"/>
      <c r="AI178" s="42"/>
      <c r="AJ178" s="42"/>
      <c r="AK178" s="42"/>
      <c r="AL178" s="42"/>
    </row>
    <row r="179" spans="1:38">
      <c r="A179" s="41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AD179" s="42"/>
      <c r="AE179" s="42"/>
      <c r="AF179" s="42"/>
      <c r="AG179" s="42"/>
      <c r="AH179" s="42"/>
      <c r="AI179" s="42"/>
      <c r="AJ179" s="42"/>
      <c r="AK179" s="42"/>
      <c r="AL179" s="42"/>
    </row>
    <row r="180" spans="1:38">
      <c r="A180" s="41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AD180" s="42"/>
      <c r="AE180" s="42"/>
      <c r="AF180" s="42"/>
      <c r="AG180" s="42"/>
      <c r="AH180" s="42"/>
      <c r="AI180" s="42"/>
      <c r="AJ180" s="42"/>
      <c r="AK180" s="42"/>
      <c r="AL180" s="42"/>
    </row>
    <row r="181" spans="1:38">
      <c r="A181" s="41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AD181" s="42"/>
      <c r="AE181" s="42"/>
      <c r="AF181" s="42"/>
      <c r="AG181" s="42"/>
      <c r="AH181" s="42"/>
      <c r="AI181" s="42"/>
      <c r="AJ181" s="42"/>
      <c r="AK181" s="42"/>
      <c r="AL181" s="42"/>
    </row>
    <row r="182" spans="1:38">
      <c r="A182" s="41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AD182" s="42"/>
      <c r="AE182" s="42"/>
      <c r="AF182" s="42"/>
      <c r="AG182" s="42"/>
      <c r="AH182" s="42"/>
      <c r="AI182" s="42"/>
      <c r="AJ182" s="42"/>
      <c r="AK182" s="42"/>
      <c r="AL182" s="42"/>
    </row>
    <row r="184" spans="1:38">
      <c r="B184" t="s">
        <v>24</v>
      </c>
      <c r="C184" t="s">
        <v>262</v>
      </c>
      <c r="D184" t="s">
        <v>263</v>
      </c>
      <c r="E184" t="s">
        <v>264</v>
      </c>
      <c r="F184" t="s">
        <v>265</v>
      </c>
      <c r="G184" t="s">
        <v>266</v>
      </c>
      <c r="H184" t="s">
        <v>267</v>
      </c>
      <c r="I184" t="s">
        <v>268</v>
      </c>
      <c r="J184" t="s">
        <v>269</v>
      </c>
      <c r="K184" t="s">
        <v>270</v>
      </c>
      <c r="L184" t="s">
        <v>271</v>
      </c>
      <c r="M184" t="s">
        <v>272</v>
      </c>
      <c r="N184" t="s">
        <v>273</v>
      </c>
      <c r="O184" t="s">
        <v>274</v>
      </c>
      <c r="P184" t="s">
        <v>275</v>
      </c>
      <c r="Q184" t="s">
        <v>276</v>
      </c>
      <c r="R184" t="s">
        <v>277</v>
      </c>
      <c r="S184" t="s">
        <v>278</v>
      </c>
      <c r="T184" t="s">
        <v>279</v>
      </c>
      <c r="U184" t="s">
        <v>280</v>
      </c>
      <c r="V184" t="s">
        <v>281</v>
      </c>
      <c r="W184" t="s">
        <v>282</v>
      </c>
      <c r="X184" t="s">
        <v>283</v>
      </c>
      <c r="Y184" t="s">
        <v>284</v>
      </c>
      <c r="Z184" t="s">
        <v>285</v>
      </c>
      <c r="AA184" t="s">
        <v>286</v>
      </c>
      <c r="AB184" t="s">
        <v>287</v>
      </c>
      <c r="AC184" t="s">
        <v>288</v>
      </c>
    </row>
    <row r="185" spans="1:38">
      <c r="A185" t="s">
        <v>289</v>
      </c>
      <c r="AE185" t="s">
        <v>315</v>
      </c>
      <c r="AF185" t="s">
        <v>316</v>
      </c>
    </row>
    <row r="186" spans="1:38">
      <c r="A186" t="s">
        <v>289</v>
      </c>
      <c r="C186">
        <v>2.8420000000000001</v>
      </c>
      <c r="D186">
        <v>14405.4</v>
      </c>
      <c r="E186">
        <v>28488.9</v>
      </c>
      <c r="F186" s="1">
        <v>2.4586599999999999E-12</v>
      </c>
      <c r="G186">
        <v>3816.68</v>
      </c>
      <c r="H186">
        <v>4.0744699999999998</v>
      </c>
      <c r="I186">
        <v>797.18600000000004</v>
      </c>
      <c r="J186">
        <v>59.421799999999998</v>
      </c>
      <c r="K186">
        <v>2.8613300000000002</v>
      </c>
      <c r="L186">
        <v>230.65100000000001</v>
      </c>
      <c r="M186">
        <v>6.0232799999999997</v>
      </c>
      <c r="N186">
        <v>32.577100000000002</v>
      </c>
      <c r="O186">
        <v>36.5244</v>
      </c>
      <c r="P186">
        <v>2.80193</v>
      </c>
      <c r="Q186">
        <v>10.0411</v>
      </c>
      <c r="R186">
        <v>42.929900000000004</v>
      </c>
      <c r="S186">
        <v>46.710299999999997</v>
      </c>
      <c r="T186">
        <v>5.3109299999999999</v>
      </c>
      <c r="U186">
        <v>24.613600000000002</v>
      </c>
      <c r="V186">
        <v>1.8113300000000001</v>
      </c>
      <c r="W186">
        <v>0.35392000000000001</v>
      </c>
      <c r="X186">
        <v>121.944</v>
      </c>
      <c r="Y186">
        <v>3.8493499999999998</v>
      </c>
      <c r="Z186">
        <v>7.5756800000000002</v>
      </c>
      <c r="AA186">
        <v>1.02284</v>
      </c>
      <c r="AB186">
        <v>0.55857699999999999</v>
      </c>
      <c r="AC186">
        <v>2.2152599999999998</v>
      </c>
      <c r="AD186" t="s">
        <v>231</v>
      </c>
      <c r="AE186">
        <v>0.06</v>
      </c>
      <c r="AF186">
        <v>0.06</v>
      </c>
    </row>
    <row r="187" spans="1:38">
      <c r="A187" t="s">
        <v>289</v>
      </c>
      <c r="C187">
        <v>2.1895699999999998</v>
      </c>
      <c r="D187">
        <v>14262.7</v>
      </c>
      <c r="E187">
        <v>23496.7</v>
      </c>
      <c r="F187" s="1">
        <v>2.33017E-12</v>
      </c>
      <c r="G187">
        <v>2902.21</v>
      </c>
      <c r="H187">
        <v>3.5192100000000002</v>
      </c>
      <c r="I187">
        <v>845.47400000000005</v>
      </c>
      <c r="J187">
        <v>40.178899999999999</v>
      </c>
      <c r="K187">
        <v>2.4416199999999999</v>
      </c>
      <c r="L187">
        <v>208.851</v>
      </c>
      <c r="M187">
        <v>4.3156699999999999</v>
      </c>
      <c r="N187">
        <v>22.114799999999999</v>
      </c>
      <c r="O187">
        <v>33.995600000000003</v>
      </c>
      <c r="P187">
        <v>2.5550000000000002</v>
      </c>
      <c r="Q187">
        <v>5.8688599999999997</v>
      </c>
      <c r="R187">
        <v>50.702500000000001</v>
      </c>
      <c r="S187">
        <v>28.694400000000002</v>
      </c>
      <c r="T187">
        <v>3.8479299999999999</v>
      </c>
      <c r="U187">
        <v>23.039100000000001</v>
      </c>
      <c r="V187">
        <v>1.1573899999999999</v>
      </c>
      <c r="W187">
        <v>0.405059</v>
      </c>
      <c r="X187">
        <v>88.754199999999997</v>
      </c>
      <c r="Y187">
        <v>2.0457800000000002</v>
      </c>
      <c r="Z187">
        <v>6.02318</v>
      </c>
      <c r="AA187">
        <v>0.77185800000000004</v>
      </c>
      <c r="AB187">
        <v>0.46018799999999999</v>
      </c>
      <c r="AC187">
        <v>0.91409499999999999</v>
      </c>
      <c r="AD187" t="s">
        <v>232</v>
      </c>
      <c r="AE187">
        <v>7.1818181818181809E-2</v>
      </c>
      <c r="AF187">
        <v>7.1818181818181809E-2</v>
      </c>
    </row>
    <row r="188" spans="1:38">
      <c r="A188" t="s">
        <v>290</v>
      </c>
      <c r="AD188" t="s">
        <v>233</v>
      </c>
      <c r="AE188">
        <v>0.18833333333333332</v>
      </c>
      <c r="AF188">
        <v>0.18833333333333332</v>
      </c>
    </row>
    <row r="189" spans="1:38">
      <c r="A189" t="s">
        <v>290</v>
      </c>
      <c r="C189">
        <v>2.2310599999999998</v>
      </c>
      <c r="D189">
        <v>11399.9</v>
      </c>
      <c r="E189">
        <v>26369</v>
      </c>
      <c r="F189" s="1">
        <v>4.6603399999999999E-12</v>
      </c>
      <c r="G189">
        <v>9764.39</v>
      </c>
      <c r="H189">
        <v>3.9529700000000001</v>
      </c>
      <c r="I189">
        <v>1253.3599999999999</v>
      </c>
      <c r="J189">
        <v>27.1632</v>
      </c>
      <c r="K189">
        <v>39.3521</v>
      </c>
      <c r="L189">
        <v>222.15700000000001</v>
      </c>
      <c r="M189">
        <v>4.1867999999999999</v>
      </c>
      <c r="N189">
        <v>13.8804</v>
      </c>
      <c r="O189">
        <v>25.692399999999999</v>
      </c>
      <c r="P189">
        <v>2.4796499999999999</v>
      </c>
      <c r="Q189">
        <v>1.21695</v>
      </c>
      <c r="R189">
        <v>41.7074</v>
      </c>
      <c r="S189">
        <v>50.7027</v>
      </c>
      <c r="T189">
        <v>2.0373399999999999</v>
      </c>
      <c r="U189">
        <v>22.594899999999999</v>
      </c>
      <c r="V189">
        <v>2.6212900000000001</v>
      </c>
      <c r="W189">
        <v>0.26101799999999997</v>
      </c>
      <c r="X189">
        <v>23.6358</v>
      </c>
      <c r="Y189">
        <v>1.13425</v>
      </c>
      <c r="Z189">
        <v>4.5905100000000001</v>
      </c>
      <c r="AA189">
        <v>0.552095</v>
      </c>
      <c r="AB189">
        <v>0.32115199999999999</v>
      </c>
      <c r="AC189">
        <v>0.41261999999999999</v>
      </c>
      <c r="AD189" t="s">
        <v>234</v>
      </c>
      <c r="AE189">
        <v>0.21166666666666667</v>
      </c>
      <c r="AF189">
        <v>0.21166666666666667</v>
      </c>
    </row>
    <row r="190" spans="1:38">
      <c r="A190" t="s">
        <v>290</v>
      </c>
      <c r="C190">
        <v>2.0770300000000002</v>
      </c>
      <c r="D190">
        <v>5551.92</v>
      </c>
      <c r="E190">
        <v>18920</v>
      </c>
      <c r="F190" s="1">
        <v>3.5293599999999998E-12</v>
      </c>
      <c r="G190">
        <v>4504.17</v>
      </c>
      <c r="H190">
        <v>3.3397100000000002</v>
      </c>
      <c r="I190">
        <v>859.23099999999999</v>
      </c>
      <c r="J190">
        <v>38.416800000000002</v>
      </c>
      <c r="K190">
        <v>34.195599999999999</v>
      </c>
      <c r="L190">
        <v>177.59100000000001</v>
      </c>
      <c r="M190">
        <v>4.3550700000000004</v>
      </c>
      <c r="N190">
        <v>17.3705</v>
      </c>
      <c r="O190">
        <v>31.889399999999998</v>
      </c>
      <c r="P190">
        <v>2.4297800000000001</v>
      </c>
      <c r="Q190">
        <v>1.53915</v>
      </c>
      <c r="R190">
        <v>41.721600000000002</v>
      </c>
      <c r="S190">
        <v>40.308500000000002</v>
      </c>
      <c r="T190">
        <v>1.6586399999999999</v>
      </c>
      <c r="U190">
        <v>13.949</v>
      </c>
      <c r="V190">
        <v>1.97421</v>
      </c>
      <c r="W190">
        <v>0.19154599999999999</v>
      </c>
      <c r="X190">
        <v>19.5031</v>
      </c>
      <c r="Y190">
        <v>1.0045599999999999</v>
      </c>
      <c r="Z190">
        <v>3.8834</v>
      </c>
      <c r="AA190">
        <v>0.73584499999999997</v>
      </c>
      <c r="AB190">
        <v>0.21004200000000001</v>
      </c>
      <c r="AC190">
        <v>0.47718300000000002</v>
      </c>
      <c r="AD190" t="s">
        <v>238</v>
      </c>
      <c r="AE190">
        <v>0.16</v>
      </c>
      <c r="AF190">
        <v>0.16</v>
      </c>
    </row>
    <row r="191" spans="1:38">
      <c r="A191" t="s">
        <v>291</v>
      </c>
      <c r="AD191" t="s">
        <v>241</v>
      </c>
      <c r="AE191">
        <v>0.11363636363636363</v>
      </c>
      <c r="AF191">
        <v>0.11363636363636363</v>
      </c>
    </row>
    <row r="192" spans="1:38">
      <c r="A192" t="s">
        <v>292</v>
      </c>
      <c r="C192">
        <v>39.4343</v>
      </c>
      <c r="D192">
        <v>1695.65</v>
      </c>
      <c r="E192">
        <v>40113</v>
      </c>
      <c r="F192" s="1">
        <v>3.0264000000000001E-12</v>
      </c>
      <c r="G192">
        <v>7252.13</v>
      </c>
      <c r="H192">
        <v>37.064900000000002</v>
      </c>
      <c r="I192">
        <v>33.597099999999998</v>
      </c>
      <c r="J192">
        <v>37.433399999999999</v>
      </c>
      <c r="K192">
        <v>36.042700000000004</v>
      </c>
      <c r="L192">
        <v>55.6051</v>
      </c>
      <c r="M192">
        <v>36.652000000000001</v>
      </c>
      <c r="N192">
        <v>65.637299999999996</v>
      </c>
      <c r="O192">
        <v>69.019499999999994</v>
      </c>
      <c r="P192">
        <v>34.261400000000002</v>
      </c>
      <c r="Q192">
        <v>48.057699999999997</v>
      </c>
      <c r="R192">
        <v>63.318199999999997</v>
      </c>
      <c r="S192">
        <v>48.249600000000001</v>
      </c>
      <c r="T192">
        <v>43.907699999999998</v>
      </c>
      <c r="U192">
        <v>47.540599999999998</v>
      </c>
      <c r="V192">
        <v>32.277299999999997</v>
      </c>
      <c r="W192">
        <v>42.090899999999998</v>
      </c>
      <c r="X192">
        <v>31.158999999999999</v>
      </c>
      <c r="Y192">
        <v>22.929300000000001</v>
      </c>
      <c r="Z192">
        <v>31.1629</v>
      </c>
      <c r="AA192">
        <v>23.924399999999999</v>
      </c>
      <c r="AB192">
        <v>41.0122</v>
      </c>
      <c r="AC192">
        <v>49.0488</v>
      </c>
      <c r="AD192" t="s">
        <v>244</v>
      </c>
      <c r="AE192">
        <v>0.1918181818181818</v>
      </c>
      <c r="AF192">
        <v>0.1918181818181818</v>
      </c>
    </row>
    <row r="193" spans="1:41">
      <c r="A193" t="s">
        <v>292</v>
      </c>
      <c r="C193">
        <v>44.753900000000002</v>
      </c>
      <c r="D193">
        <v>1376.62</v>
      </c>
      <c r="E193">
        <v>31890.6</v>
      </c>
      <c r="F193" s="1">
        <v>3.7572899999999996E-12</v>
      </c>
      <c r="G193">
        <v>10083.5</v>
      </c>
      <c r="H193">
        <v>37.797199999999997</v>
      </c>
      <c r="I193">
        <v>28.2669</v>
      </c>
      <c r="J193">
        <v>49.899000000000001</v>
      </c>
      <c r="K193">
        <v>47.944400000000002</v>
      </c>
      <c r="L193">
        <v>51.369799999999998</v>
      </c>
      <c r="M193">
        <v>37.045699999999997</v>
      </c>
      <c r="N193">
        <v>54.705599999999997</v>
      </c>
      <c r="O193">
        <v>72.590800000000002</v>
      </c>
      <c r="P193">
        <v>41.355499999999999</v>
      </c>
      <c r="Q193">
        <v>53.568100000000001</v>
      </c>
      <c r="R193">
        <v>61.0413</v>
      </c>
      <c r="S193">
        <v>55.5886</v>
      </c>
      <c r="T193">
        <v>30.386700000000001</v>
      </c>
      <c r="U193">
        <v>30.433599999999998</v>
      </c>
      <c r="V193">
        <v>50.9099</v>
      </c>
      <c r="W193">
        <v>37.059600000000003</v>
      </c>
      <c r="X193">
        <v>48.367100000000001</v>
      </c>
      <c r="Y193">
        <v>28.2029</v>
      </c>
      <c r="Z193">
        <v>42.342300000000002</v>
      </c>
      <c r="AA193">
        <v>44.942799999999998</v>
      </c>
      <c r="AB193">
        <v>33.561799999999998</v>
      </c>
      <c r="AC193">
        <v>54.902200000000001</v>
      </c>
    </row>
    <row r="194" spans="1:41">
      <c r="A194" t="s">
        <v>292</v>
      </c>
      <c r="C194">
        <v>52.652900000000002</v>
      </c>
      <c r="D194">
        <v>1421.73</v>
      </c>
      <c r="E194">
        <v>35181.699999999997</v>
      </c>
      <c r="F194" s="1">
        <v>3.0264000000000001E-12</v>
      </c>
      <c r="G194">
        <v>6757.66</v>
      </c>
      <c r="H194">
        <v>48.920099999999998</v>
      </c>
      <c r="I194">
        <v>45.3245</v>
      </c>
      <c r="J194">
        <v>39.383499999999998</v>
      </c>
      <c r="K194">
        <v>43.0792</v>
      </c>
      <c r="L194">
        <v>58.898299999999999</v>
      </c>
      <c r="M194">
        <v>31.329499999999999</v>
      </c>
      <c r="N194">
        <v>68.902500000000003</v>
      </c>
      <c r="O194">
        <v>78.124399999999994</v>
      </c>
      <c r="P194">
        <v>44.7791</v>
      </c>
      <c r="Q194">
        <v>45.825800000000001</v>
      </c>
      <c r="R194">
        <v>56.374499999999998</v>
      </c>
      <c r="S194">
        <v>47.6036</v>
      </c>
      <c r="T194">
        <v>33.101900000000001</v>
      </c>
      <c r="U194">
        <v>49.234299999999998</v>
      </c>
      <c r="V194">
        <v>47.3367</v>
      </c>
      <c r="W194">
        <v>35.828899999999997</v>
      </c>
      <c r="X194">
        <v>69.409800000000004</v>
      </c>
      <c r="Y194">
        <v>34.899000000000001</v>
      </c>
      <c r="Z194">
        <v>40.168799999999997</v>
      </c>
      <c r="AA194">
        <v>26.553599999999999</v>
      </c>
      <c r="AB194">
        <v>41.752299999999998</v>
      </c>
      <c r="AC194">
        <v>34.916800000000002</v>
      </c>
    </row>
    <row r="195" spans="1:41">
      <c r="A195" t="s">
        <v>292</v>
      </c>
      <c r="C195">
        <v>79.8977</v>
      </c>
      <c r="D195">
        <v>1676.58</v>
      </c>
      <c r="E195">
        <v>35173</v>
      </c>
      <c r="F195" s="1">
        <v>3.5293599999999998E-12</v>
      </c>
      <c r="G195">
        <v>7728.29</v>
      </c>
      <c r="H195">
        <v>41.2958</v>
      </c>
      <c r="I195">
        <v>52.641800000000003</v>
      </c>
      <c r="J195">
        <v>42.352800000000002</v>
      </c>
      <c r="K195">
        <v>43.394399999999997</v>
      </c>
      <c r="L195">
        <v>69.902199999999993</v>
      </c>
      <c r="M195">
        <v>46.5167</v>
      </c>
      <c r="N195">
        <v>65.755200000000002</v>
      </c>
      <c r="O195">
        <v>65.346199999999996</v>
      </c>
      <c r="P195">
        <v>38.947699999999998</v>
      </c>
      <c r="Q195">
        <v>34.7986</v>
      </c>
      <c r="R195">
        <v>50.067100000000003</v>
      </c>
      <c r="S195">
        <v>52.550699999999999</v>
      </c>
      <c r="T195">
        <v>50.734999999999999</v>
      </c>
      <c r="U195">
        <v>49.436199999999999</v>
      </c>
      <c r="V195">
        <v>45.701599999999999</v>
      </c>
      <c r="W195">
        <v>37.723300000000002</v>
      </c>
      <c r="X195">
        <v>51.238500000000002</v>
      </c>
      <c r="Y195">
        <v>46.688800000000001</v>
      </c>
      <c r="Z195">
        <v>51.198799999999999</v>
      </c>
      <c r="AA195">
        <v>64.134799999999998</v>
      </c>
      <c r="AB195">
        <v>59.379600000000003</v>
      </c>
      <c r="AC195">
        <v>62.3337</v>
      </c>
      <c r="AE195" t="s">
        <v>231</v>
      </c>
      <c r="AF195" t="s">
        <v>232</v>
      </c>
      <c r="AG195" t="s">
        <v>233</v>
      </c>
      <c r="AH195" t="s">
        <v>234</v>
      </c>
      <c r="AI195" t="s">
        <v>238</v>
      </c>
      <c r="AJ195" t="s">
        <v>241</v>
      </c>
      <c r="AK195" t="s">
        <v>244</v>
      </c>
    </row>
    <row r="196" spans="1:41">
      <c r="A196" t="s">
        <v>293</v>
      </c>
      <c r="AD196" t="s">
        <v>315</v>
      </c>
      <c r="AE196">
        <v>0.06</v>
      </c>
      <c r="AF196">
        <v>7.1818181818181809E-2</v>
      </c>
      <c r="AG196">
        <v>0.18833333333333332</v>
      </c>
      <c r="AH196">
        <v>0.21166666666666667</v>
      </c>
      <c r="AI196">
        <v>0.16</v>
      </c>
      <c r="AJ196">
        <v>0.11363636363636363</v>
      </c>
      <c r="AK196">
        <v>0.1918181818181818</v>
      </c>
    </row>
    <row r="197" spans="1:41">
      <c r="A197" t="s">
        <v>293</v>
      </c>
      <c r="C197">
        <v>7.6968399999999999</v>
      </c>
      <c r="D197">
        <v>1404.67</v>
      </c>
      <c r="E197">
        <v>24427</v>
      </c>
      <c r="F197" s="1">
        <v>4.2007800000000002E-12</v>
      </c>
      <c r="G197">
        <v>6438.69</v>
      </c>
      <c r="H197">
        <v>4.5865600000000004</v>
      </c>
      <c r="I197">
        <v>20.433</v>
      </c>
      <c r="J197">
        <v>3.3830499999999999</v>
      </c>
      <c r="K197">
        <v>3.80538</v>
      </c>
      <c r="L197">
        <v>6.2416600000000004</v>
      </c>
      <c r="M197">
        <v>2.80715</v>
      </c>
      <c r="N197">
        <v>8.98325</v>
      </c>
      <c r="O197">
        <v>8.8997899999999994</v>
      </c>
      <c r="P197">
        <v>3.6917900000000001</v>
      </c>
      <c r="Q197">
        <v>3.78227</v>
      </c>
      <c r="R197">
        <v>6.7263799999999998</v>
      </c>
      <c r="S197">
        <v>7.4914399999999999</v>
      </c>
      <c r="T197">
        <v>4.0403599999999997</v>
      </c>
      <c r="U197">
        <v>3.75542</v>
      </c>
      <c r="V197">
        <v>3.9670000000000001</v>
      </c>
      <c r="W197">
        <v>4.4739899999999997</v>
      </c>
      <c r="X197">
        <v>7.8209400000000002</v>
      </c>
      <c r="Y197">
        <v>3.6938300000000002</v>
      </c>
      <c r="Z197">
        <v>3.23706</v>
      </c>
      <c r="AA197">
        <v>3.3748100000000001</v>
      </c>
      <c r="AB197">
        <v>3.4017900000000001</v>
      </c>
      <c r="AC197">
        <v>3.2587600000000001</v>
      </c>
      <c r="AD197" t="s">
        <v>316</v>
      </c>
      <c r="AE197">
        <v>0.06</v>
      </c>
      <c r="AF197">
        <v>7.1818181818181809E-2</v>
      </c>
      <c r="AG197">
        <v>0.18833333333333332</v>
      </c>
      <c r="AH197">
        <v>0.21166666666666667</v>
      </c>
      <c r="AI197">
        <v>0.16</v>
      </c>
      <c r="AJ197">
        <v>0.11363636363636363</v>
      </c>
      <c r="AK197">
        <v>0.1918181818181818</v>
      </c>
    </row>
    <row r="198" spans="1:41">
      <c r="A198" t="s">
        <v>293</v>
      </c>
      <c r="C198">
        <v>4.4858099999999999</v>
      </c>
      <c r="D198">
        <v>1138.74</v>
      </c>
      <c r="E198">
        <v>35601.9</v>
      </c>
      <c r="F198" s="1">
        <v>1.9445800000000002E-12</v>
      </c>
      <c r="G198">
        <v>8046.77</v>
      </c>
      <c r="H198">
        <v>4.1962700000000002</v>
      </c>
      <c r="I198">
        <v>22.9497</v>
      </c>
      <c r="J198">
        <v>3.9047900000000002</v>
      </c>
      <c r="K198">
        <v>4.3900499999999996</v>
      </c>
      <c r="L198">
        <v>5.9219299999999997</v>
      </c>
      <c r="M198">
        <v>3.1252900000000001</v>
      </c>
      <c r="N198">
        <v>7.8424100000000001</v>
      </c>
      <c r="O198">
        <v>12.601800000000001</v>
      </c>
      <c r="P198">
        <v>3.4250600000000002</v>
      </c>
      <c r="Q198">
        <v>5.8340399999999999</v>
      </c>
      <c r="R198">
        <v>14.986800000000001</v>
      </c>
      <c r="S198">
        <v>7.8324499999999997</v>
      </c>
      <c r="T198">
        <v>4.4398499999999999</v>
      </c>
      <c r="U198">
        <v>4.1771000000000003</v>
      </c>
      <c r="V198">
        <v>3.9177599999999999</v>
      </c>
      <c r="W198">
        <v>4.4942500000000001</v>
      </c>
      <c r="X198">
        <v>6.8216900000000003</v>
      </c>
      <c r="Y198">
        <v>3.67848</v>
      </c>
      <c r="Z198">
        <v>3.7572399999999999</v>
      </c>
      <c r="AA198">
        <v>5.1320399999999999</v>
      </c>
      <c r="AB198">
        <v>3.2507299999999999</v>
      </c>
      <c r="AC198">
        <v>4.40029</v>
      </c>
    </row>
    <row r="199" spans="1:41">
      <c r="A199" t="s">
        <v>293</v>
      </c>
      <c r="C199">
        <v>5.9855400000000003</v>
      </c>
      <c r="D199">
        <v>1055.3399999999999</v>
      </c>
      <c r="E199">
        <v>23473.9</v>
      </c>
      <c r="F199" s="1">
        <v>3.21983E-12</v>
      </c>
      <c r="G199">
        <v>4258.18</v>
      </c>
      <c r="H199">
        <v>3.6203699999999999</v>
      </c>
      <c r="I199">
        <v>7.1680299999999999</v>
      </c>
      <c r="J199">
        <v>3.4969600000000001</v>
      </c>
      <c r="K199">
        <v>3.5156499999999999</v>
      </c>
      <c r="L199">
        <v>4.8269700000000002</v>
      </c>
      <c r="M199">
        <v>3.7131500000000002</v>
      </c>
      <c r="N199">
        <v>9.8218700000000005</v>
      </c>
      <c r="O199">
        <v>6.7245299999999997</v>
      </c>
      <c r="P199">
        <v>2.82498</v>
      </c>
      <c r="Q199">
        <v>3.4421499999999998</v>
      </c>
      <c r="R199">
        <v>10.409000000000001</v>
      </c>
      <c r="S199">
        <v>6.36355</v>
      </c>
      <c r="T199">
        <v>4.2585499999999996</v>
      </c>
      <c r="U199">
        <v>6.2241900000000001</v>
      </c>
      <c r="V199">
        <v>3.85663</v>
      </c>
      <c r="W199">
        <v>6.1265000000000001</v>
      </c>
      <c r="X199">
        <v>6.6366500000000004</v>
      </c>
      <c r="Y199">
        <v>4.0434200000000002</v>
      </c>
      <c r="Z199">
        <v>4.3145300000000004</v>
      </c>
      <c r="AA199">
        <v>5.5593199999999996</v>
      </c>
      <c r="AB199">
        <v>4.2782</v>
      </c>
      <c r="AC199">
        <v>4.5936000000000003</v>
      </c>
    </row>
    <row r="200" spans="1:41">
      <c r="A200" t="s">
        <v>293</v>
      </c>
      <c r="C200">
        <v>5.5959000000000003</v>
      </c>
      <c r="D200">
        <v>1621.12</v>
      </c>
      <c r="E200">
        <v>24222.2</v>
      </c>
      <c r="F200" s="1">
        <v>2.6568000000000001E-12</v>
      </c>
      <c r="G200">
        <v>5748.3</v>
      </c>
      <c r="H200">
        <v>6.8745200000000004</v>
      </c>
      <c r="I200">
        <v>22.9757</v>
      </c>
      <c r="J200">
        <v>3.3129900000000001</v>
      </c>
      <c r="K200">
        <v>4.7720500000000001</v>
      </c>
      <c r="L200">
        <v>5.88748</v>
      </c>
      <c r="M200">
        <v>3.18729</v>
      </c>
      <c r="N200">
        <v>7.1966299999999999</v>
      </c>
      <c r="O200">
        <v>9.0511099999999995</v>
      </c>
      <c r="P200">
        <v>2.9761099999999998</v>
      </c>
      <c r="Q200">
        <v>4.8840000000000003</v>
      </c>
      <c r="R200">
        <v>12.4171</v>
      </c>
      <c r="S200">
        <v>9.2543399999999991</v>
      </c>
      <c r="T200">
        <v>3.9453299999999998</v>
      </c>
      <c r="U200">
        <v>3.8754599999999999</v>
      </c>
      <c r="V200">
        <v>3.25895</v>
      </c>
      <c r="W200">
        <v>4.5498200000000004</v>
      </c>
      <c r="X200">
        <v>7.7307300000000003</v>
      </c>
      <c r="Y200">
        <v>3.51816</v>
      </c>
      <c r="Z200">
        <v>3.10019</v>
      </c>
      <c r="AA200">
        <v>4.5537000000000001</v>
      </c>
      <c r="AB200">
        <v>3.9906000000000001</v>
      </c>
      <c r="AC200">
        <v>5.0293299999999999</v>
      </c>
    </row>
    <row r="201" spans="1:41">
      <c r="A201" t="s">
        <v>294</v>
      </c>
    </row>
    <row r="202" spans="1:41">
      <c r="A202" t="s">
        <v>294</v>
      </c>
      <c r="C202">
        <v>4.1791099999999997</v>
      </c>
      <c r="D202">
        <v>13210.6</v>
      </c>
      <c r="E202">
        <v>45532.4</v>
      </c>
      <c r="F202" s="1">
        <v>1.55567E-12</v>
      </c>
      <c r="G202">
        <v>5346.64</v>
      </c>
      <c r="H202">
        <v>3.4856500000000001</v>
      </c>
      <c r="I202">
        <v>366.238</v>
      </c>
      <c r="J202">
        <v>12.061299999999999</v>
      </c>
      <c r="K202">
        <v>2.3024200000000001</v>
      </c>
      <c r="L202">
        <v>134.09399999999999</v>
      </c>
      <c r="M202">
        <v>2.2805900000000001</v>
      </c>
      <c r="N202">
        <v>11.819599999999999</v>
      </c>
      <c r="O202">
        <v>8.6580200000000005</v>
      </c>
      <c r="P202">
        <v>3.1720999999999999</v>
      </c>
      <c r="Q202">
        <v>4.0326700000000004</v>
      </c>
      <c r="R202">
        <v>94.053200000000004</v>
      </c>
      <c r="S202">
        <v>61.638300000000001</v>
      </c>
      <c r="T202">
        <v>1.70726</v>
      </c>
      <c r="U202">
        <v>17.251899999999999</v>
      </c>
      <c r="V202">
        <v>1.22153</v>
      </c>
      <c r="W202">
        <v>0.53262600000000004</v>
      </c>
      <c r="X202">
        <v>62.743200000000002</v>
      </c>
      <c r="Y202">
        <v>2.40422</v>
      </c>
      <c r="Z202">
        <v>4.7456100000000001</v>
      </c>
      <c r="AA202">
        <v>0.75715399999999999</v>
      </c>
      <c r="AB202">
        <v>0.17002900000000001</v>
      </c>
      <c r="AC202">
        <v>0.84775900000000004</v>
      </c>
    </row>
    <row r="203" spans="1:41">
      <c r="A203" t="s">
        <v>294</v>
      </c>
      <c r="C203">
        <v>5.0837899999999996</v>
      </c>
      <c r="D203">
        <v>20001.7</v>
      </c>
      <c r="E203">
        <v>45324.800000000003</v>
      </c>
      <c r="F203" s="1">
        <v>2.0788500000000002E-12</v>
      </c>
      <c r="G203">
        <v>4605.8100000000004</v>
      </c>
      <c r="H203">
        <v>3.2723399999999998</v>
      </c>
      <c r="I203">
        <v>440.07900000000001</v>
      </c>
      <c r="J203">
        <v>14.7842</v>
      </c>
      <c r="K203">
        <v>2.72248</v>
      </c>
      <c r="L203">
        <v>111.069</v>
      </c>
      <c r="M203">
        <v>2.2729499999999998</v>
      </c>
      <c r="N203">
        <v>13.2</v>
      </c>
      <c r="O203">
        <v>13.1111</v>
      </c>
      <c r="P203">
        <v>3.7882199999999999</v>
      </c>
      <c r="Q203">
        <v>5.5318300000000002</v>
      </c>
      <c r="R203">
        <v>89.540899999999993</v>
      </c>
      <c r="S203">
        <v>76.081400000000002</v>
      </c>
      <c r="T203">
        <v>2.2875700000000001</v>
      </c>
      <c r="U203">
        <v>22.847899999999999</v>
      </c>
      <c r="V203">
        <v>1.1061799999999999</v>
      </c>
      <c r="W203">
        <v>0.75241100000000005</v>
      </c>
      <c r="X203">
        <v>64.3583</v>
      </c>
      <c r="Y203">
        <v>2.0484800000000001</v>
      </c>
      <c r="Z203">
        <v>4.6137699999999997</v>
      </c>
      <c r="AA203">
        <v>0.74359399999999998</v>
      </c>
      <c r="AB203">
        <v>0.31936300000000001</v>
      </c>
      <c r="AC203">
        <v>1.33114</v>
      </c>
    </row>
    <row r="204" spans="1:41">
      <c r="A204" t="s">
        <v>295</v>
      </c>
      <c r="AD204" s="19" t="s">
        <v>231</v>
      </c>
      <c r="AE204" s="19" t="s">
        <v>232</v>
      </c>
      <c r="AF204" s="19" t="s">
        <v>233</v>
      </c>
      <c r="AG204" s="19" t="s">
        <v>234</v>
      </c>
      <c r="AH204" s="19" t="s">
        <v>238</v>
      </c>
      <c r="AI204" s="19" t="s">
        <v>241</v>
      </c>
      <c r="AJ204" s="19" t="s">
        <v>244</v>
      </c>
      <c r="AM204" s="2" t="s">
        <v>27</v>
      </c>
      <c r="AN204" s="2" t="s">
        <v>28</v>
      </c>
      <c r="AO204" t="s">
        <v>321</v>
      </c>
    </row>
    <row r="205" spans="1:41" s="28" customFormat="1">
      <c r="A205" s="28" t="s">
        <v>0</v>
      </c>
      <c r="C205" s="28">
        <v>6.1985900000000003</v>
      </c>
      <c r="D205" s="35">
        <v>9.5330799999999992E-12</v>
      </c>
      <c r="E205" s="28">
        <v>20233.5</v>
      </c>
      <c r="F205" s="28">
        <v>1665.45</v>
      </c>
      <c r="G205" s="28">
        <v>343.38400000000001</v>
      </c>
      <c r="H205" s="28">
        <v>2.2894399999999999</v>
      </c>
      <c r="I205" s="28">
        <v>117.36499999999999</v>
      </c>
      <c r="J205" s="28">
        <v>17.196300000000001</v>
      </c>
      <c r="K205" s="28">
        <v>2.9263699999999999</v>
      </c>
      <c r="L205" s="28">
        <v>14.3208</v>
      </c>
      <c r="M205" s="28">
        <v>0.860514</v>
      </c>
      <c r="N205" s="28">
        <v>9.9417000000000009</v>
      </c>
      <c r="O205" s="28">
        <v>28.829599999999999</v>
      </c>
      <c r="P205" s="28">
        <v>7.57707</v>
      </c>
      <c r="Q205" s="28">
        <v>31.279800000000002</v>
      </c>
      <c r="R205" s="28">
        <v>9.6258800000000004</v>
      </c>
      <c r="S205" s="28">
        <v>4.0957100000000004</v>
      </c>
      <c r="T205" s="28">
        <v>0.119147</v>
      </c>
      <c r="U205" s="28">
        <v>9.6184999999999999E-4</v>
      </c>
      <c r="V205" s="28">
        <v>0.81883300000000003</v>
      </c>
      <c r="W205" s="28">
        <v>0.44609799999999999</v>
      </c>
      <c r="X205" s="28">
        <v>607.68899999999996</v>
      </c>
      <c r="Y205" s="28">
        <v>2.0885299999999999E-2</v>
      </c>
      <c r="Z205" s="28">
        <v>1.1716600000000001E-2</v>
      </c>
      <c r="AA205" s="35">
        <v>2.6972300000000001E-8</v>
      </c>
      <c r="AB205" s="28">
        <v>1.2500599999999999E-4</v>
      </c>
      <c r="AC205" s="28">
        <v>1.4059900000000001</v>
      </c>
      <c r="AD205" s="28">
        <f>AD2*(AV281/100)</f>
        <v>2.1599999999999997</v>
      </c>
      <c r="AE205" s="28">
        <f>AE2*(AW281/100)</f>
        <v>6.0327272727272723</v>
      </c>
      <c r="AF205" s="28">
        <f>AF2*(AX281/100)</f>
        <v>356.89166666666665</v>
      </c>
      <c r="AG205" s="28">
        <f>AG2*(AY281/100)</f>
        <v>491.27833333333336</v>
      </c>
      <c r="AH205" s="28">
        <f>AH2*(AZ281/100)</f>
        <v>136.32</v>
      </c>
      <c r="AI205" s="28">
        <f>AJ2*(BA281/100)</f>
        <v>3.0681818181818179</v>
      </c>
      <c r="AJ205" s="28">
        <f>AK2*(BB281/100)</f>
        <v>28.389090909090907</v>
      </c>
      <c r="AK205" s="28" t="s">
        <v>0</v>
      </c>
      <c r="AM205" s="28">
        <v>442.483</v>
      </c>
      <c r="AN205" s="28">
        <v>452.70400000000001</v>
      </c>
      <c r="AO205" s="28">
        <f>AJ205+AE205</f>
        <v>34.421818181818182</v>
      </c>
    </row>
    <row r="206" spans="1:41" s="28" customFormat="1">
      <c r="A206" s="28" t="s">
        <v>1</v>
      </c>
      <c r="C206" s="28">
        <v>5.4918899999999997</v>
      </c>
      <c r="D206" s="35">
        <v>8.9777499999999994E-12</v>
      </c>
      <c r="E206" s="28">
        <v>21250.799999999999</v>
      </c>
      <c r="F206" s="16">
        <v>1176.8699999999999</v>
      </c>
      <c r="G206" s="28">
        <v>325.041</v>
      </c>
      <c r="H206" s="28">
        <v>3.4815299999999998</v>
      </c>
      <c r="I206" s="28">
        <v>249.10300000000001</v>
      </c>
      <c r="J206" s="28">
        <v>42.951799999999999</v>
      </c>
      <c r="K206" s="28">
        <v>24.464500000000001</v>
      </c>
      <c r="L206" s="28">
        <v>16.253</v>
      </c>
      <c r="M206" s="28">
        <v>0.73131000000000002</v>
      </c>
      <c r="N206" s="28">
        <v>10.429399999999999</v>
      </c>
      <c r="O206" s="28">
        <v>17.018899999999999</v>
      </c>
      <c r="P206" s="28">
        <v>5.8902599999999996</v>
      </c>
      <c r="Q206" s="28">
        <v>28.128399999999999</v>
      </c>
      <c r="R206" s="28">
        <v>10.9961</v>
      </c>
      <c r="S206" s="28">
        <v>4.7275799999999997</v>
      </c>
      <c r="T206" s="28">
        <v>3.2027100000000003E-2</v>
      </c>
      <c r="U206" s="28">
        <v>0.158688</v>
      </c>
      <c r="V206" s="28">
        <v>0.65083899999999995</v>
      </c>
      <c r="W206" s="28">
        <v>0.59373699999999996</v>
      </c>
      <c r="X206" s="28">
        <v>591.61599999999999</v>
      </c>
      <c r="Y206" s="28">
        <v>2.3453399999999999E-2</v>
      </c>
      <c r="Z206" s="35">
        <v>3.0630999999999999E-5</v>
      </c>
      <c r="AA206" s="35">
        <v>1.04256E-7</v>
      </c>
      <c r="AB206" s="28">
        <v>4.9564200000000002E-4</v>
      </c>
      <c r="AC206" s="28">
        <v>1.31877</v>
      </c>
      <c r="AD206" s="28">
        <f t="shared" ref="AD206:AD228" si="64">AD3*(AV282/100)</f>
        <v>2.1599999999999997</v>
      </c>
      <c r="AE206" s="28">
        <f t="shared" ref="AE206:AE228" si="65">AE3*(AW282/100)</f>
        <v>7.8281818181818172</v>
      </c>
      <c r="AF206" s="28">
        <f t="shared" ref="AF206:AF228" si="66">AF3*(AX282/100)</f>
        <v>344.65</v>
      </c>
      <c r="AG206" s="28">
        <f t="shared" ref="AG206:AG228" si="67">AG3*(AY282/100)</f>
        <v>494.66500000000002</v>
      </c>
      <c r="AH206" s="28">
        <f>AH3*(AZ282/100)</f>
        <v>136.63999999999999</v>
      </c>
      <c r="AI206" s="28">
        <f t="shared" ref="AI206:AI228" si="68">AJ3*(BA282/100)</f>
        <v>4.6590909090909092</v>
      </c>
      <c r="AJ206" s="28">
        <f t="shared" ref="AJ206:AJ228" si="69">AK3*(BB282/100)</f>
        <v>32.417272727272724</v>
      </c>
      <c r="AK206" s="28" t="s">
        <v>1</v>
      </c>
      <c r="AM206" s="28">
        <v>-194.16</v>
      </c>
      <c r="AN206" s="28">
        <v>-209.99199999999999</v>
      </c>
      <c r="AO206" s="28">
        <f t="shared" ref="AO206:AO269" si="70">AJ206+AE206</f>
        <v>40.245454545454542</v>
      </c>
    </row>
    <row r="207" spans="1:41" s="36" customFormat="1">
      <c r="A207" s="36" t="s">
        <v>2</v>
      </c>
      <c r="C207" s="36">
        <v>5.9336099999999998</v>
      </c>
      <c r="D207" s="37">
        <v>9.6177599999999992E-12</v>
      </c>
      <c r="E207" s="36">
        <v>21934.6</v>
      </c>
      <c r="F207" s="16">
        <v>2218.3000000000002</v>
      </c>
      <c r="G207" s="36">
        <v>318.68200000000002</v>
      </c>
      <c r="H207" s="36">
        <v>6.3227500000000001</v>
      </c>
      <c r="I207" s="36">
        <v>234.23599999999999</v>
      </c>
      <c r="J207" s="36">
        <v>25.488299999999999</v>
      </c>
      <c r="K207" s="36">
        <v>11.377000000000001</v>
      </c>
      <c r="L207" s="36">
        <v>15.6914</v>
      </c>
      <c r="M207" s="36">
        <v>0.52745600000000004</v>
      </c>
      <c r="N207" s="36">
        <v>6.9745200000000001</v>
      </c>
      <c r="O207" s="36">
        <v>21.120200000000001</v>
      </c>
      <c r="P207" s="36">
        <v>5.72797</v>
      </c>
      <c r="Q207" s="36">
        <v>29.8307</v>
      </c>
      <c r="R207" s="36">
        <v>9.7326499999999996</v>
      </c>
      <c r="S207" s="36">
        <v>3.2485599999999999</v>
      </c>
      <c r="T207" s="36">
        <v>4.0885699999999997E-2</v>
      </c>
      <c r="U207" s="36">
        <v>0.60141699999999998</v>
      </c>
      <c r="V207" s="36">
        <v>2.4816099999999999</v>
      </c>
      <c r="W207" s="36">
        <v>0.63346000000000002</v>
      </c>
      <c r="X207" s="36">
        <v>155.20699999999999</v>
      </c>
      <c r="Y207" s="36">
        <v>1.5661399999999999E-2</v>
      </c>
      <c r="Z207" s="37">
        <v>5.4249000000000004E-6</v>
      </c>
      <c r="AA207" s="37">
        <v>3.2191299999999998E-7</v>
      </c>
      <c r="AB207" s="36">
        <v>3.1766200000000001E-2</v>
      </c>
      <c r="AC207" s="36">
        <v>1.7128399999999999</v>
      </c>
      <c r="AD207" s="36">
        <f t="shared" si="64"/>
        <v>1.7399999999999998</v>
      </c>
      <c r="AE207" s="36">
        <f t="shared" si="65"/>
        <v>5.0990909090909087</v>
      </c>
      <c r="AF207" s="36">
        <f t="shared" si="66"/>
        <v>355.95</v>
      </c>
      <c r="AG207" s="36">
        <f t="shared" si="67"/>
        <v>484.7166666666667</v>
      </c>
      <c r="AH207" s="36">
        <f t="shared" ref="AH207:AH228" si="71">AH4*(AZ283/100)</f>
        <v>152.48000000000002</v>
      </c>
      <c r="AI207" s="36">
        <f t="shared" si="68"/>
        <v>0</v>
      </c>
      <c r="AJ207" s="36">
        <f t="shared" si="69"/>
        <v>33.376363636363635</v>
      </c>
      <c r="AK207" s="5" t="s">
        <v>2</v>
      </c>
      <c r="AL207" s="5"/>
      <c r="AM207" s="5">
        <v>-351.32</v>
      </c>
      <c r="AN207" s="5">
        <v>-50.497199999999999</v>
      </c>
      <c r="AO207" s="36">
        <f t="shared" si="70"/>
        <v>38.475454545454546</v>
      </c>
    </row>
    <row r="208" spans="1:41" s="38" customFormat="1">
      <c r="A208" s="38" t="s">
        <v>3</v>
      </c>
      <c r="C208" s="38">
        <v>3.8236300000000001</v>
      </c>
      <c r="D208" s="39">
        <v>8.3488800000000003E-12</v>
      </c>
      <c r="E208" s="38">
        <v>23591.200000000001</v>
      </c>
      <c r="F208" s="38">
        <v>1479.86</v>
      </c>
      <c r="G208" s="38">
        <v>359.30799999999999</v>
      </c>
      <c r="H208" s="38">
        <v>5.3486000000000002</v>
      </c>
      <c r="I208" s="38">
        <v>362.04700000000003</v>
      </c>
      <c r="J208" s="38">
        <v>31.148399999999999</v>
      </c>
      <c r="K208" s="38">
        <v>15.8354</v>
      </c>
      <c r="L208" s="38">
        <v>18.902000000000001</v>
      </c>
      <c r="M208" s="38">
        <v>0.46047900000000003</v>
      </c>
      <c r="N208" s="38">
        <v>6.1529600000000002</v>
      </c>
      <c r="O208" s="38">
        <v>19.104199999999999</v>
      </c>
      <c r="P208" s="38">
        <v>7.9108999999999998</v>
      </c>
      <c r="Q208" s="38">
        <v>34.205100000000002</v>
      </c>
      <c r="R208" s="38">
        <v>10.3155</v>
      </c>
      <c r="S208" s="38">
        <v>2.87351</v>
      </c>
      <c r="T208" s="38">
        <v>0.12361800000000001</v>
      </c>
      <c r="U208" s="38">
        <v>0.18465799999999999</v>
      </c>
      <c r="V208" s="38">
        <v>2.3438099999999999</v>
      </c>
      <c r="W208" s="38">
        <v>0.39917599999999998</v>
      </c>
      <c r="X208" s="38">
        <v>154.22499999999999</v>
      </c>
      <c r="Y208" s="38">
        <v>1.0372599999999999E-2</v>
      </c>
      <c r="Z208" s="39">
        <v>1.5037399999999999E-6</v>
      </c>
      <c r="AA208" s="39">
        <v>9.7135200000000008E-7</v>
      </c>
      <c r="AB208" s="38">
        <v>5.21854E-2</v>
      </c>
      <c r="AC208" s="38">
        <v>1.11067</v>
      </c>
      <c r="AD208" s="38">
        <f t="shared" si="64"/>
        <v>1.6800000000000002</v>
      </c>
      <c r="AE208" s="38">
        <f t="shared" si="65"/>
        <v>6.0327272727272723</v>
      </c>
      <c r="AF208" s="38">
        <f t="shared" si="66"/>
        <v>349.54666666666662</v>
      </c>
      <c r="AG208" s="38">
        <f t="shared" si="67"/>
        <v>487.04500000000013</v>
      </c>
      <c r="AH208" s="38">
        <f t="shared" si="71"/>
        <v>152.48000000000002</v>
      </c>
      <c r="AI208" s="38">
        <f t="shared" si="68"/>
        <v>0</v>
      </c>
      <c r="AJ208" s="38">
        <f t="shared" si="69"/>
        <v>36.829090909090908</v>
      </c>
      <c r="AK208" s="20" t="s">
        <v>3</v>
      </c>
      <c r="AL208" s="20"/>
      <c r="AM208" s="20">
        <v>131.43199999999999</v>
      </c>
      <c r="AN208" s="20">
        <v>400.81700000000001</v>
      </c>
      <c r="AO208" s="20">
        <f t="shared" si="70"/>
        <v>42.86181818181818</v>
      </c>
    </row>
    <row r="209" spans="1:41" s="29" customFormat="1">
      <c r="A209" s="29" t="s">
        <v>4</v>
      </c>
      <c r="C209" s="29">
        <v>5.8784599999999996</v>
      </c>
      <c r="D209" s="40">
        <v>1.0627200000000001E-11</v>
      </c>
      <c r="E209" s="29">
        <v>19261.900000000001</v>
      </c>
      <c r="F209" s="16">
        <v>1983.96</v>
      </c>
      <c r="G209" s="29">
        <v>477.85899999999998</v>
      </c>
      <c r="H209" s="29">
        <v>6.2995000000000001</v>
      </c>
      <c r="I209" s="29">
        <v>276.202</v>
      </c>
      <c r="J209" s="29">
        <v>24.62</v>
      </c>
      <c r="K209" s="29">
        <v>12.0944</v>
      </c>
      <c r="L209" s="29">
        <v>12.5543</v>
      </c>
      <c r="M209" s="29">
        <v>0.26686100000000001</v>
      </c>
      <c r="N209" s="29">
        <v>6.7427999999999999</v>
      </c>
      <c r="O209" s="29">
        <v>28.417400000000001</v>
      </c>
      <c r="P209" s="29">
        <v>5.2606900000000003</v>
      </c>
      <c r="Q209" s="29">
        <v>33.987699999999997</v>
      </c>
      <c r="R209" s="29">
        <v>11.0288</v>
      </c>
      <c r="S209" s="29">
        <v>3.2842199999999999</v>
      </c>
      <c r="T209" s="29">
        <v>7.9590800000000003E-2</v>
      </c>
      <c r="U209" s="29">
        <v>0.49263200000000001</v>
      </c>
      <c r="V209" s="29">
        <v>2.5287799999999998</v>
      </c>
      <c r="W209" s="29">
        <v>0.68264800000000003</v>
      </c>
      <c r="X209" s="29">
        <v>240.99</v>
      </c>
      <c r="Y209" s="29">
        <v>1.5233500000000001E-2</v>
      </c>
      <c r="Z209" s="40">
        <v>7.0633499999999999E-6</v>
      </c>
      <c r="AA209" s="40">
        <v>4.6942099999999997E-6</v>
      </c>
      <c r="AB209" s="29">
        <v>3.7882699999999998E-2</v>
      </c>
      <c r="AC209" s="29">
        <v>1.0615699999999999</v>
      </c>
      <c r="AD209" s="29">
        <f t="shared" si="64"/>
        <v>1.7999999999999998</v>
      </c>
      <c r="AE209" s="29">
        <f t="shared" si="65"/>
        <v>5.7454545454545451</v>
      </c>
      <c r="AF209" s="29">
        <f t="shared" si="66"/>
        <v>352.18333333333334</v>
      </c>
      <c r="AG209" s="29">
        <f t="shared" si="67"/>
        <v>488.52666666666664</v>
      </c>
      <c r="AH209" s="29">
        <f t="shared" si="71"/>
        <v>152.80000000000001</v>
      </c>
      <c r="AI209" s="29">
        <f t="shared" si="68"/>
        <v>0</v>
      </c>
      <c r="AJ209" s="29">
        <f t="shared" si="69"/>
        <v>30.307272727272725</v>
      </c>
      <c r="AK209" s="29" t="s">
        <v>4</v>
      </c>
      <c r="AM209" s="29">
        <v>-229.869</v>
      </c>
      <c r="AN209" s="29">
        <v>-34.339700000000001</v>
      </c>
      <c r="AO209" s="29">
        <f t="shared" si="70"/>
        <v>36.052727272727267</v>
      </c>
    </row>
    <row r="210" spans="1:41" s="36" customFormat="1">
      <c r="A210" s="36" t="s">
        <v>5</v>
      </c>
      <c r="C210" s="36">
        <v>7.01267</v>
      </c>
      <c r="D210" s="37">
        <v>6.4396700000000002E-12</v>
      </c>
      <c r="E210" s="36">
        <v>24754.7</v>
      </c>
      <c r="F210" s="36">
        <v>1111.54</v>
      </c>
      <c r="G210" s="36">
        <v>325.05200000000002</v>
      </c>
      <c r="H210" s="36">
        <v>8.9893999999999998</v>
      </c>
      <c r="I210" s="36">
        <v>529.86900000000003</v>
      </c>
      <c r="J210" s="36">
        <v>45.8142</v>
      </c>
      <c r="K210" s="36">
        <v>21.767099999999999</v>
      </c>
      <c r="L210" s="36">
        <v>15.4849</v>
      </c>
      <c r="M210" s="36">
        <v>0.57281499999999996</v>
      </c>
      <c r="N210" s="36">
        <v>8.3834099999999996</v>
      </c>
      <c r="O210" s="36">
        <v>18.530799999999999</v>
      </c>
      <c r="P210" s="36">
        <v>8.1508500000000002</v>
      </c>
      <c r="Q210" s="36">
        <v>35.587699999999998</v>
      </c>
      <c r="R210" s="36">
        <v>9.3630300000000002</v>
      </c>
      <c r="S210" s="36">
        <v>2.1013099999999998</v>
      </c>
      <c r="T210" s="36">
        <v>4.0883200000000001E-2</v>
      </c>
      <c r="U210" s="36">
        <v>0.428813</v>
      </c>
      <c r="V210" s="36">
        <v>3.4522599999999999</v>
      </c>
      <c r="W210" s="36">
        <v>0.52306200000000003</v>
      </c>
      <c r="X210" s="36">
        <v>202.34</v>
      </c>
      <c r="Y210" s="36">
        <v>8.1365399999999994E-3</v>
      </c>
      <c r="Z210" s="37">
        <v>2.87806E-5</v>
      </c>
      <c r="AA210" s="37">
        <v>1.7985100000000002E-5</v>
      </c>
      <c r="AB210" s="36">
        <v>4.6535100000000003E-2</v>
      </c>
      <c r="AC210" s="36">
        <v>1.0239100000000001</v>
      </c>
      <c r="AD210" s="36">
        <f t="shared" si="64"/>
        <v>1.6800000000000002</v>
      </c>
      <c r="AE210" s="36">
        <f t="shared" si="65"/>
        <v>6.3918181818181816</v>
      </c>
      <c r="AF210" s="36">
        <f t="shared" si="66"/>
        <v>341.07166666666666</v>
      </c>
      <c r="AG210" s="36">
        <f t="shared" si="67"/>
        <v>493.60666666666674</v>
      </c>
      <c r="AH210" s="36">
        <f t="shared" si="71"/>
        <v>155.36000000000004</v>
      </c>
      <c r="AI210" s="36">
        <f t="shared" si="68"/>
        <v>0</v>
      </c>
      <c r="AJ210" s="36">
        <f t="shared" si="69"/>
        <v>35.102727272727272</v>
      </c>
      <c r="AK210" s="5" t="s">
        <v>5</v>
      </c>
      <c r="AL210" s="5"/>
      <c r="AM210" s="5">
        <v>591.55799999999999</v>
      </c>
      <c r="AN210" s="5">
        <v>-53.948300000000003</v>
      </c>
      <c r="AO210" s="36">
        <f t="shared" si="70"/>
        <v>41.494545454545452</v>
      </c>
    </row>
    <row r="211" spans="1:41" s="38" customFormat="1">
      <c r="A211" s="38" t="s">
        <v>6</v>
      </c>
      <c r="C211" s="38">
        <v>8.3305500000000006</v>
      </c>
      <c r="D211" s="39">
        <v>9.2984900000000003E-12</v>
      </c>
      <c r="E211" s="38">
        <v>22650.400000000001</v>
      </c>
      <c r="F211" s="38">
        <v>2065.71</v>
      </c>
      <c r="G211" s="38">
        <v>307.3</v>
      </c>
      <c r="H211" s="38">
        <v>9.9027499999999993</v>
      </c>
      <c r="I211" s="38">
        <v>457.01400000000001</v>
      </c>
      <c r="J211" s="38">
        <v>40.937899999999999</v>
      </c>
      <c r="K211" s="38">
        <v>20.252300000000002</v>
      </c>
      <c r="L211" s="38">
        <v>20.033999999999999</v>
      </c>
      <c r="M211" s="38">
        <v>0.61670000000000003</v>
      </c>
      <c r="N211" s="38">
        <v>10.9755</v>
      </c>
      <c r="O211" s="38">
        <v>27.657599999999999</v>
      </c>
      <c r="P211" s="38">
        <v>7.8982900000000003</v>
      </c>
      <c r="Q211" s="38">
        <v>32.067900000000002</v>
      </c>
      <c r="R211" s="38">
        <v>8.8018999999999998</v>
      </c>
      <c r="S211" s="38">
        <v>2.39541</v>
      </c>
      <c r="T211" s="38">
        <v>0.119522</v>
      </c>
      <c r="U211" s="38">
        <v>0.41579100000000002</v>
      </c>
      <c r="V211" s="38">
        <v>3.2128000000000001</v>
      </c>
      <c r="W211" s="38">
        <v>0.48620400000000003</v>
      </c>
      <c r="X211" s="38">
        <v>277.63499999999999</v>
      </c>
      <c r="Y211" s="38">
        <v>1.3374799999999999E-2</v>
      </c>
      <c r="Z211" s="38">
        <v>1.83439E-4</v>
      </c>
      <c r="AA211" s="39">
        <v>7.4006300000000003E-5</v>
      </c>
      <c r="AB211" s="38">
        <v>2.7519800000000001E-2</v>
      </c>
      <c r="AC211" s="38">
        <v>1.15509</v>
      </c>
      <c r="AD211" s="38">
        <f t="shared" si="64"/>
        <v>1.7399999999999998</v>
      </c>
      <c r="AE211" s="38">
        <f t="shared" si="65"/>
        <v>5.8890909090909087</v>
      </c>
      <c r="AF211" s="38">
        <f t="shared" si="66"/>
        <v>346.72166666666664</v>
      </c>
      <c r="AG211" s="38">
        <f t="shared" si="67"/>
        <v>489.37333333333339</v>
      </c>
      <c r="AH211" s="38">
        <f t="shared" si="71"/>
        <v>153.12</v>
      </c>
      <c r="AI211" s="38">
        <f t="shared" si="68"/>
        <v>0</v>
      </c>
      <c r="AJ211" s="38">
        <f t="shared" si="69"/>
        <v>37.020909090909086</v>
      </c>
      <c r="AK211" s="20" t="s">
        <v>6</v>
      </c>
      <c r="AL211" s="20"/>
      <c r="AM211" s="20">
        <v>813.01599999999996</v>
      </c>
      <c r="AN211" s="20">
        <v>344.64800000000002</v>
      </c>
      <c r="AO211" s="20">
        <f t="shared" si="70"/>
        <v>42.91</v>
      </c>
    </row>
    <row r="212" spans="1:41" s="29" customFormat="1">
      <c r="A212" s="29" t="s">
        <v>7</v>
      </c>
      <c r="C212" s="29">
        <v>5.8285299999999998</v>
      </c>
      <c r="D212" s="40">
        <v>9.0096600000000006E-12</v>
      </c>
      <c r="E212" s="29">
        <v>22650.6</v>
      </c>
      <c r="F212" s="29">
        <v>1485.72</v>
      </c>
      <c r="G212" s="29">
        <v>281.88</v>
      </c>
      <c r="H212" s="29">
        <v>6.2560799999999999</v>
      </c>
      <c r="I212" s="29">
        <v>319.88099999999997</v>
      </c>
      <c r="J212" s="29">
        <v>29.092199999999998</v>
      </c>
      <c r="K212" s="29">
        <v>19.033000000000001</v>
      </c>
      <c r="L212" s="29">
        <v>15.372999999999999</v>
      </c>
      <c r="M212" s="29">
        <v>0.44861299999999998</v>
      </c>
      <c r="N212" s="29">
        <v>5.43201</v>
      </c>
      <c r="O212" s="29">
        <v>22.202500000000001</v>
      </c>
      <c r="P212" s="29">
        <v>6.5339299999999998</v>
      </c>
      <c r="Q212" s="29">
        <v>28.601900000000001</v>
      </c>
      <c r="R212" s="29">
        <v>6.6653799999999999</v>
      </c>
      <c r="S212" s="29">
        <v>2.7150699999999999</v>
      </c>
      <c r="T212" s="29">
        <v>6.5021999999999996E-4</v>
      </c>
      <c r="U212" s="29">
        <v>0.44101099999999999</v>
      </c>
      <c r="V212" s="29">
        <v>2.7462200000000001</v>
      </c>
      <c r="W212" s="29">
        <v>0.53634700000000002</v>
      </c>
      <c r="X212" s="29">
        <v>283.73399999999998</v>
      </c>
      <c r="Y212" s="29">
        <v>1.5247500000000001E-2</v>
      </c>
      <c r="Z212" s="29">
        <v>1.05981E-4</v>
      </c>
      <c r="AA212" s="29">
        <v>4.6503199999999999E-4</v>
      </c>
      <c r="AB212" s="29">
        <v>2.0826500000000001E-2</v>
      </c>
      <c r="AC212" s="29">
        <v>0.92393899999999995</v>
      </c>
      <c r="AD212" s="29">
        <f t="shared" si="64"/>
        <v>1.5599999999999998</v>
      </c>
      <c r="AE212" s="29">
        <f t="shared" si="65"/>
        <v>7.3254545454545443</v>
      </c>
      <c r="AF212" s="29">
        <f t="shared" si="66"/>
        <v>340.69499999999999</v>
      </c>
      <c r="AG212" s="29">
        <f t="shared" si="67"/>
        <v>490.85500000000008</v>
      </c>
      <c r="AH212" s="29">
        <f t="shared" si="71"/>
        <v>152.16</v>
      </c>
      <c r="AI212" s="29">
        <f t="shared" si="68"/>
        <v>0</v>
      </c>
      <c r="AJ212" s="29">
        <f t="shared" si="69"/>
        <v>40.473636363636359</v>
      </c>
      <c r="AK212" s="29" t="s">
        <v>7</v>
      </c>
      <c r="AM212" s="29">
        <v>153.834</v>
      </c>
      <c r="AN212" s="29">
        <v>28.8963</v>
      </c>
      <c r="AO212" s="29">
        <f t="shared" si="70"/>
        <v>47.799090909090907</v>
      </c>
    </row>
    <row r="213" spans="1:41" s="29" customFormat="1">
      <c r="A213" s="29" t="s">
        <v>8</v>
      </c>
      <c r="C213" s="29">
        <v>9.2691499999999998</v>
      </c>
      <c r="D213" s="40">
        <v>1.05765E-11</v>
      </c>
      <c r="E213" s="29">
        <v>20863.3</v>
      </c>
      <c r="F213" s="29">
        <v>2194.39</v>
      </c>
      <c r="G213" s="29">
        <v>522.82299999999998</v>
      </c>
      <c r="H213" s="29">
        <v>6.8084199999999999</v>
      </c>
      <c r="I213" s="29">
        <v>195.25700000000001</v>
      </c>
      <c r="J213" s="29">
        <v>26.276199999999999</v>
      </c>
      <c r="K213" s="29">
        <v>13.0801</v>
      </c>
      <c r="L213" s="29">
        <v>16.389700000000001</v>
      </c>
      <c r="M213" s="29">
        <v>0.41762199999999999</v>
      </c>
      <c r="N213" s="29">
        <v>11.851699999999999</v>
      </c>
      <c r="O213" s="29">
        <v>21.911200000000001</v>
      </c>
      <c r="P213" s="29">
        <v>5.0902700000000003</v>
      </c>
      <c r="Q213" s="29">
        <v>27.252800000000001</v>
      </c>
      <c r="R213" s="29">
        <v>12.7262</v>
      </c>
      <c r="S213" s="29">
        <v>3.6807500000000002</v>
      </c>
      <c r="T213" s="29">
        <v>0.149925</v>
      </c>
      <c r="U213" s="29">
        <v>0.60420099999999999</v>
      </c>
      <c r="V213" s="29">
        <v>1.9213100000000001</v>
      </c>
      <c r="W213" s="29">
        <v>0.64535100000000001</v>
      </c>
      <c r="X213" s="29">
        <v>207.58199999999999</v>
      </c>
      <c r="Y213" s="29">
        <v>1.7204500000000001E-2</v>
      </c>
      <c r="Z213" s="29">
        <v>9.3038300000000008E-3</v>
      </c>
      <c r="AA213" s="40">
        <v>9.0317500000000004E-7</v>
      </c>
      <c r="AB213" s="29">
        <v>2.26827E-2</v>
      </c>
      <c r="AC213" s="29">
        <v>1.3497399999999999</v>
      </c>
      <c r="AD213" s="29">
        <f t="shared" si="64"/>
        <v>1.8599999999999999</v>
      </c>
      <c r="AE213" s="29">
        <f t="shared" si="65"/>
        <v>5.17090909090909</v>
      </c>
      <c r="AF213" s="29">
        <f t="shared" si="66"/>
        <v>355.76166666666666</v>
      </c>
      <c r="AG213" s="29">
        <f t="shared" si="67"/>
        <v>486.19833333333338</v>
      </c>
      <c r="AH213" s="29">
        <f t="shared" si="71"/>
        <v>152</v>
      </c>
      <c r="AI213" s="29">
        <f t="shared" si="68"/>
        <v>0</v>
      </c>
      <c r="AJ213" s="29">
        <f t="shared" si="69"/>
        <v>31.458181818181814</v>
      </c>
      <c r="AK213" s="29" t="s">
        <v>8</v>
      </c>
      <c r="AM213" s="29">
        <v>1562.12</v>
      </c>
      <c r="AN213" s="29">
        <v>95.133300000000006</v>
      </c>
      <c r="AO213" s="29">
        <f t="shared" si="70"/>
        <v>36.629090909090905</v>
      </c>
    </row>
    <row r="214" spans="1:41" s="29" customFormat="1">
      <c r="A214" s="29" t="s">
        <v>9</v>
      </c>
      <c r="C214" s="29">
        <v>6.8526899999999999</v>
      </c>
      <c r="D214" s="40">
        <v>4.9704300000000003E-12</v>
      </c>
      <c r="E214" s="29">
        <v>17932.900000000001</v>
      </c>
      <c r="F214" s="29">
        <v>1372.71</v>
      </c>
      <c r="G214" s="29">
        <v>356.17599999999999</v>
      </c>
      <c r="H214" s="29">
        <v>3.4147099999999999</v>
      </c>
      <c r="I214" s="29">
        <v>351.49400000000003</v>
      </c>
      <c r="J214" s="29">
        <v>29.9087</v>
      </c>
      <c r="K214" s="29">
        <v>19.019200000000001</v>
      </c>
      <c r="L214" s="29">
        <v>20.540400000000002</v>
      </c>
      <c r="M214" s="29">
        <v>0.29492600000000002</v>
      </c>
      <c r="N214" s="29">
        <v>6.84694</v>
      </c>
      <c r="O214" s="29">
        <v>18.164000000000001</v>
      </c>
      <c r="P214" s="29">
        <v>7.7235500000000004</v>
      </c>
      <c r="Q214" s="29">
        <v>34.284300000000002</v>
      </c>
      <c r="R214" s="29">
        <v>9.0634200000000007</v>
      </c>
      <c r="S214" s="29">
        <v>3.8885700000000001</v>
      </c>
      <c r="T214" s="29">
        <v>6.1141500000000001E-2</v>
      </c>
      <c r="U214" s="29">
        <v>0.417049</v>
      </c>
      <c r="V214" s="29">
        <v>3.7923300000000002</v>
      </c>
      <c r="W214" s="29">
        <v>0.48100900000000002</v>
      </c>
      <c r="X214" s="29">
        <v>339.82400000000001</v>
      </c>
      <c r="Y214" s="29">
        <v>1.8552699999999998E-2</v>
      </c>
      <c r="Z214" s="29">
        <v>6.4660500000000001E-3</v>
      </c>
      <c r="AA214" s="40">
        <v>4.0340799999999998E-7</v>
      </c>
      <c r="AB214" s="29">
        <v>6.2677700000000003E-2</v>
      </c>
      <c r="AC214" s="29">
        <v>1.35802</v>
      </c>
      <c r="AD214" s="29">
        <f t="shared" si="64"/>
        <v>2.04</v>
      </c>
      <c r="AE214" s="29">
        <f t="shared" si="65"/>
        <v>5.2427272727272722</v>
      </c>
      <c r="AF214" s="29">
        <f t="shared" si="66"/>
        <v>351.80666666666667</v>
      </c>
      <c r="AG214" s="29">
        <f t="shared" si="67"/>
        <v>484.29333333333341</v>
      </c>
      <c r="AH214" s="29">
        <f t="shared" si="71"/>
        <v>153.28</v>
      </c>
      <c r="AI214" s="29">
        <f t="shared" si="68"/>
        <v>0</v>
      </c>
      <c r="AJ214" s="29">
        <f t="shared" si="69"/>
        <v>34.910909090909087</v>
      </c>
      <c r="AK214" s="29" t="s">
        <v>9</v>
      </c>
      <c r="AM214" s="29">
        <v>190.262</v>
      </c>
      <c r="AN214" s="29">
        <v>248.39500000000001</v>
      </c>
      <c r="AO214" s="29">
        <f t="shared" si="70"/>
        <v>40.153636363636359</v>
      </c>
    </row>
    <row r="215" spans="1:41" s="29" customFormat="1">
      <c r="A215" s="29" t="s">
        <v>10</v>
      </c>
      <c r="C215" s="29">
        <v>6.1776900000000001</v>
      </c>
      <c r="D215" s="40">
        <v>4.7058099999999997E-12</v>
      </c>
      <c r="E215" s="29">
        <v>22493.3</v>
      </c>
      <c r="F215" s="16">
        <v>1413.99</v>
      </c>
      <c r="G215" s="29">
        <v>389.85399999999998</v>
      </c>
      <c r="H215" s="29">
        <v>4.8272199999999996</v>
      </c>
      <c r="I215" s="29">
        <v>236.916</v>
      </c>
      <c r="J215" s="29">
        <v>30.650300000000001</v>
      </c>
      <c r="K215" s="29">
        <v>15.777699999999999</v>
      </c>
      <c r="L215" s="29">
        <v>18.203299999999999</v>
      </c>
      <c r="M215" s="29">
        <v>0.45657500000000001</v>
      </c>
      <c r="N215" s="29">
        <v>8.3809799999999992</v>
      </c>
      <c r="O215" s="29">
        <v>17.604600000000001</v>
      </c>
      <c r="P215" s="29">
        <v>4.4937199999999997</v>
      </c>
      <c r="Q215" s="29">
        <v>31.5443</v>
      </c>
      <c r="R215" s="29">
        <v>6.7593300000000003</v>
      </c>
      <c r="S215" s="29">
        <v>4.14872</v>
      </c>
      <c r="T215" s="29">
        <v>0.116313</v>
      </c>
      <c r="U215" s="29">
        <v>0.237485</v>
      </c>
      <c r="V215" s="29">
        <v>2.0072299999999998</v>
      </c>
      <c r="W215" s="29">
        <v>0.50942900000000002</v>
      </c>
      <c r="X215" s="29">
        <v>261.30500000000001</v>
      </c>
      <c r="Y215" s="29">
        <v>1.5134E-2</v>
      </c>
      <c r="Z215" s="29">
        <v>1.2479E-4</v>
      </c>
      <c r="AA215" s="40">
        <v>1.71973E-7</v>
      </c>
      <c r="AB215" s="29">
        <v>2.4803200000000001E-2</v>
      </c>
      <c r="AC215" s="29">
        <v>0.898563</v>
      </c>
      <c r="AD215" s="29">
        <f t="shared" si="64"/>
        <v>1.6199999999999999</v>
      </c>
      <c r="AE215" s="29">
        <f t="shared" si="65"/>
        <v>6.3199999999999994</v>
      </c>
      <c r="AF215" s="29">
        <f t="shared" si="66"/>
        <v>345.21499999999992</v>
      </c>
      <c r="AG215" s="29">
        <f t="shared" si="67"/>
        <v>488.52666666666664</v>
      </c>
      <c r="AH215" s="29">
        <f t="shared" si="71"/>
        <v>151.20000000000002</v>
      </c>
      <c r="AI215" s="29">
        <f t="shared" si="68"/>
        <v>0</v>
      </c>
      <c r="AJ215" s="29">
        <f t="shared" si="69"/>
        <v>41.43272727272727</v>
      </c>
      <c r="AK215" s="29" t="s">
        <v>10</v>
      </c>
      <c r="AM215" s="29">
        <v>-948.22299999999996</v>
      </c>
      <c r="AN215" s="29">
        <v>-386.339</v>
      </c>
      <c r="AO215" s="29">
        <f t="shared" si="70"/>
        <v>47.75272727272727</v>
      </c>
    </row>
    <row r="216" spans="1:41" s="28" customFormat="1">
      <c r="A216" s="28" t="s">
        <v>11</v>
      </c>
      <c r="C216" s="28">
        <v>5.8884499999999997</v>
      </c>
      <c r="D216" s="35">
        <v>8.4255200000000006E-12</v>
      </c>
      <c r="E216" s="28">
        <v>18986.5</v>
      </c>
      <c r="F216" s="28">
        <v>1934.19</v>
      </c>
      <c r="G216" s="28">
        <v>449.47500000000002</v>
      </c>
      <c r="H216" s="28">
        <v>4.7878999999999996</v>
      </c>
      <c r="I216" s="28">
        <v>67.924099999999996</v>
      </c>
      <c r="J216" s="28">
        <v>16.023399999999999</v>
      </c>
      <c r="K216" s="28">
        <v>6.7213000000000003</v>
      </c>
      <c r="L216" s="28">
        <v>13.595499999999999</v>
      </c>
      <c r="M216" s="28">
        <v>0.60929800000000001</v>
      </c>
      <c r="N216" s="28">
        <v>9.4071700000000007</v>
      </c>
      <c r="O216" s="28">
        <v>30.704000000000001</v>
      </c>
      <c r="P216" s="28">
        <v>3.3751799999999998</v>
      </c>
      <c r="Q216" s="28">
        <v>24.179300000000001</v>
      </c>
      <c r="R216" s="28">
        <v>19.743300000000001</v>
      </c>
      <c r="S216" s="28">
        <v>8.0763700000000007</v>
      </c>
      <c r="T216" s="28">
        <v>8.4958500000000003E-4</v>
      </c>
      <c r="U216" s="28">
        <v>0.10353900000000001</v>
      </c>
      <c r="V216" s="28">
        <v>0.39048100000000002</v>
      </c>
      <c r="W216" s="28">
        <v>0.52185999999999999</v>
      </c>
      <c r="X216" s="28">
        <v>423.93299999999999</v>
      </c>
      <c r="Y216" s="28">
        <v>1.8261599999999999E-2</v>
      </c>
      <c r="Z216" s="28">
        <v>7.0738900000000002E-3</v>
      </c>
      <c r="AA216" s="35">
        <v>4.29616E-7</v>
      </c>
      <c r="AB216" s="35">
        <v>4.1576300000000002E-6</v>
      </c>
      <c r="AC216" s="28">
        <v>0.95994000000000002</v>
      </c>
      <c r="AD216" s="28">
        <f t="shared" si="64"/>
        <v>2.2799999999999998</v>
      </c>
      <c r="AE216" s="28">
        <f t="shared" si="65"/>
        <v>7.1099999999999994</v>
      </c>
      <c r="AF216" s="28">
        <f t="shared" si="66"/>
        <v>345.59166666666664</v>
      </c>
      <c r="AG216" s="28">
        <f t="shared" si="67"/>
        <v>487.25666666666672</v>
      </c>
      <c r="AH216" s="28">
        <f t="shared" si="71"/>
        <v>146.56</v>
      </c>
      <c r="AI216" s="28">
        <f t="shared" si="68"/>
        <v>0</v>
      </c>
      <c r="AJ216" s="28">
        <f t="shared" si="69"/>
        <v>40.089999999999996</v>
      </c>
      <c r="AK216" s="28" t="s">
        <v>11</v>
      </c>
      <c r="AM216" s="28">
        <v>6008.75</v>
      </c>
      <c r="AN216" s="28">
        <v>2680.26</v>
      </c>
      <c r="AO216" s="28">
        <f t="shared" si="70"/>
        <v>47.199999999999996</v>
      </c>
    </row>
    <row r="217" spans="1:41" s="28" customFormat="1">
      <c r="A217" s="28" t="s">
        <v>12</v>
      </c>
      <c r="C217" s="28">
        <v>7.4471299999999996</v>
      </c>
      <c r="D217" s="35">
        <v>1.09139E-11</v>
      </c>
      <c r="E217" s="28">
        <v>22329.1</v>
      </c>
      <c r="F217" s="28">
        <v>1290.1500000000001</v>
      </c>
      <c r="G217" s="28">
        <v>402.46899999999999</v>
      </c>
      <c r="H217" s="28">
        <v>3.27061</v>
      </c>
      <c r="I217" s="28">
        <v>122.898</v>
      </c>
      <c r="J217" s="28">
        <v>12.108700000000001</v>
      </c>
      <c r="K217" s="28">
        <v>4.1229699999999996</v>
      </c>
      <c r="L217" s="28">
        <v>28.520299999999999</v>
      </c>
      <c r="M217" s="28">
        <v>0.48233399999999998</v>
      </c>
      <c r="N217" s="28">
        <v>11.3383</v>
      </c>
      <c r="O217" s="28">
        <v>38.3065</v>
      </c>
      <c r="P217" s="28">
        <v>5.5984800000000003</v>
      </c>
      <c r="Q217" s="28">
        <v>28.482700000000001</v>
      </c>
      <c r="R217" s="28">
        <v>9.1181800000000006</v>
      </c>
      <c r="S217" s="28">
        <v>3.5767600000000002</v>
      </c>
      <c r="T217" s="28">
        <v>0.175237</v>
      </c>
      <c r="U217" s="28">
        <v>0.224853</v>
      </c>
      <c r="V217" s="28">
        <v>0.55090600000000001</v>
      </c>
      <c r="W217" s="28">
        <v>0.48082399999999997</v>
      </c>
      <c r="X217" s="28">
        <v>421.173</v>
      </c>
      <c r="Y217" s="28">
        <v>2.5346799999999999E-2</v>
      </c>
      <c r="Z217" s="28">
        <v>1.2505400000000001E-4</v>
      </c>
      <c r="AA217" s="35">
        <v>1.37777E-6</v>
      </c>
      <c r="AB217" s="28">
        <v>2.2708300000000001E-2</v>
      </c>
      <c r="AC217" s="28">
        <v>1.0646599999999999</v>
      </c>
      <c r="AD217" s="28">
        <f t="shared" si="64"/>
        <v>1.92</v>
      </c>
      <c r="AE217" s="28">
        <f t="shared" si="65"/>
        <v>7.3254545454545443</v>
      </c>
      <c r="AF217" s="28">
        <f t="shared" si="66"/>
        <v>344.08499999999998</v>
      </c>
      <c r="AG217" s="28">
        <f t="shared" si="67"/>
        <v>484.7166666666667</v>
      </c>
      <c r="AH217" s="28">
        <f t="shared" si="71"/>
        <v>148.96</v>
      </c>
      <c r="AI217" s="28">
        <f t="shared" si="68"/>
        <v>0</v>
      </c>
      <c r="AJ217" s="28">
        <f t="shared" si="69"/>
        <v>47.379090909090912</v>
      </c>
      <c r="AK217" s="28" t="s">
        <v>12</v>
      </c>
      <c r="AM217" s="28">
        <v>537.92399999999998</v>
      </c>
      <c r="AN217" s="28">
        <v>100.949</v>
      </c>
      <c r="AO217" s="28">
        <f t="shared" si="70"/>
        <v>54.704545454545453</v>
      </c>
    </row>
    <row r="218" spans="1:41" s="28" customFormat="1">
      <c r="A218" s="28" t="s">
        <v>13</v>
      </c>
      <c r="C218" s="28">
        <v>8.8373299999999997</v>
      </c>
      <c r="D218" s="35">
        <v>5.8660600000000001E-12</v>
      </c>
      <c r="E218" s="28">
        <v>13729.8</v>
      </c>
      <c r="F218" s="28">
        <v>1754.9</v>
      </c>
      <c r="G218" s="28">
        <v>458.47</v>
      </c>
      <c r="H218" s="28">
        <v>1.91239</v>
      </c>
      <c r="I218" s="28">
        <v>78.932900000000004</v>
      </c>
      <c r="J218" s="28">
        <v>5.6634799999999998</v>
      </c>
      <c r="K218" s="28">
        <v>2.3825599999999998</v>
      </c>
      <c r="L218" s="28">
        <v>15.4635</v>
      </c>
      <c r="M218" s="28">
        <v>0.54213500000000003</v>
      </c>
      <c r="N218" s="28">
        <v>9.4279899999999994</v>
      </c>
      <c r="O218" s="28">
        <v>25.973600000000001</v>
      </c>
      <c r="P218" s="28">
        <v>3.4650699999999999</v>
      </c>
      <c r="Q218" s="28">
        <v>24.8657</v>
      </c>
      <c r="R218" s="28">
        <v>13.8314</v>
      </c>
      <c r="S218" s="28">
        <v>6.8131399999999998</v>
      </c>
      <c r="T218" s="28">
        <v>0.13863900000000001</v>
      </c>
      <c r="U218" s="28">
        <v>0.14851900000000001</v>
      </c>
      <c r="V218" s="28">
        <v>0.47780499999999998</v>
      </c>
      <c r="W218" s="28">
        <v>0.52903</v>
      </c>
      <c r="X218" s="28">
        <v>434.64400000000001</v>
      </c>
      <c r="Y218" s="28">
        <v>2.8323299999999999E-2</v>
      </c>
      <c r="Z218" s="28">
        <v>7.0108499999999999E-3</v>
      </c>
      <c r="AA218" s="35">
        <v>7.0552099999999997E-6</v>
      </c>
      <c r="AB218" s="35">
        <v>1.4126400000000001E-5</v>
      </c>
      <c r="AC218" s="28">
        <v>1.3598399999999999</v>
      </c>
      <c r="AD218" s="28">
        <f t="shared" si="64"/>
        <v>2.2199999999999998</v>
      </c>
      <c r="AE218" s="28">
        <f t="shared" si="65"/>
        <v>6.9663636363636359</v>
      </c>
      <c r="AF218" s="28">
        <f t="shared" si="66"/>
        <v>349.54666666666662</v>
      </c>
      <c r="AG218" s="28">
        <f t="shared" si="67"/>
        <v>482.38833333333338</v>
      </c>
      <c r="AH218" s="28">
        <f t="shared" si="71"/>
        <v>148</v>
      </c>
      <c r="AI218" s="28">
        <f t="shared" si="68"/>
        <v>0</v>
      </c>
      <c r="AJ218" s="28">
        <f t="shared" si="69"/>
        <v>43.542727272727269</v>
      </c>
      <c r="AK218" s="28" t="s">
        <v>13</v>
      </c>
      <c r="AM218" s="28">
        <v>1408.53</v>
      </c>
      <c r="AN218" s="28">
        <v>1241.08</v>
      </c>
      <c r="AO218" s="28">
        <f t="shared" si="70"/>
        <v>50.509090909090908</v>
      </c>
    </row>
    <row r="219" spans="1:41" s="28" customFormat="1">
      <c r="A219" s="28" t="s">
        <v>14</v>
      </c>
      <c r="C219" s="28">
        <v>8.5287199999999999</v>
      </c>
      <c r="D219" s="35">
        <v>1.12719E-11</v>
      </c>
      <c r="E219" s="28">
        <v>26392.3</v>
      </c>
      <c r="F219" s="28">
        <v>1591.87</v>
      </c>
      <c r="G219" s="28">
        <v>480.30799999999999</v>
      </c>
      <c r="H219" s="28">
        <v>3.58657</v>
      </c>
      <c r="I219" s="28">
        <v>114.807</v>
      </c>
      <c r="J219" s="28">
        <v>9.8886000000000003</v>
      </c>
      <c r="K219" s="28">
        <v>4.9526000000000003</v>
      </c>
      <c r="L219" s="28">
        <v>24.3718</v>
      </c>
      <c r="M219" s="28">
        <v>0.70844499999999999</v>
      </c>
      <c r="N219" s="28">
        <v>10.4018</v>
      </c>
      <c r="O219" s="28">
        <v>20.6492</v>
      </c>
      <c r="P219" s="28">
        <v>5.0271100000000004</v>
      </c>
      <c r="Q219" s="28">
        <v>17.833400000000001</v>
      </c>
      <c r="R219" s="28">
        <v>11.911</v>
      </c>
      <c r="S219" s="28">
        <v>4.5695600000000001</v>
      </c>
      <c r="T219" s="28">
        <v>0.16233800000000001</v>
      </c>
      <c r="U219" s="28">
        <v>0.16057199999999999</v>
      </c>
      <c r="V219" s="28">
        <v>0.490176</v>
      </c>
      <c r="W219" s="28">
        <v>0.66817400000000005</v>
      </c>
      <c r="X219" s="28">
        <v>697.101</v>
      </c>
      <c r="Y219" s="28">
        <v>2.56511E-2</v>
      </c>
      <c r="Z219" s="28">
        <v>1.23223E-2</v>
      </c>
      <c r="AA219" s="35">
        <v>3.0883300000000003E-5</v>
      </c>
      <c r="AB219" s="28">
        <v>1.5007899999999999E-2</v>
      </c>
      <c r="AC219" s="28">
        <v>1.29129</v>
      </c>
      <c r="AD219" s="28">
        <f t="shared" si="64"/>
        <v>1.7999999999999998</v>
      </c>
      <c r="AE219" s="28">
        <f t="shared" si="65"/>
        <v>6.3199999999999994</v>
      </c>
      <c r="AF219" s="28">
        <f t="shared" si="66"/>
        <v>349.92333333333323</v>
      </c>
      <c r="AG219" s="28">
        <f t="shared" si="67"/>
        <v>490.00833333333338</v>
      </c>
      <c r="AH219" s="28">
        <f t="shared" si="71"/>
        <v>145.44</v>
      </c>
      <c r="AI219" s="28">
        <f t="shared" si="68"/>
        <v>0</v>
      </c>
      <c r="AJ219" s="28">
        <f t="shared" si="69"/>
        <v>38.36363636363636</v>
      </c>
      <c r="AK219" s="28" t="s">
        <v>14</v>
      </c>
      <c r="AM219" s="28">
        <v>298.56200000000001</v>
      </c>
      <c r="AN219" s="28">
        <v>106.605</v>
      </c>
      <c r="AO219" s="28">
        <f t="shared" si="70"/>
        <v>44.68363636363636</v>
      </c>
    </row>
    <row r="220" spans="1:41" s="29" customFormat="1">
      <c r="A220" s="29" t="s">
        <v>15</v>
      </c>
      <c r="C220" s="29">
        <v>5.3250799999999998</v>
      </c>
      <c r="D220" s="40">
        <v>8.3488800000000003E-12</v>
      </c>
      <c r="E220" s="29">
        <v>13222.7</v>
      </c>
      <c r="F220" s="29">
        <v>2170.21</v>
      </c>
      <c r="G220" s="29">
        <v>332.50700000000001</v>
      </c>
      <c r="H220" s="29">
        <v>3.9572600000000002</v>
      </c>
      <c r="I220" s="29">
        <v>169.21299999999999</v>
      </c>
      <c r="J220" s="29">
        <v>25.427299999999999</v>
      </c>
      <c r="K220" s="29">
        <v>11.6271</v>
      </c>
      <c r="L220" s="29">
        <v>10.802300000000001</v>
      </c>
      <c r="M220" s="29">
        <v>0.39791500000000002</v>
      </c>
      <c r="N220" s="29">
        <v>8.1223399999999994</v>
      </c>
      <c r="O220" s="29">
        <v>35.882300000000001</v>
      </c>
      <c r="P220" s="29">
        <v>4.6154099999999998</v>
      </c>
      <c r="Q220" s="29">
        <v>35.081499999999998</v>
      </c>
      <c r="R220" s="29">
        <v>8.8231099999999998</v>
      </c>
      <c r="S220" s="29">
        <v>2.4914800000000001</v>
      </c>
      <c r="T220" s="29">
        <v>7.0645799999999995E-2</v>
      </c>
      <c r="U220" s="29">
        <v>0.466698</v>
      </c>
      <c r="V220" s="29">
        <v>2.2980499999999999</v>
      </c>
      <c r="W220" s="29">
        <v>0.68153699999999995</v>
      </c>
      <c r="X220" s="29">
        <v>267.45100000000002</v>
      </c>
      <c r="Y220" s="29">
        <v>1.21633E-2</v>
      </c>
      <c r="Z220" s="29">
        <v>1.52879E-4</v>
      </c>
      <c r="AA220" s="40">
        <v>7.9732000000000002E-5</v>
      </c>
      <c r="AB220" s="29">
        <v>2.7621799999999998E-2</v>
      </c>
      <c r="AC220" s="29">
        <v>1.29779</v>
      </c>
      <c r="AD220" s="29">
        <f t="shared" si="64"/>
        <v>1.4999999999999998</v>
      </c>
      <c r="AE220" s="29">
        <f t="shared" si="65"/>
        <v>6.3918181818181816</v>
      </c>
      <c r="AF220" s="29">
        <f t="shared" si="66"/>
        <v>351.80666666666667</v>
      </c>
      <c r="AG220" s="29">
        <f t="shared" si="67"/>
        <v>487.68000000000006</v>
      </c>
      <c r="AH220" s="29">
        <f t="shared" si="71"/>
        <v>153.44</v>
      </c>
      <c r="AI220" s="29">
        <f t="shared" si="68"/>
        <v>0</v>
      </c>
      <c r="AJ220" s="29">
        <f t="shared" si="69"/>
        <v>30.690909090909088</v>
      </c>
      <c r="AK220" s="29" t="s">
        <v>15</v>
      </c>
      <c r="AM220" s="29">
        <v>4245.28</v>
      </c>
      <c r="AN220" s="29">
        <v>-2.9487199999999998</v>
      </c>
      <c r="AO220" s="29">
        <f t="shared" si="70"/>
        <v>37.082727272727269</v>
      </c>
    </row>
    <row r="221" spans="1:41" s="29" customFormat="1">
      <c r="A221" s="29" t="s">
        <v>16</v>
      </c>
      <c r="C221" s="29">
        <v>8.4974600000000002</v>
      </c>
      <c r="D221" s="40">
        <v>9.4116199999999994E-12</v>
      </c>
      <c r="E221" s="29">
        <v>19781.5</v>
      </c>
      <c r="F221" s="29">
        <v>1632.59</v>
      </c>
      <c r="G221" s="29">
        <v>380.733</v>
      </c>
      <c r="H221" s="29">
        <v>5.4617500000000003</v>
      </c>
      <c r="I221" s="29">
        <v>261.55099999999999</v>
      </c>
      <c r="J221" s="29">
        <v>30.04</v>
      </c>
      <c r="K221" s="29">
        <v>15.1191</v>
      </c>
      <c r="L221" s="29">
        <v>16.352699999999999</v>
      </c>
      <c r="M221" s="29">
        <v>0.53261099999999995</v>
      </c>
      <c r="N221" s="29">
        <v>7.2284899999999999</v>
      </c>
      <c r="O221" s="29">
        <v>24.1128</v>
      </c>
      <c r="P221" s="29">
        <v>6.9910600000000001</v>
      </c>
      <c r="Q221" s="29">
        <v>26.1891</v>
      </c>
      <c r="R221" s="29">
        <v>12.459199999999999</v>
      </c>
      <c r="S221" s="29">
        <v>3.5548899999999999</v>
      </c>
      <c r="T221" s="29">
        <v>6.1040299999999999E-2</v>
      </c>
      <c r="U221" s="29">
        <v>0.55282600000000004</v>
      </c>
      <c r="V221" s="29">
        <v>2.6365500000000002</v>
      </c>
      <c r="W221" s="29">
        <v>0.50746800000000003</v>
      </c>
      <c r="X221" s="29">
        <v>232.39699999999999</v>
      </c>
      <c r="Y221" s="29">
        <v>1.30242E-2</v>
      </c>
      <c r="Z221" s="29">
        <v>1.65701E-4</v>
      </c>
      <c r="AA221" s="40">
        <v>1.8044499999999999E-6</v>
      </c>
      <c r="AB221" s="29">
        <v>5.8588599999999998E-4</v>
      </c>
      <c r="AC221" s="29">
        <v>1.0528599999999999</v>
      </c>
      <c r="AD221" s="29">
        <f t="shared" si="64"/>
        <v>0</v>
      </c>
      <c r="AE221" s="29">
        <f t="shared" si="65"/>
        <v>5.6018181818181816</v>
      </c>
      <c r="AF221" s="29">
        <f t="shared" si="66"/>
        <v>357.08</v>
      </c>
      <c r="AG221" s="29">
        <f t="shared" si="67"/>
        <v>486.41</v>
      </c>
      <c r="AH221" s="29">
        <f t="shared" si="71"/>
        <v>153.44</v>
      </c>
      <c r="AI221" s="29">
        <f t="shared" si="68"/>
        <v>0</v>
      </c>
      <c r="AJ221" s="29">
        <f t="shared" si="69"/>
        <v>32.417272727272724</v>
      </c>
      <c r="AK221" s="29" t="s">
        <v>16</v>
      </c>
      <c r="AM221" s="29">
        <v>1566.33</v>
      </c>
      <c r="AN221" s="29">
        <v>128.125</v>
      </c>
      <c r="AO221" s="29">
        <f t="shared" si="70"/>
        <v>38.019090909090906</v>
      </c>
    </row>
    <row r="222" spans="1:41" s="29" customFormat="1">
      <c r="A222" s="29" t="s">
        <v>17</v>
      </c>
      <c r="C222" s="29">
        <v>6.0438200000000002</v>
      </c>
      <c r="D222" s="40">
        <v>8.4739200000000003E-12</v>
      </c>
      <c r="E222" s="29">
        <v>12257.4</v>
      </c>
      <c r="F222" s="29">
        <v>1845.99</v>
      </c>
      <c r="G222" s="29">
        <v>268.08199999999999</v>
      </c>
      <c r="H222" s="29">
        <v>3.8786999999999998</v>
      </c>
      <c r="I222" s="29">
        <v>162.97399999999999</v>
      </c>
      <c r="J222" s="29">
        <v>21.9971</v>
      </c>
      <c r="K222" s="29">
        <v>12.676500000000001</v>
      </c>
      <c r="L222" s="29">
        <v>10.7377</v>
      </c>
      <c r="M222" s="29">
        <v>0.26122499999999998</v>
      </c>
      <c r="N222" s="29">
        <v>5.0171200000000002</v>
      </c>
      <c r="O222" s="29">
        <v>14.571300000000001</v>
      </c>
      <c r="P222" s="29">
        <v>4.8481399999999999</v>
      </c>
      <c r="Q222" s="29">
        <v>18.6342</v>
      </c>
      <c r="R222" s="29">
        <v>8.42896</v>
      </c>
      <c r="S222" s="29">
        <v>1.8060700000000001</v>
      </c>
      <c r="T222" s="29">
        <v>1.7725200000000001E-3</v>
      </c>
      <c r="U222" s="29">
        <v>0.46986699999999998</v>
      </c>
      <c r="V222" s="29">
        <v>1.7078899999999999</v>
      </c>
      <c r="W222" s="29">
        <v>0.68862000000000001</v>
      </c>
      <c r="X222" s="29">
        <v>183.53399999999999</v>
      </c>
      <c r="Y222" s="29">
        <v>1.23956E-2</v>
      </c>
      <c r="Z222" s="29">
        <v>1.1022399999999999E-4</v>
      </c>
      <c r="AA222" s="40">
        <v>5.3486000000000001E-7</v>
      </c>
      <c r="AB222" s="29">
        <v>5.2020299999999998E-2</v>
      </c>
      <c r="AC222" s="29">
        <v>0.78990899999999997</v>
      </c>
      <c r="AD222" s="29">
        <f t="shared" si="64"/>
        <v>0</v>
      </c>
      <c r="AE222" s="29">
        <f t="shared" si="65"/>
        <v>5.96090909090909</v>
      </c>
      <c r="AF222" s="29">
        <f t="shared" si="66"/>
        <v>349.16999999999996</v>
      </c>
      <c r="AG222" s="29">
        <f t="shared" si="67"/>
        <v>483.02333333333337</v>
      </c>
      <c r="AH222" s="29">
        <f t="shared" si="71"/>
        <v>152</v>
      </c>
      <c r="AI222" s="29">
        <f t="shared" si="68"/>
        <v>9.204545454545455</v>
      </c>
      <c r="AJ222" s="29">
        <f t="shared" si="69"/>
        <v>29.539999999999996</v>
      </c>
      <c r="AK222" s="29" t="s">
        <v>17</v>
      </c>
      <c r="AM222" s="29">
        <v>2399.84</v>
      </c>
      <c r="AN222" s="29">
        <v>192.34800000000001</v>
      </c>
      <c r="AO222" s="29">
        <f t="shared" si="70"/>
        <v>35.500909090909083</v>
      </c>
    </row>
    <row r="223" spans="1:41" s="29" customFormat="1">
      <c r="A223" s="29" t="s">
        <v>18</v>
      </c>
      <c r="C223" s="29">
        <v>7.8830600000000004</v>
      </c>
      <c r="D223" s="40">
        <v>7.2759600000000004E-12</v>
      </c>
      <c r="E223" s="29">
        <v>19890.900000000001</v>
      </c>
      <c r="F223" s="16">
        <v>1605.16</v>
      </c>
      <c r="G223" s="29">
        <v>311.55399999999997</v>
      </c>
      <c r="H223" s="29">
        <v>5.3829099999999999</v>
      </c>
      <c r="I223" s="29">
        <v>240.42099999999999</v>
      </c>
      <c r="J223" s="29">
        <v>15.0311</v>
      </c>
      <c r="K223" s="29">
        <v>10.0268</v>
      </c>
      <c r="L223" s="29">
        <v>6.1315900000000001</v>
      </c>
      <c r="M223" s="29">
        <v>0.27973399999999998</v>
      </c>
      <c r="N223" s="29">
        <v>8.7916799999999995</v>
      </c>
      <c r="O223" s="29">
        <v>24.299499999999998</v>
      </c>
      <c r="P223" s="29">
        <v>4.0800999999999998</v>
      </c>
      <c r="Q223" s="29">
        <v>17.278099999999998</v>
      </c>
      <c r="R223" s="29">
        <v>8.5870599999999992</v>
      </c>
      <c r="S223" s="29">
        <v>3.2375099999999999</v>
      </c>
      <c r="T223" s="29">
        <v>8.6880600000000002E-2</v>
      </c>
      <c r="U223" s="29">
        <v>0.42724499999999999</v>
      </c>
      <c r="V223" s="29">
        <v>1.8106899999999999</v>
      </c>
      <c r="W223" s="29">
        <v>0.43587500000000001</v>
      </c>
      <c r="X223" s="29">
        <v>242.34299999999999</v>
      </c>
      <c r="Y223" s="29">
        <v>2.1013E-2</v>
      </c>
      <c r="Z223" s="40">
        <v>1.6442900000000001E-5</v>
      </c>
      <c r="AA223" s="40">
        <v>1.279E-6</v>
      </c>
      <c r="AB223" s="29">
        <v>2.0738800000000002E-2</v>
      </c>
      <c r="AC223" s="29">
        <v>1.0911900000000001</v>
      </c>
      <c r="AD223" s="29">
        <f t="shared" si="64"/>
        <v>0</v>
      </c>
      <c r="AE223" s="29">
        <f t="shared" si="65"/>
        <v>5.96090909090909</v>
      </c>
      <c r="AF223" s="29">
        <f t="shared" si="66"/>
        <v>356.32666666666671</v>
      </c>
      <c r="AG223" s="29">
        <f t="shared" si="67"/>
        <v>487.04500000000013</v>
      </c>
      <c r="AH223" s="29">
        <f t="shared" si="71"/>
        <v>152.80000000000001</v>
      </c>
      <c r="AI223" s="29">
        <f t="shared" si="68"/>
        <v>0</v>
      </c>
      <c r="AJ223" s="29">
        <f t="shared" si="69"/>
        <v>32.225454545454539</v>
      </c>
      <c r="AK223" s="29" t="s">
        <v>18</v>
      </c>
      <c r="AM223" s="29">
        <v>-521.38</v>
      </c>
      <c r="AN223" s="29">
        <v>297.16199999999998</v>
      </c>
      <c r="AO223" s="29">
        <f t="shared" si="70"/>
        <v>38.18636363636363</v>
      </c>
    </row>
    <row r="224" spans="1:41" s="29" customFormat="1">
      <c r="A224" s="29" t="s">
        <v>19</v>
      </c>
      <c r="C224" s="29">
        <v>5.2465099999999998</v>
      </c>
      <c r="D224" s="40">
        <v>7.8453200000000003E-12</v>
      </c>
      <c r="E224" s="29">
        <v>17750.2</v>
      </c>
      <c r="F224" s="29">
        <v>1385.7</v>
      </c>
      <c r="G224" s="29">
        <v>363.98399999999998</v>
      </c>
      <c r="H224" s="29">
        <v>5.6660599999999999</v>
      </c>
      <c r="I224" s="29">
        <v>312.94200000000001</v>
      </c>
      <c r="J224" s="29">
        <v>26.330200000000001</v>
      </c>
      <c r="K224" s="29">
        <v>16.983699999999999</v>
      </c>
      <c r="L224" s="29">
        <v>8.50549</v>
      </c>
      <c r="M224" s="29">
        <v>0.35349399999999997</v>
      </c>
      <c r="N224" s="29">
        <v>4.9067800000000004</v>
      </c>
      <c r="O224" s="29">
        <v>21.693100000000001</v>
      </c>
      <c r="P224" s="29">
        <v>6.6870500000000002</v>
      </c>
      <c r="Q224" s="29">
        <v>33.732399999999998</v>
      </c>
      <c r="R224" s="29">
        <v>9.6194699999999997</v>
      </c>
      <c r="S224" s="29">
        <v>2.8850899999999999</v>
      </c>
      <c r="T224" s="29">
        <v>2.8452799999999999E-3</v>
      </c>
      <c r="U224" s="29">
        <v>0.53694500000000001</v>
      </c>
      <c r="V224" s="29">
        <v>2.3854700000000002</v>
      </c>
      <c r="W224" s="29">
        <v>0.73666500000000001</v>
      </c>
      <c r="X224" s="29">
        <v>202.91399999999999</v>
      </c>
      <c r="Y224" s="29">
        <v>1.8138700000000001E-2</v>
      </c>
      <c r="Z224" s="40">
        <v>4.72044E-6</v>
      </c>
      <c r="AA224" s="40">
        <v>5.33935E-6</v>
      </c>
      <c r="AB224" s="29">
        <v>1.77983E-2</v>
      </c>
      <c r="AC224" s="29">
        <v>1.2440199999999999</v>
      </c>
      <c r="AD224" s="29">
        <f t="shared" si="64"/>
        <v>0</v>
      </c>
      <c r="AE224" s="29">
        <f t="shared" si="65"/>
        <v>5.96090909090909</v>
      </c>
      <c r="AF224" s="29">
        <f t="shared" si="66"/>
        <v>350.11166666666662</v>
      </c>
      <c r="AG224" s="29">
        <f t="shared" si="67"/>
        <v>496.57000000000005</v>
      </c>
      <c r="AH224" s="29">
        <f t="shared" si="71"/>
        <v>149.6</v>
      </c>
      <c r="AI224" s="29">
        <f t="shared" si="68"/>
        <v>0</v>
      </c>
      <c r="AJ224" s="29">
        <f t="shared" si="69"/>
        <v>30.499090909090906</v>
      </c>
      <c r="AK224" s="29" t="s">
        <v>19</v>
      </c>
      <c r="AM224" s="29">
        <v>471.62799999999999</v>
      </c>
      <c r="AN224" s="29">
        <v>48.145899999999997</v>
      </c>
      <c r="AO224" s="29">
        <f t="shared" si="70"/>
        <v>36.459999999999994</v>
      </c>
    </row>
    <row r="225" spans="1:99" s="36" customFormat="1">
      <c r="A225" s="36" t="s">
        <v>20</v>
      </c>
      <c r="C225" s="36">
        <v>8.6663399999999999</v>
      </c>
      <c r="D225" s="37">
        <v>9.2799800000000006E-12</v>
      </c>
      <c r="E225" s="36">
        <v>13389.4</v>
      </c>
      <c r="F225" s="36">
        <v>1493.83</v>
      </c>
      <c r="G225" s="36">
        <v>224.702</v>
      </c>
      <c r="H225" s="36">
        <v>7.5809600000000001</v>
      </c>
      <c r="I225" s="36">
        <v>227.917</v>
      </c>
      <c r="J225" s="36">
        <v>30.2042</v>
      </c>
      <c r="K225" s="36">
        <v>15.9053</v>
      </c>
      <c r="L225" s="36">
        <v>11.8652</v>
      </c>
      <c r="M225" s="36">
        <v>0.29896400000000001</v>
      </c>
      <c r="N225" s="36">
        <v>6.34598</v>
      </c>
      <c r="O225" s="36">
        <v>15.752800000000001</v>
      </c>
      <c r="P225" s="36">
        <v>4.9576700000000002</v>
      </c>
      <c r="Q225" s="36">
        <v>23.595800000000001</v>
      </c>
      <c r="R225" s="36">
        <v>7.3886000000000003</v>
      </c>
      <c r="S225" s="36">
        <v>2.2441499999999999</v>
      </c>
      <c r="T225" s="36">
        <v>3.0491899999999998E-3</v>
      </c>
      <c r="U225" s="36">
        <v>0.44472800000000001</v>
      </c>
      <c r="V225" s="36">
        <v>2.0263300000000002</v>
      </c>
      <c r="W225" s="36">
        <v>0.483657</v>
      </c>
      <c r="X225" s="36">
        <v>216.11500000000001</v>
      </c>
      <c r="Y225" s="36">
        <v>1.56962E-2</v>
      </c>
      <c r="Z225" s="37">
        <v>1.4931200000000001E-6</v>
      </c>
      <c r="AA225" s="37">
        <v>1.7737500000000001E-5</v>
      </c>
      <c r="AB225" s="36">
        <v>2.2228899999999999E-2</v>
      </c>
      <c r="AC225" s="36">
        <v>1.21563</v>
      </c>
      <c r="AD225" s="36">
        <f t="shared" si="64"/>
        <v>0</v>
      </c>
      <c r="AE225" s="36">
        <f t="shared" si="65"/>
        <v>5.0990909090909087</v>
      </c>
      <c r="AF225" s="36">
        <f t="shared" si="66"/>
        <v>340.5066666666666</v>
      </c>
      <c r="AG225" s="36">
        <f t="shared" si="67"/>
        <v>491.49000000000007</v>
      </c>
      <c r="AH225" s="36">
        <f t="shared" si="71"/>
        <v>145.91999999999999</v>
      </c>
      <c r="AI225" s="36">
        <f t="shared" si="68"/>
        <v>9.545454545454545</v>
      </c>
      <c r="AJ225" s="36">
        <f t="shared" si="69"/>
        <v>38.555454545454538</v>
      </c>
      <c r="AK225" s="5" t="s">
        <v>20</v>
      </c>
      <c r="AL225" s="5"/>
      <c r="AM225" s="5">
        <v>646.02</v>
      </c>
      <c r="AN225" s="5">
        <v>624.94399999999996</v>
      </c>
      <c r="AO225" s="36">
        <f t="shared" si="70"/>
        <v>43.654545454545449</v>
      </c>
    </row>
    <row r="226" spans="1:99" s="38" customFormat="1">
      <c r="A226" s="38" t="s">
        <v>21</v>
      </c>
      <c r="C226" s="38">
        <v>7.9513199999999999</v>
      </c>
      <c r="D226" s="39">
        <v>9.3769600000000005E-12</v>
      </c>
      <c r="E226" s="38">
        <v>22031.5</v>
      </c>
      <c r="F226" s="16">
        <v>1820.17</v>
      </c>
      <c r="G226" s="38">
        <v>334.71499999999997</v>
      </c>
      <c r="H226" s="38">
        <v>10.577999999999999</v>
      </c>
      <c r="I226" s="38">
        <v>759.61</v>
      </c>
      <c r="J226" s="38">
        <v>42.733699999999999</v>
      </c>
      <c r="K226" s="38">
        <v>29.842300000000002</v>
      </c>
      <c r="L226" s="38">
        <v>18.0002</v>
      </c>
      <c r="M226" s="38">
        <v>0.48743399999999998</v>
      </c>
      <c r="N226" s="38">
        <v>8.0003600000000006</v>
      </c>
      <c r="O226" s="38">
        <v>25.6572</v>
      </c>
      <c r="P226" s="38">
        <v>6.5871700000000004</v>
      </c>
      <c r="Q226" s="38">
        <v>38.614899999999999</v>
      </c>
      <c r="R226" s="38">
        <v>6.8094599999999996</v>
      </c>
      <c r="S226" s="38">
        <v>4.0066800000000002</v>
      </c>
      <c r="T226" s="38">
        <v>0.11683</v>
      </c>
      <c r="U226" s="38">
        <v>0.20458499999999999</v>
      </c>
      <c r="V226" s="38">
        <v>3.6252300000000002</v>
      </c>
      <c r="W226" s="38">
        <v>0.497363</v>
      </c>
      <c r="X226" s="38">
        <v>323.64100000000002</v>
      </c>
      <c r="Y226" s="38">
        <v>2.10604E-2</v>
      </c>
      <c r="Z226" s="38">
        <v>5.8160399999999998E-3</v>
      </c>
      <c r="AA226" s="39">
        <v>8.7462500000000005E-5</v>
      </c>
      <c r="AB226" s="38">
        <v>1.60286E-2</v>
      </c>
      <c r="AC226" s="38">
        <v>1.0612699999999999</v>
      </c>
      <c r="AD226" s="38">
        <f t="shared" si="64"/>
        <v>0</v>
      </c>
      <c r="AE226" s="38">
        <f t="shared" si="65"/>
        <v>0</v>
      </c>
      <c r="AF226" s="38">
        <f t="shared" si="66"/>
        <v>354.6316666666666</v>
      </c>
      <c r="AG226" s="38">
        <f t="shared" si="67"/>
        <v>485.77500000000003</v>
      </c>
      <c r="AH226" s="38">
        <f t="shared" si="71"/>
        <v>151.04000000000002</v>
      </c>
      <c r="AI226" s="38">
        <f t="shared" si="68"/>
        <v>13.295454545454545</v>
      </c>
      <c r="AJ226" s="38">
        <f t="shared" si="69"/>
        <v>29.923636363636362</v>
      </c>
      <c r="AK226" s="20" t="s">
        <v>21</v>
      </c>
      <c r="AL226" s="20"/>
      <c r="AM226" s="20">
        <v>-1060.6099999999999</v>
      </c>
      <c r="AN226" s="20">
        <v>204.477</v>
      </c>
      <c r="AO226" s="20">
        <f t="shared" si="70"/>
        <v>29.923636363636362</v>
      </c>
      <c r="CU226" s="38" t="s">
        <v>257</v>
      </c>
    </row>
    <row r="227" spans="1:99" s="36" customFormat="1">
      <c r="A227" s="36" t="s">
        <v>22</v>
      </c>
      <c r="C227" s="36">
        <v>8.2565500000000007</v>
      </c>
      <c r="D227" s="37">
        <v>1.10287E-11</v>
      </c>
      <c r="E227" s="36">
        <v>18588.2</v>
      </c>
      <c r="F227" s="36">
        <v>1600.86</v>
      </c>
      <c r="G227" s="36">
        <v>344.55799999999999</v>
      </c>
      <c r="H227" s="36">
        <v>5.5170599999999999</v>
      </c>
      <c r="I227" s="36">
        <v>235.85300000000001</v>
      </c>
      <c r="J227" s="36">
        <v>26.637799999999999</v>
      </c>
      <c r="K227" s="36">
        <v>18.1282</v>
      </c>
      <c r="L227" s="36">
        <v>13.1075</v>
      </c>
      <c r="M227" s="36">
        <v>0.234955</v>
      </c>
      <c r="N227" s="36">
        <v>9.5442800000000005</v>
      </c>
      <c r="O227" s="36">
        <v>30.925899999999999</v>
      </c>
      <c r="P227" s="36">
        <v>5.99275</v>
      </c>
      <c r="Q227" s="36">
        <v>21.409199999999998</v>
      </c>
      <c r="R227" s="36">
        <v>8.6820299999999992</v>
      </c>
      <c r="S227" s="36">
        <v>3.36314</v>
      </c>
      <c r="T227" s="36">
        <v>5.2982399999999999E-2</v>
      </c>
      <c r="U227" s="36">
        <v>0.49363600000000002</v>
      </c>
      <c r="V227" s="36">
        <v>2.9481199999999999</v>
      </c>
      <c r="W227" s="36">
        <v>0.39285300000000001</v>
      </c>
      <c r="X227" s="36">
        <v>224.17699999999999</v>
      </c>
      <c r="Y227" s="36">
        <v>1.0925300000000001E-2</v>
      </c>
      <c r="Z227" s="37">
        <v>1.0562399999999999E-7</v>
      </c>
      <c r="AA227" s="36">
        <v>5.9735099999999998E-4</v>
      </c>
      <c r="AB227" s="36">
        <v>3.8316900000000001E-2</v>
      </c>
      <c r="AC227" s="36">
        <v>1.3702799999999999</v>
      </c>
      <c r="AD227" s="36">
        <f t="shared" si="64"/>
        <v>0</v>
      </c>
      <c r="AE227" s="36">
        <f t="shared" si="65"/>
        <v>5.0990909090909087</v>
      </c>
      <c r="AF227" s="36">
        <f t="shared" si="66"/>
        <v>349.92333333333323</v>
      </c>
      <c r="AG227" s="36">
        <f t="shared" si="67"/>
        <v>498.05166666666673</v>
      </c>
      <c r="AH227" s="36">
        <f t="shared" si="71"/>
        <v>156.80000000000001</v>
      </c>
      <c r="AI227" s="36">
        <f t="shared" si="68"/>
        <v>0</v>
      </c>
      <c r="AJ227" s="36">
        <f t="shared" si="69"/>
        <v>23.401818181818179</v>
      </c>
      <c r="AK227" s="5" t="s">
        <v>22</v>
      </c>
      <c r="AL227" s="5"/>
      <c r="AM227" s="5">
        <v>383.24299999999999</v>
      </c>
      <c r="AN227" s="5">
        <v>347.73099999999999</v>
      </c>
      <c r="AO227" s="36">
        <f t="shared" si="70"/>
        <v>28.500909090909087</v>
      </c>
    </row>
    <row r="228" spans="1:99" s="38" customFormat="1">
      <c r="A228" s="38" t="s">
        <v>23</v>
      </c>
      <c r="C228" s="38">
        <v>7.8345900000000004</v>
      </c>
      <c r="D228" s="39">
        <v>8.3488800000000003E-12</v>
      </c>
      <c r="E228" s="38">
        <v>21160.2</v>
      </c>
      <c r="F228" s="16">
        <v>2027.63</v>
      </c>
      <c r="G228" s="38">
        <v>373.97899999999998</v>
      </c>
      <c r="H228" s="38">
        <v>8.10745</v>
      </c>
      <c r="I228" s="38">
        <v>380.55</v>
      </c>
      <c r="J228" s="38">
        <v>29.0761</v>
      </c>
      <c r="K228" s="38">
        <v>17.9849</v>
      </c>
      <c r="L228" s="38">
        <v>20.7224</v>
      </c>
      <c r="M228" s="38">
        <v>0.45660400000000001</v>
      </c>
      <c r="N228" s="38">
        <v>7.5386100000000003</v>
      </c>
      <c r="O228" s="38">
        <v>26.208200000000001</v>
      </c>
      <c r="P228" s="38">
        <v>7.4056100000000002</v>
      </c>
      <c r="Q228" s="38">
        <v>21.7864</v>
      </c>
      <c r="R228" s="38">
        <v>11.6463</v>
      </c>
      <c r="S228" s="38">
        <v>2.7686700000000002</v>
      </c>
      <c r="T228" s="38">
        <v>3.4032600000000003E-2</v>
      </c>
      <c r="U228" s="38">
        <v>0.40637800000000002</v>
      </c>
      <c r="V228" s="38">
        <v>3.4115899999999999</v>
      </c>
      <c r="W228" s="38">
        <v>0.76605699999999999</v>
      </c>
      <c r="X228" s="38">
        <v>413.72500000000002</v>
      </c>
      <c r="Y228" s="38">
        <v>9.8448100000000007E-3</v>
      </c>
      <c r="Z228" s="39">
        <v>3.7344400000000002E-8</v>
      </c>
      <c r="AA228" s="38">
        <v>6.0657199999999999E-4</v>
      </c>
      <c r="AB228" s="38">
        <v>5.9292200000000003E-2</v>
      </c>
      <c r="AC228" s="38">
        <v>0.746201</v>
      </c>
      <c r="AD228" s="38">
        <f t="shared" si="64"/>
        <v>0</v>
      </c>
      <c r="AE228" s="38">
        <f t="shared" si="65"/>
        <v>5.0990909090909087</v>
      </c>
      <c r="AF228" s="38">
        <f t="shared" si="66"/>
        <v>349.92333333333323</v>
      </c>
      <c r="AG228" s="38">
        <f t="shared" si="67"/>
        <v>498.05166666666673</v>
      </c>
      <c r="AH228" s="38">
        <f t="shared" si="71"/>
        <v>156.80000000000001</v>
      </c>
      <c r="AI228" s="38">
        <f t="shared" si="68"/>
        <v>0</v>
      </c>
      <c r="AJ228" s="38">
        <f t="shared" si="69"/>
        <v>23.401818181818179</v>
      </c>
      <c r="AK228" s="20" t="s">
        <v>23</v>
      </c>
      <c r="AL228" s="20"/>
      <c r="AM228" s="20">
        <v>-284.45299999999997</v>
      </c>
      <c r="AN228" s="20">
        <v>-61.653399999999998</v>
      </c>
      <c r="AO228" s="20">
        <f t="shared" si="70"/>
        <v>28.500909090909087</v>
      </c>
    </row>
    <row r="229" spans="1:99">
      <c r="AO229" s="18">
        <f t="shared" si="70"/>
        <v>0</v>
      </c>
    </row>
    <row r="230" spans="1:99">
      <c r="B230" t="s">
        <v>24</v>
      </c>
      <c r="C230" t="s">
        <v>262</v>
      </c>
      <c r="D230" t="s">
        <v>263</v>
      </c>
      <c r="E230" t="s">
        <v>264</v>
      </c>
      <c r="F230" t="s">
        <v>265</v>
      </c>
      <c r="G230" t="s">
        <v>266</v>
      </c>
      <c r="H230" t="s">
        <v>267</v>
      </c>
      <c r="I230" t="s">
        <v>268</v>
      </c>
      <c r="J230" t="s">
        <v>269</v>
      </c>
      <c r="K230" t="s">
        <v>270</v>
      </c>
      <c r="L230" t="s">
        <v>271</v>
      </c>
      <c r="M230" t="s">
        <v>272</v>
      </c>
      <c r="N230" t="s">
        <v>273</v>
      </c>
      <c r="O230" t="s">
        <v>274</v>
      </c>
      <c r="P230" t="s">
        <v>275</v>
      </c>
      <c r="Q230" t="s">
        <v>276</v>
      </c>
      <c r="R230" t="s">
        <v>277</v>
      </c>
      <c r="S230" t="s">
        <v>278</v>
      </c>
      <c r="T230" t="s">
        <v>279</v>
      </c>
      <c r="U230" t="s">
        <v>280</v>
      </c>
      <c r="V230" t="s">
        <v>281</v>
      </c>
      <c r="W230" t="s">
        <v>282</v>
      </c>
      <c r="X230" t="s">
        <v>283</v>
      </c>
      <c r="Y230" t="s">
        <v>284</v>
      </c>
      <c r="Z230" t="s">
        <v>285</v>
      </c>
      <c r="AA230" t="s">
        <v>286</v>
      </c>
      <c r="AB230" t="s">
        <v>287</v>
      </c>
      <c r="AC230" t="s">
        <v>288</v>
      </c>
      <c r="AO230" s="18">
        <f t="shared" si="70"/>
        <v>0</v>
      </c>
    </row>
    <row r="231" spans="1:99">
      <c r="A231" t="s">
        <v>289</v>
      </c>
      <c r="AO231" s="18">
        <f t="shared" si="70"/>
        <v>0</v>
      </c>
    </row>
    <row r="232" spans="1:99">
      <c r="A232" t="s">
        <v>289</v>
      </c>
      <c r="C232">
        <v>3.3421799999999999</v>
      </c>
      <c r="D232">
        <v>11059.4</v>
      </c>
      <c r="E232">
        <v>31976.2</v>
      </c>
      <c r="F232" s="1">
        <v>2.5131999999999998E-12</v>
      </c>
      <c r="G232">
        <v>5857.87</v>
      </c>
      <c r="H232">
        <v>6.58847</v>
      </c>
      <c r="I232">
        <v>1205.3399999999999</v>
      </c>
      <c r="J232">
        <v>61.900799999999997</v>
      </c>
      <c r="K232">
        <v>2.18038</v>
      </c>
      <c r="L232">
        <v>312.77600000000001</v>
      </c>
      <c r="M232">
        <v>6.0571099999999998</v>
      </c>
      <c r="N232">
        <v>34.216999999999999</v>
      </c>
      <c r="O232">
        <v>42.897300000000001</v>
      </c>
      <c r="P232">
        <v>3.0665399999999998</v>
      </c>
      <c r="Q232">
        <v>11.098800000000001</v>
      </c>
      <c r="R232">
        <v>51.910299999999999</v>
      </c>
      <c r="S232">
        <v>51.713799999999999</v>
      </c>
      <c r="T232">
        <v>5.8884299999999996</v>
      </c>
      <c r="U232">
        <v>27.725000000000001</v>
      </c>
      <c r="V232">
        <v>1.54427</v>
      </c>
      <c r="W232">
        <v>0.41303499999999999</v>
      </c>
      <c r="X232">
        <v>78.023200000000003</v>
      </c>
      <c r="Y232">
        <v>3.6448900000000002</v>
      </c>
      <c r="Z232">
        <v>6.7544399999999998</v>
      </c>
      <c r="AA232">
        <v>1.1866699999999999</v>
      </c>
      <c r="AB232">
        <v>0.67290899999999998</v>
      </c>
      <c r="AC232">
        <v>1.6731100000000001</v>
      </c>
      <c r="AO232" s="18">
        <f t="shared" si="70"/>
        <v>0</v>
      </c>
    </row>
    <row r="233" spans="1:99">
      <c r="A233" t="s">
        <v>289</v>
      </c>
      <c r="C233">
        <v>3.74275</v>
      </c>
      <c r="D233">
        <v>5961.72</v>
      </c>
      <c r="E233">
        <v>24849.599999999999</v>
      </c>
      <c r="F233" s="1">
        <v>1.4122999999999999E-12</v>
      </c>
      <c r="G233">
        <v>3660.55</v>
      </c>
      <c r="H233">
        <v>4.1417099999999998</v>
      </c>
      <c r="I233">
        <v>891.91700000000003</v>
      </c>
      <c r="J233">
        <v>42.688200000000002</v>
      </c>
      <c r="K233">
        <v>1.38504</v>
      </c>
      <c r="L233">
        <v>172.12700000000001</v>
      </c>
      <c r="M233">
        <v>3.2834400000000001</v>
      </c>
      <c r="N233">
        <v>22.4833</v>
      </c>
      <c r="O233">
        <v>52.987000000000002</v>
      </c>
      <c r="P233">
        <v>2.53945</v>
      </c>
      <c r="Q233">
        <v>4.6915899999999997</v>
      </c>
      <c r="R233">
        <v>35.358800000000002</v>
      </c>
      <c r="S233">
        <v>20.806799999999999</v>
      </c>
      <c r="T233">
        <v>2.2070699999999999</v>
      </c>
      <c r="U233">
        <v>20.5517</v>
      </c>
      <c r="V233">
        <v>1.42449</v>
      </c>
      <c r="W233">
        <v>0.32279000000000002</v>
      </c>
      <c r="X233">
        <v>41.311599999999999</v>
      </c>
      <c r="Y233">
        <v>2.4373100000000001</v>
      </c>
      <c r="Z233">
        <v>4.3652300000000004</v>
      </c>
      <c r="AA233">
        <v>1.0299700000000001</v>
      </c>
      <c r="AB233">
        <v>0.47185899999999997</v>
      </c>
      <c r="AC233">
        <v>0.88477300000000003</v>
      </c>
      <c r="AO233" s="18">
        <f t="shared" si="70"/>
        <v>0</v>
      </c>
    </row>
    <row r="234" spans="1:99">
      <c r="A234" t="s">
        <v>290</v>
      </c>
      <c r="AO234" s="18">
        <f t="shared" si="70"/>
        <v>0</v>
      </c>
    </row>
    <row r="235" spans="1:99">
      <c r="A235" t="s">
        <v>290</v>
      </c>
      <c r="C235">
        <v>2.6864400000000002</v>
      </c>
      <c r="D235">
        <v>15467.7</v>
      </c>
      <c r="E235">
        <v>29123</v>
      </c>
      <c r="F235" s="1">
        <v>5.2882399999999997E-12</v>
      </c>
      <c r="G235">
        <v>7148.06</v>
      </c>
      <c r="H235">
        <v>3.94909</v>
      </c>
      <c r="I235">
        <v>1047.79</v>
      </c>
      <c r="J235">
        <v>33.656199999999998</v>
      </c>
      <c r="K235">
        <v>32.703699999999998</v>
      </c>
      <c r="L235">
        <v>162.54300000000001</v>
      </c>
      <c r="M235">
        <v>4.3819299999999997</v>
      </c>
      <c r="N235">
        <v>30.820799999999998</v>
      </c>
      <c r="O235">
        <v>50.248699999999999</v>
      </c>
      <c r="P235">
        <v>2.6764199999999998</v>
      </c>
      <c r="Q235">
        <v>2.2118899999999999</v>
      </c>
      <c r="R235">
        <v>53.2438</v>
      </c>
      <c r="S235">
        <v>59.054000000000002</v>
      </c>
      <c r="T235">
        <v>3.0811299999999999</v>
      </c>
      <c r="U235">
        <v>17.7989</v>
      </c>
      <c r="V235">
        <v>2.0069599999999999</v>
      </c>
      <c r="W235">
        <v>0.24299799999999999</v>
      </c>
      <c r="X235">
        <v>17.901499999999999</v>
      </c>
      <c r="Y235">
        <v>1.4800199999999999</v>
      </c>
      <c r="Z235">
        <v>5.0051600000000001</v>
      </c>
      <c r="AA235">
        <v>0.83451200000000003</v>
      </c>
      <c r="AB235">
        <v>0.29072799999999999</v>
      </c>
      <c r="AC235">
        <v>0.33485399999999998</v>
      </c>
      <c r="AO235" s="18">
        <f t="shared" si="70"/>
        <v>0</v>
      </c>
    </row>
    <row r="236" spans="1:99">
      <c r="A236" t="s">
        <v>290</v>
      </c>
      <c r="C236">
        <v>1.97159</v>
      </c>
      <c r="D236">
        <v>13174.7</v>
      </c>
      <c r="E236">
        <v>22202.799999999999</v>
      </c>
      <c r="F236" s="1">
        <v>5.0807799999999997E-12</v>
      </c>
      <c r="G236">
        <v>5760.78</v>
      </c>
      <c r="H236">
        <v>3.16683</v>
      </c>
      <c r="I236">
        <v>721.62699999999995</v>
      </c>
      <c r="J236">
        <v>30.8279</v>
      </c>
      <c r="K236">
        <v>25.663399999999999</v>
      </c>
      <c r="L236">
        <v>155.63399999999999</v>
      </c>
      <c r="M236">
        <v>3.9437600000000002</v>
      </c>
      <c r="N236">
        <v>21.203600000000002</v>
      </c>
      <c r="O236">
        <v>32.740699999999997</v>
      </c>
      <c r="P236">
        <v>1.1860200000000001</v>
      </c>
      <c r="Q236">
        <v>1.7378199999999999</v>
      </c>
      <c r="R236">
        <v>53.327300000000001</v>
      </c>
      <c r="S236">
        <v>31.2441</v>
      </c>
      <c r="T236">
        <v>2.1928800000000002</v>
      </c>
      <c r="U236">
        <v>14.427899999999999</v>
      </c>
      <c r="V236">
        <v>1.4350400000000001</v>
      </c>
      <c r="W236">
        <v>0.19389000000000001</v>
      </c>
      <c r="X236">
        <v>13.9392</v>
      </c>
      <c r="Y236">
        <v>1.2181599999999999</v>
      </c>
      <c r="Z236">
        <v>3.5816699999999999</v>
      </c>
      <c r="AA236">
        <v>0.771756</v>
      </c>
      <c r="AB236">
        <v>0.27218999999999999</v>
      </c>
      <c r="AC236">
        <v>0.28020299999999998</v>
      </c>
      <c r="AO236" s="18">
        <f t="shared" si="70"/>
        <v>0</v>
      </c>
    </row>
    <row r="237" spans="1:99">
      <c r="A237" t="s">
        <v>291</v>
      </c>
      <c r="AO237" s="18">
        <f t="shared" si="70"/>
        <v>0</v>
      </c>
    </row>
    <row r="238" spans="1:99">
      <c r="A238" t="s">
        <v>292</v>
      </c>
      <c r="C238">
        <v>65.576599999999999</v>
      </c>
      <c r="D238">
        <v>1677.27</v>
      </c>
      <c r="E238">
        <v>36877.1</v>
      </c>
      <c r="F238" s="1">
        <v>3.21983E-12</v>
      </c>
      <c r="G238">
        <v>6471.67</v>
      </c>
      <c r="H238">
        <v>49.0565</v>
      </c>
      <c r="I238">
        <v>59.183599999999998</v>
      </c>
      <c r="J238">
        <v>31.112200000000001</v>
      </c>
      <c r="K238">
        <v>47.432699999999997</v>
      </c>
      <c r="L238">
        <v>55.6554</v>
      </c>
      <c r="M238">
        <v>58.479900000000001</v>
      </c>
      <c r="N238">
        <v>55.219499999999996</v>
      </c>
      <c r="O238">
        <v>47.786900000000003</v>
      </c>
      <c r="P238">
        <v>29.782399999999999</v>
      </c>
      <c r="Q238">
        <v>66.948899999999995</v>
      </c>
      <c r="R238">
        <v>63.479199999999999</v>
      </c>
      <c r="S238">
        <v>58.8932</v>
      </c>
      <c r="T238">
        <v>55.650500000000001</v>
      </c>
      <c r="U238">
        <v>57.728700000000003</v>
      </c>
      <c r="V238">
        <v>50.3369</v>
      </c>
      <c r="W238">
        <v>34.887999999999998</v>
      </c>
      <c r="X238">
        <v>40.037700000000001</v>
      </c>
      <c r="Y238">
        <v>31.177499999999998</v>
      </c>
      <c r="Z238">
        <v>51.577300000000001</v>
      </c>
      <c r="AA238">
        <v>51.1586</v>
      </c>
      <c r="AB238">
        <v>46.729100000000003</v>
      </c>
      <c r="AC238">
        <v>51.780500000000004</v>
      </c>
      <c r="AO238" s="18">
        <f t="shared" si="70"/>
        <v>0</v>
      </c>
    </row>
    <row r="239" spans="1:99">
      <c r="A239" t="s">
        <v>292</v>
      </c>
      <c r="C239">
        <v>40.996600000000001</v>
      </c>
      <c r="D239">
        <v>1063.96</v>
      </c>
      <c r="E239">
        <v>26394.400000000001</v>
      </c>
      <c r="F239" s="1">
        <v>4.1576900000000002E-12</v>
      </c>
      <c r="G239">
        <v>10491.4</v>
      </c>
      <c r="H239">
        <v>46.772100000000002</v>
      </c>
      <c r="I239">
        <v>42.744300000000003</v>
      </c>
      <c r="J239">
        <v>36.959499999999998</v>
      </c>
      <c r="K239">
        <v>38.184100000000001</v>
      </c>
      <c r="L239">
        <v>59.585099999999997</v>
      </c>
      <c r="M239">
        <v>28.891300000000001</v>
      </c>
      <c r="N239">
        <v>61.143500000000003</v>
      </c>
      <c r="O239">
        <v>68.353399999999993</v>
      </c>
      <c r="P239">
        <v>27.144200000000001</v>
      </c>
      <c r="Q239">
        <v>53.4116</v>
      </c>
      <c r="R239">
        <v>54.525300000000001</v>
      </c>
      <c r="S239">
        <v>52.064799999999998</v>
      </c>
      <c r="T239">
        <v>44.752600000000001</v>
      </c>
      <c r="U239">
        <v>26.170200000000001</v>
      </c>
      <c r="V239">
        <v>32.719200000000001</v>
      </c>
      <c r="W239">
        <v>39.997700000000002</v>
      </c>
      <c r="X239">
        <v>65.056700000000006</v>
      </c>
      <c r="Y239">
        <v>32.505299999999998</v>
      </c>
      <c r="Z239">
        <v>31.5839</v>
      </c>
      <c r="AA239">
        <v>47.197099999999999</v>
      </c>
      <c r="AB239">
        <v>34.956000000000003</v>
      </c>
      <c r="AC239">
        <v>40.452199999999998</v>
      </c>
      <c r="AO239" s="18">
        <f t="shared" si="70"/>
        <v>0</v>
      </c>
    </row>
    <row r="240" spans="1:99">
      <c r="A240" t="s">
        <v>292</v>
      </c>
      <c r="C240">
        <v>68.295500000000004</v>
      </c>
      <c r="D240">
        <v>1383.36</v>
      </c>
      <c r="E240">
        <v>35082.300000000003</v>
      </c>
      <c r="F240" s="1">
        <v>4.3146399999999999E-12</v>
      </c>
      <c r="G240">
        <v>4744.1899999999996</v>
      </c>
      <c r="H240">
        <v>47.468400000000003</v>
      </c>
      <c r="I240">
        <v>52.8001</v>
      </c>
      <c r="J240">
        <v>52.140999999999998</v>
      </c>
      <c r="K240">
        <v>49.131399999999999</v>
      </c>
      <c r="L240">
        <v>53.6173</v>
      </c>
      <c r="M240">
        <v>40.850900000000003</v>
      </c>
      <c r="N240">
        <v>67.124200000000002</v>
      </c>
      <c r="O240">
        <v>70.4268</v>
      </c>
      <c r="P240">
        <v>32.042999999999999</v>
      </c>
      <c r="Q240">
        <v>58.739800000000002</v>
      </c>
      <c r="R240">
        <v>77.800899999999999</v>
      </c>
      <c r="S240">
        <v>68.912300000000002</v>
      </c>
      <c r="T240">
        <v>43.708399999999997</v>
      </c>
      <c r="U240">
        <v>50.394399999999997</v>
      </c>
      <c r="V240">
        <v>43.789299999999997</v>
      </c>
      <c r="W240">
        <v>42.645099999999999</v>
      </c>
      <c r="X240">
        <v>68.720500000000001</v>
      </c>
      <c r="Y240">
        <v>38.645699999999998</v>
      </c>
      <c r="Z240">
        <v>41.270200000000003</v>
      </c>
      <c r="AA240">
        <v>50.4497</v>
      </c>
      <c r="AB240">
        <v>49.556100000000001</v>
      </c>
      <c r="AC240">
        <v>55.090400000000002</v>
      </c>
      <c r="AO240" s="18">
        <f t="shared" si="70"/>
        <v>0</v>
      </c>
    </row>
    <row r="241" spans="1:41">
      <c r="A241" t="s">
        <v>293</v>
      </c>
      <c r="AO241" s="18">
        <f t="shared" si="70"/>
        <v>0</v>
      </c>
    </row>
    <row r="242" spans="1:41">
      <c r="A242" t="s">
        <v>293</v>
      </c>
      <c r="C242">
        <v>6.2980600000000004</v>
      </c>
      <c r="D242">
        <v>1515.87</v>
      </c>
      <c r="E242">
        <v>39851.199999999997</v>
      </c>
      <c r="F242" s="1">
        <v>3.1113299999999998E-12</v>
      </c>
      <c r="G242">
        <v>7602.69</v>
      </c>
      <c r="H242">
        <v>6.2662699999999996</v>
      </c>
      <c r="I242">
        <v>31.679300000000001</v>
      </c>
      <c r="J242">
        <v>3.6173199999999999</v>
      </c>
      <c r="K242">
        <v>4.8975799999999996</v>
      </c>
      <c r="L242">
        <v>4.87948</v>
      </c>
      <c r="M242">
        <v>4.0631000000000004</v>
      </c>
      <c r="N242">
        <v>7.4600099999999996</v>
      </c>
      <c r="O242">
        <v>17.6023</v>
      </c>
      <c r="P242">
        <v>4.7190700000000003</v>
      </c>
      <c r="Q242">
        <v>4.3139599999999998</v>
      </c>
      <c r="R242">
        <v>15.802300000000001</v>
      </c>
      <c r="S242">
        <v>10.119</v>
      </c>
      <c r="T242">
        <v>5.8166599999999997</v>
      </c>
      <c r="U242">
        <v>5.8120799999999999</v>
      </c>
      <c r="V242">
        <v>4.8488100000000003</v>
      </c>
      <c r="W242">
        <v>6.0957800000000004</v>
      </c>
      <c r="X242">
        <v>8.7096</v>
      </c>
      <c r="Y242">
        <v>3.4169999999999998</v>
      </c>
      <c r="Z242">
        <v>4.8214499999999996</v>
      </c>
      <c r="AA242">
        <v>4.9383299999999997</v>
      </c>
      <c r="AB242">
        <v>4.7940699999999996</v>
      </c>
      <c r="AC242">
        <v>4.7930900000000003</v>
      </c>
      <c r="AO242" s="18">
        <f t="shared" si="70"/>
        <v>0</v>
      </c>
    </row>
    <row r="243" spans="1:41">
      <c r="A243" t="s">
        <v>293</v>
      </c>
      <c r="C243">
        <v>5.5413600000000001</v>
      </c>
      <c r="D243">
        <v>1421.78</v>
      </c>
      <c r="E243">
        <v>27822.2</v>
      </c>
      <c r="F243" s="1">
        <v>5.4569700000000003E-12</v>
      </c>
      <c r="G243">
        <v>6862.52</v>
      </c>
      <c r="H243">
        <v>4.9090199999999999</v>
      </c>
      <c r="I243">
        <v>17.6435</v>
      </c>
      <c r="J243">
        <v>2.2731300000000001</v>
      </c>
      <c r="K243">
        <v>3.54121</v>
      </c>
      <c r="L243">
        <v>3.8232599999999999</v>
      </c>
      <c r="M243">
        <v>2.5110999999999999</v>
      </c>
      <c r="N243">
        <v>8.3738200000000003</v>
      </c>
      <c r="O243">
        <v>15.806699999999999</v>
      </c>
      <c r="P243">
        <v>2.5203000000000002</v>
      </c>
      <c r="Q243">
        <v>4.1633899999999997</v>
      </c>
      <c r="R243">
        <v>10.4907</v>
      </c>
      <c r="S243">
        <v>5.0845200000000004</v>
      </c>
      <c r="T243">
        <v>2.3708200000000001</v>
      </c>
      <c r="U243">
        <v>4.1119500000000002</v>
      </c>
      <c r="V243">
        <v>2.5015399999999999</v>
      </c>
      <c r="W243">
        <v>2.6520299999999999</v>
      </c>
      <c r="X243">
        <v>5.3981500000000002</v>
      </c>
      <c r="Y243">
        <v>2.74072</v>
      </c>
      <c r="Z243">
        <v>2.8943300000000001</v>
      </c>
      <c r="AA243">
        <v>4.2742699999999996</v>
      </c>
      <c r="AB243">
        <v>3.3006099999999998</v>
      </c>
      <c r="AC243">
        <v>4.8701600000000003</v>
      </c>
      <c r="AO243" s="18">
        <f t="shared" si="70"/>
        <v>0</v>
      </c>
    </row>
    <row r="244" spans="1:41">
      <c r="A244" t="s">
        <v>293</v>
      </c>
      <c r="C244">
        <v>5.4459900000000001</v>
      </c>
      <c r="D244">
        <v>1311.49</v>
      </c>
      <c r="E244">
        <v>26097</v>
      </c>
      <c r="F244" s="1">
        <v>3.2539099999999998E-12</v>
      </c>
      <c r="G244">
        <v>8240.8799999999992</v>
      </c>
      <c r="H244">
        <v>4.49193</v>
      </c>
      <c r="I244">
        <v>21.5351</v>
      </c>
      <c r="J244">
        <v>3.3094800000000002</v>
      </c>
      <c r="K244">
        <v>3.4524499999999998</v>
      </c>
      <c r="L244">
        <v>4.36517</v>
      </c>
      <c r="M244">
        <v>3.8618000000000001</v>
      </c>
      <c r="N244">
        <v>5.7165900000000001</v>
      </c>
      <c r="O244">
        <v>13.476800000000001</v>
      </c>
      <c r="P244">
        <v>3.3979200000000001</v>
      </c>
      <c r="Q244">
        <v>2.66913</v>
      </c>
      <c r="R244">
        <v>12.4024</v>
      </c>
      <c r="S244">
        <v>7.5077699999999998</v>
      </c>
      <c r="T244">
        <v>4.43241</v>
      </c>
      <c r="U244">
        <v>4.5511499999999998</v>
      </c>
      <c r="V244">
        <v>3.3989199999999999</v>
      </c>
      <c r="W244">
        <v>4.0570300000000001</v>
      </c>
      <c r="X244">
        <v>9.2272200000000009</v>
      </c>
      <c r="Y244">
        <v>3.28769</v>
      </c>
      <c r="Z244">
        <v>4.0452199999999996</v>
      </c>
      <c r="AA244">
        <v>3.73108</v>
      </c>
      <c r="AB244">
        <v>2.6450399999999998</v>
      </c>
      <c r="AC244">
        <v>5.6601699999999999</v>
      </c>
      <c r="AO244" s="18">
        <f t="shared" si="70"/>
        <v>0</v>
      </c>
    </row>
    <row r="245" spans="1:41">
      <c r="A245" t="s">
        <v>294</v>
      </c>
      <c r="AO245" s="18">
        <f t="shared" si="70"/>
        <v>0</v>
      </c>
    </row>
    <row r="246" spans="1:41">
      <c r="A246" t="s">
        <v>294</v>
      </c>
      <c r="C246">
        <v>5.50082</v>
      </c>
      <c r="D246">
        <v>15043.5</v>
      </c>
      <c r="E246">
        <v>28106.400000000001</v>
      </c>
      <c r="F246" s="1">
        <v>1.71985E-12</v>
      </c>
      <c r="G246">
        <v>3379.31</v>
      </c>
      <c r="H246">
        <v>3.8974700000000002</v>
      </c>
      <c r="I246">
        <v>337.90499999999997</v>
      </c>
      <c r="J246">
        <v>10.503299999999999</v>
      </c>
      <c r="K246">
        <v>3.0015100000000001</v>
      </c>
      <c r="L246">
        <v>88.133600000000001</v>
      </c>
      <c r="M246">
        <v>1.9234199999999999</v>
      </c>
      <c r="N246">
        <v>18.036000000000001</v>
      </c>
      <c r="O246">
        <v>19.507000000000001</v>
      </c>
      <c r="P246">
        <v>2.5983999999999998</v>
      </c>
      <c r="Q246">
        <v>6.82036</v>
      </c>
      <c r="R246">
        <v>73.813599999999994</v>
      </c>
      <c r="S246">
        <v>40.121899999999997</v>
      </c>
      <c r="T246">
        <v>1.3014600000000001</v>
      </c>
      <c r="U246">
        <v>16.296199999999999</v>
      </c>
      <c r="V246">
        <v>1.0092699999999999</v>
      </c>
      <c r="W246">
        <v>0.65706399999999998</v>
      </c>
      <c r="X246">
        <v>56.971299999999999</v>
      </c>
      <c r="Y246">
        <v>1.8804399999999999</v>
      </c>
      <c r="Z246">
        <v>3.1855799999999999</v>
      </c>
      <c r="AA246">
        <v>0.32410099999999997</v>
      </c>
      <c r="AB246">
        <v>0.272532</v>
      </c>
      <c r="AC246">
        <v>1.4395899999999999</v>
      </c>
      <c r="AO246" s="18">
        <f t="shared" si="70"/>
        <v>0</v>
      </c>
    </row>
    <row r="247" spans="1:41">
      <c r="A247" t="s">
        <v>294</v>
      </c>
      <c r="C247">
        <v>5.9965900000000003</v>
      </c>
      <c r="D247">
        <v>12057.9</v>
      </c>
      <c r="E247">
        <v>35130.1</v>
      </c>
      <c r="F247" s="1">
        <v>1.8459199999999999E-12</v>
      </c>
      <c r="G247">
        <v>3717.28</v>
      </c>
      <c r="H247">
        <v>3.7380599999999999</v>
      </c>
      <c r="I247">
        <v>362.78500000000003</v>
      </c>
      <c r="J247">
        <v>7.2100999999999997</v>
      </c>
      <c r="K247">
        <v>2.5363899999999999</v>
      </c>
      <c r="L247">
        <v>76.395399999999995</v>
      </c>
      <c r="M247">
        <v>1.4198299999999999</v>
      </c>
      <c r="N247">
        <v>8.8063800000000008</v>
      </c>
      <c r="O247">
        <v>27.872299999999999</v>
      </c>
      <c r="P247">
        <v>2.6129799999999999</v>
      </c>
      <c r="Q247">
        <v>5.0276699999999996</v>
      </c>
      <c r="R247">
        <v>68.308800000000005</v>
      </c>
      <c r="S247">
        <v>59.184100000000001</v>
      </c>
      <c r="T247">
        <v>1.73346</v>
      </c>
      <c r="U247">
        <v>9.8636300000000006</v>
      </c>
      <c r="V247">
        <v>1.07087</v>
      </c>
      <c r="W247">
        <v>0.53312800000000005</v>
      </c>
      <c r="X247">
        <v>34.653399999999998</v>
      </c>
      <c r="Y247">
        <v>0.98621700000000001</v>
      </c>
      <c r="Z247">
        <v>2.81643</v>
      </c>
      <c r="AA247">
        <v>0.47000999999999998</v>
      </c>
      <c r="AB247">
        <v>0.20056499999999999</v>
      </c>
      <c r="AC247">
        <v>1.14811</v>
      </c>
      <c r="AO247" s="18">
        <f t="shared" si="70"/>
        <v>0</v>
      </c>
    </row>
    <row r="248" spans="1:41">
      <c r="A248" t="s">
        <v>295</v>
      </c>
      <c r="AD248" s="19" t="s">
        <v>231</v>
      </c>
      <c r="AE248" s="19" t="s">
        <v>232</v>
      </c>
      <c r="AF248" s="19" t="s">
        <v>233</v>
      </c>
      <c r="AG248" s="19" t="s">
        <v>234</v>
      </c>
      <c r="AH248" s="19" t="s">
        <v>238</v>
      </c>
      <c r="AI248" s="19" t="s">
        <v>241</v>
      </c>
      <c r="AJ248" s="19" t="s">
        <v>244</v>
      </c>
      <c r="AO248" s="18" t="e">
        <f t="shared" si="70"/>
        <v>#VALUE!</v>
      </c>
    </row>
    <row r="249" spans="1:41" s="36" customFormat="1">
      <c r="A249" s="36" t="s">
        <v>51</v>
      </c>
      <c r="C249" s="36">
        <v>9.1833600000000004</v>
      </c>
      <c r="D249" s="37">
        <v>1.20054E-11</v>
      </c>
      <c r="E249" s="36">
        <v>24232.5</v>
      </c>
      <c r="F249" s="36">
        <v>1763.93</v>
      </c>
      <c r="G249" s="36">
        <v>200.43799999999999</v>
      </c>
      <c r="H249" s="36">
        <v>10.6555</v>
      </c>
      <c r="I249" s="36">
        <v>424.99799999999999</v>
      </c>
      <c r="J249" s="36">
        <v>37.344000000000001</v>
      </c>
      <c r="K249" s="36">
        <v>34.055599999999998</v>
      </c>
      <c r="L249" s="36">
        <v>20.9344</v>
      </c>
      <c r="M249" s="36">
        <v>0.64907199999999998</v>
      </c>
      <c r="N249" s="36">
        <v>16.216000000000001</v>
      </c>
      <c r="O249" s="36">
        <v>31.456099999999999</v>
      </c>
      <c r="P249" s="36">
        <v>7.0854499999999998</v>
      </c>
      <c r="Q249" s="36">
        <v>30.7485</v>
      </c>
      <c r="R249" s="36">
        <v>9.9253599999999995</v>
      </c>
      <c r="S249" s="36">
        <v>3.0725699999999998</v>
      </c>
      <c r="T249" s="36">
        <v>4.4439800000000002E-2</v>
      </c>
      <c r="U249" s="36">
        <v>0.87138499999999997</v>
      </c>
      <c r="V249" s="36">
        <v>2.3157399999999999</v>
      </c>
      <c r="W249" s="36">
        <v>0.68322899999999998</v>
      </c>
      <c r="X249" s="36">
        <v>515.93399999999997</v>
      </c>
      <c r="Y249" s="36">
        <v>1.24466E-2</v>
      </c>
      <c r="Z249" s="37">
        <v>7.0777000000000004E-5</v>
      </c>
      <c r="AA249" s="37">
        <v>2.4330800000000001E-5</v>
      </c>
      <c r="AB249" s="36">
        <v>3.5213099999999997E-2</v>
      </c>
      <c r="AC249" s="36">
        <v>0.87786600000000004</v>
      </c>
      <c r="AD249" s="36">
        <f>AD26*(AV281/100)</f>
        <v>2.2199999999999998</v>
      </c>
      <c r="AE249" s="36">
        <f>AE26*(AW281/100)</f>
        <v>6.463636363636363</v>
      </c>
      <c r="AF249" s="36">
        <f>AF26*(AX281/100)</f>
        <v>343.33166666666665</v>
      </c>
      <c r="AG249" s="36">
        <f>AG26*(AY281/100)</f>
        <v>498.05166666666673</v>
      </c>
      <c r="AH249" s="36">
        <f>AH26*(AZ281/100)</f>
        <v>149.91999999999999</v>
      </c>
      <c r="AI249" s="36">
        <f>AJ26*(BA281/100)</f>
        <v>0</v>
      </c>
      <c r="AJ249" s="36">
        <f>AK26*(BB281/100)</f>
        <v>28.964545454545451</v>
      </c>
      <c r="AK249" s="5" t="s">
        <v>51</v>
      </c>
      <c r="AL249" s="5"/>
      <c r="AM249" s="5">
        <v>1625</v>
      </c>
      <c r="AN249" s="5">
        <v>585.21699999999998</v>
      </c>
      <c r="AO249" s="36">
        <f t="shared" si="70"/>
        <v>35.428181818181812</v>
      </c>
    </row>
    <row r="250" spans="1:41" s="38" customFormat="1">
      <c r="A250" s="38" t="s">
        <v>52</v>
      </c>
      <c r="C250" s="38">
        <v>9.0914199999999994</v>
      </c>
      <c r="D250" s="39">
        <v>1.12984E-11</v>
      </c>
      <c r="E250" s="38">
        <v>24967.5</v>
      </c>
      <c r="F250" s="38">
        <v>1489.23</v>
      </c>
      <c r="G250" s="38">
        <v>186.929</v>
      </c>
      <c r="H250" s="38">
        <v>6.2950200000000001</v>
      </c>
      <c r="I250" s="38">
        <v>292.24200000000002</v>
      </c>
      <c r="J250" s="38">
        <v>32.860500000000002</v>
      </c>
      <c r="K250" s="38">
        <v>19.094799999999999</v>
      </c>
      <c r="L250" s="38">
        <v>17.791</v>
      </c>
      <c r="M250" s="38">
        <v>0.467115</v>
      </c>
      <c r="N250" s="38">
        <v>10.1214</v>
      </c>
      <c r="O250" s="38">
        <v>20.474799999999998</v>
      </c>
      <c r="P250" s="38">
        <v>5.5303699999999996</v>
      </c>
      <c r="Q250" s="38">
        <v>23.881399999999999</v>
      </c>
      <c r="R250" s="38">
        <v>4.7286900000000003</v>
      </c>
      <c r="S250" s="38">
        <v>3.2793800000000002</v>
      </c>
      <c r="T250" s="38">
        <v>6.7818299999999998E-2</v>
      </c>
      <c r="U250" s="38">
        <v>0.70099199999999995</v>
      </c>
      <c r="V250" s="38">
        <v>3.2223199999999999</v>
      </c>
      <c r="W250" s="38">
        <v>0.55833999999999995</v>
      </c>
      <c r="X250" s="38">
        <v>269.048</v>
      </c>
      <c r="Y250" s="38">
        <v>1.5381499999999999E-2</v>
      </c>
      <c r="Z250" s="38">
        <v>1.4339499999999999E-4</v>
      </c>
      <c r="AA250" s="39">
        <v>7.0120299999999993E-5</v>
      </c>
      <c r="AB250" s="38">
        <v>2.6993799999999998E-2</v>
      </c>
      <c r="AC250" s="38">
        <v>1.4236</v>
      </c>
      <c r="AD250" s="38">
        <f t="shared" ref="AD250:AD268" si="72">AD27*(AV282/100)</f>
        <v>2.2199999999999998</v>
      </c>
      <c r="AE250" s="38">
        <f t="shared" ref="AE250:AE268" si="73">AE27*(AW282/100)</f>
        <v>5.6018181818181816</v>
      </c>
      <c r="AF250" s="38">
        <f t="shared" ref="AF250:AF268" si="74">AF27*(AX282/100)</f>
        <v>350.48833333333329</v>
      </c>
      <c r="AG250" s="38">
        <f t="shared" ref="AG250:AG268" si="75">AG27*(AY282/100)</f>
        <v>486.83333333333337</v>
      </c>
      <c r="AH250" s="38">
        <f t="shared" ref="AH250:AH268" si="76">AH27*(AZ282/100)</f>
        <v>152</v>
      </c>
      <c r="AI250" s="38">
        <f t="shared" ref="AI250:AJ268" si="77">AJ27*(BA282/100)</f>
        <v>0</v>
      </c>
      <c r="AJ250" s="38">
        <f t="shared" si="77"/>
        <v>35.869999999999997</v>
      </c>
      <c r="AK250" s="20" t="s">
        <v>52</v>
      </c>
      <c r="AL250" s="20"/>
      <c r="AM250" s="20">
        <v>1752.5</v>
      </c>
      <c r="AN250" s="20">
        <v>-181.482</v>
      </c>
      <c r="AO250" s="20">
        <f t="shared" si="70"/>
        <v>41.471818181818179</v>
      </c>
    </row>
    <row r="251" spans="1:41" s="29" customFormat="1">
      <c r="A251" s="29" t="s">
        <v>53</v>
      </c>
      <c r="C251" s="29">
        <v>6.1939299999999999</v>
      </c>
      <c r="D251" s="40">
        <v>1.05687E-11</v>
      </c>
      <c r="E251" s="29">
        <v>16664.8</v>
      </c>
      <c r="F251" s="29">
        <v>2056.7800000000002</v>
      </c>
      <c r="G251" s="29">
        <v>350.01799999999997</v>
      </c>
      <c r="H251" s="29">
        <v>13.334899999999999</v>
      </c>
      <c r="I251" s="29">
        <v>460.89299999999997</v>
      </c>
      <c r="J251" s="29">
        <v>44.618499999999997</v>
      </c>
      <c r="K251" s="29">
        <v>18.2774</v>
      </c>
      <c r="L251" s="29">
        <v>8.7289399999999997</v>
      </c>
      <c r="M251" s="29">
        <v>0.36388399999999999</v>
      </c>
      <c r="N251" s="29">
        <v>8.6544299999999996</v>
      </c>
      <c r="O251" s="29">
        <v>36.940800000000003</v>
      </c>
      <c r="P251" s="29">
        <v>8.2712599999999998</v>
      </c>
      <c r="Q251" s="29">
        <v>31.1387</v>
      </c>
      <c r="R251" s="29">
        <v>16.0822</v>
      </c>
      <c r="S251" s="29">
        <v>4.1276799999999998</v>
      </c>
      <c r="T251" s="29">
        <v>7.0361099999999996E-2</v>
      </c>
      <c r="U251" s="29">
        <v>0.309334</v>
      </c>
      <c r="V251" s="29">
        <v>3.0684300000000002</v>
      </c>
      <c r="W251" s="29">
        <v>0.48084100000000002</v>
      </c>
      <c r="X251" s="29">
        <v>405.178</v>
      </c>
      <c r="Y251" s="29">
        <v>1.7935E-2</v>
      </c>
      <c r="Z251" s="29">
        <v>1.1376E-4</v>
      </c>
      <c r="AA251" s="29">
        <v>6.0081200000000005E-4</v>
      </c>
      <c r="AB251" s="29">
        <v>3.0266600000000001E-2</v>
      </c>
      <c r="AC251" s="29">
        <v>1.1649700000000001</v>
      </c>
      <c r="AD251" s="29">
        <f t="shared" si="72"/>
        <v>1.5599999999999998</v>
      </c>
      <c r="AE251" s="29">
        <f t="shared" si="73"/>
        <v>5.8890909090909087</v>
      </c>
      <c r="AF251" s="29">
        <f t="shared" si="74"/>
        <v>350.11166666666662</v>
      </c>
      <c r="AG251" s="29">
        <f t="shared" si="75"/>
        <v>490.85500000000008</v>
      </c>
      <c r="AH251" s="29">
        <f t="shared" si="76"/>
        <v>149.28</v>
      </c>
      <c r="AI251" s="29">
        <f t="shared" si="77"/>
        <v>0</v>
      </c>
      <c r="AJ251" s="29">
        <f t="shared" si="77"/>
        <v>34.527272727272724</v>
      </c>
      <c r="AK251" s="29" t="s">
        <v>53</v>
      </c>
      <c r="AM251" s="29">
        <v>2341.35</v>
      </c>
      <c r="AN251" s="29">
        <v>-360.51</v>
      </c>
      <c r="AO251" s="29">
        <f t="shared" si="70"/>
        <v>40.416363636363634</v>
      </c>
    </row>
    <row r="252" spans="1:41" s="36" customFormat="1">
      <c r="A252" s="36" t="s">
        <v>54</v>
      </c>
      <c r="C252" s="36">
        <v>7.0014900000000004</v>
      </c>
      <c r="D252" s="37">
        <v>3.88051E-12</v>
      </c>
      <c r="E252" s="36">
        <v>17573.599999999999</v>
      </c>
      <c r="F252" s="16">
        <v>1796.09</v>
      </c>
      <c r="G252" s="36">
        <v>274.14499999999998</v>
      </c>
      <c r="H252" s="36">
        <v>5.9902699999999998</v>
      </c>
      <c r="I252" s="36">
        <v>353.52600000000001</v>
      </c>
      <c r="J252" s="36">
        <v>27.569700000000001</v>
      </c>
      <c r="K252" s="36">
        <v>12.0275</v>
      </c>
      <c r="L252" s="36">
        <v>20.699100000000001</v>
      </c>
      <c r="M252" s="36">
        <v>0.37891000000000002</v>
      </c>
      <c r="N252" s="36">
        <v>9.0358300000000007</v>
      </c>
      <c r="O252" s="36">
        <v>22.065100000000001</v>
      </c>
      <c r="P252" s="36">
        <v>5.1516400000000004</v>
      </c>
      <c r="Q252" s="36">
        <v>22.8598</v>
      </c>
      <c r="R252" s="36">
        <v>9.0457400000000003</v>
      </c>
      <c r="S252" s="36">
        <v>3.22451</v>
      </c>
      <c r="T252" s="36">
        <v>0.10907799999999999</v>
      </c>
      <c r="U252" s="36">
        <v>0.58181099999999997</v>
      </c>
      <c r="V252" s="36">
        <v>3.4216899999999999</v>
      </c>
      <c r="W252" s="36">
        <v>0.83305600000000002</v>
      </c>
      <c r="X252" s="36">
        <v>183.536</v>
      </c>
      <c r="Y252" s="36">
        <v>1.6059899999999998E-2</v>
      </c>
      <c r="Z252" s="37">
        <v>1.81742E-5</v>
      </c>
      <c r="AA252" s="36">
        <v>6.8539000000000002E-4</v>
      </c>
      <c r="AB252" s="36">
        <v>5.0698E-2</v>
      </c>
      <c r="AC252" s="36">
        <v>0.75781699999999996</v>
      </c>
      <c r="AD252" s="36">
        <f t="shared" si="72"/>
        <v>1.7399999999999998</v>
      </c>
      <c r="AE252" s="36">
        <f t="shared" si="73"/>
        <v>5.458181818181818</v>
      </c>
      <c r="AF252" s="36">
        <f t="shared" si="74"/>
        <v>353.87833333333333</v>
      </c>
      <c r="AG252" s="36">
        <f t="shared" si="75"/>
        <v>490.43166666666679</v>
      </c>
      <c r="AH252" s="36">
        <f t="shared" si="76"/>
        <v>151.04000000000002</v>
      </c>
      <c r="AI252" s="36">
        <f t="shared" si="77"/>
        <v>0</v>
      </c>
      <c r="AJ252" s="36">
        <f t="shared" si="77"/>
        <v>28.580909090909088</v>
      </c>
      <c r="AK252" s="5" t="s">
        <v>54</v>
      </c>
      <c r="AL252" s="5"/>
      <c r="AM252" s="5">
        <v>-181.93899999999999</v>
      </c>
      <c r="AN252" s="5">
        <v>45.8964</v>
      </c>
      <c r="AO252" s="36">
        <f t="shared" si="70"/>
        <v>34.039090909090909</v>
      </c>
    </row>
    <row r="253" spans="1:41" s="38" customFormat="1">
      <c r="A253" s="38" t="s">
        <v>55</v>
      </c>
      <c r="C253" s="38">
        <v>6.0931699999999998</v>
      </c>
      <c r="D253" s="39">
        <v>8.3153800000000005E-12</v>
      </c>
      <c r="E253" s="38">
        <v>22900.3</v>
      </c>
      <c r="F253" s="16">
        <v>1523.14</v>
      </c>
      <c r="G253" s="38">
        <v>282.36099999999999</v>
      </c>
      <c r="H253" s="38">
        <v>9.6306999999999992</v>
      </c>
      <c r="I253" s="38">
        <v>281.86200000000002</v>
      </c>
      <c r="J253" s="38">
        <v>32.974800000000002</v>
      </c>
      <c r="K253" s="38">
        <v>15.327999999999999</v>
      </c>
      <c r="L253" s="38">
        <v>17.321100000000001</v>
      </c>
      <c r="M253" s="38">
        <v>0.54419600000000001</v>
      </c>
      <c r="N253" s="38">
        <v>10.173299999999999</v>
      </c>
      <c r="O253" s="38">
        <v>35.168999999999997</v>
      </c>
      <c r="P253" s="38">
        <v>6.3037099999999997</v>
      </c>
      <c r="Q253" s="38">
        <v>30.545100000000001</v>
      </c>
      <c r="R253" s="38">
        <v>14.2026</v>
      </c>
      <c r="S253" s="38">
        <v>5.9200699999999999</v>
      </c>
      <c r="T253" s="38">
        <v>7.6985200000000004E-2</v>
      </c>
      <c r="U253" s="38">
        <v>0.55899399999999999</v>
      </c>
      <c r="V253" s="38">
        <v>3.5211800000000002</v>
      </c>
      <c r="W253" s="38">
        <v>0.730626</v>
      </c>
      <c r="X253" s="38">
        <v>375.99099999999999</v>
      </c>
      <c r="Y253" s="38">
        <v>1.66029E-2</v>
      </c>
      <c r="Z253" s="39">
        <v>3.3269400000000001E-6</v>
      </c>
      <c r="AA253" s="38">
        <v>2.9822300000000002E-4</v>
      </c>
      <c r="AB253" s="39">
        <v>3.2788299999999998E-6</v>
      </c>
      <c r="AC253" s="38">
        <v>1.2202</v>
      </c>
      <c r="AD253" s="38">
        <f t="shared" si="72"/>
        <v>1.92</v>
      </c>
      <c r="AE253" s="38">
        <f t="shared" si="73"/>
        <v>5.7454545454545451</v>
      </c>
      <c r="AF253" s="38">
        <f t="shared" si="74"/>
        <v>351.995</v>
      </c>
      <c r="AG253" s="38">
        <f t="shared" si="75"/>
        <v>484.08166666666671</v>
      </c>
      <c r="AH253" s="38">
        <f t="shared" si="76"/>
        <v>150.4</v>
      </c>
      <c r="AI253" s="38">
        <f t="shared" si="77"/>
        <v>0</v>
      </c>
      <c r="AJ253" s="38">
        <f t="shared" si="77"/>
        <v>34.143636363636361</v>
      </c>
      <c r="AK253" s="20" t="s">
        <v>55</v>
      </c>
      <c r="AL253" s="20"/>
      <c r="AM253" s="20">
        <v>-44.690100000000001</v>
      </c>
      <c r="AN253" s="20">
        <v>-359.48</v>
      </c>
      <c r="AO253" s="20">
        <f t="shared" si="70"/>
        <v>39.889090909090903</v>
      </c>
    </row>
    <row r="254" spans="1:41" s="36" customFormat="1">
      <c r="A254" s="36" t="s">
        <v>56</v>
      </c>
      <c r="C254" s="36">
        <v>6.6721500000000002</v>
      </c>
      <c r="D254" s="37">
        <v>6.6242599999999999E-12</v>
      </c>
      <c r="E254" s="36">
        <v>18933.8</v>
      </c>
      <c r="F254" s="36">
        <v>1978.42</v>
      </c>
      <c r="G254" s="36">
        <v>424.97699999999998</v>
      </c>
      <c r="H254" s="36">
        <v>6.3333199999999996</v>
      </c>
      <c r="I254" s="36">
        <v>226.73099999999999</v>
      </c>
      <c r="J254" s="36">
        <v>36.095500000000001</v>
      </c>
      <c r="K254" s="36">
        <v>14.9537</v>
      </c>
      <c r="L254" s="36">
        <v>16.654800000000002</v>
      </c>
      <c r="M254" s="36">
        <v>0.55732099999999996</v>
      </c>
      <c r="N254" s="36">
        <v>8.2407000000000004</v>
      </c>
      <c r="O254" s="36">
        <v>25.488700000000001</v>
      </c>
      <c r="P254" s="36">
        <v>4.9271700000000003</v>
      </c>
      <c r="Q254" s="36">
        <v>19.119700000000002</v>
      </c>
      <c r="R254" s="36">
        <v>13.303100000000001</v>
      </c>
      <c r="S254" s="36">
        <v>2.99979</v>
      </c>
      <c r="T254" s="36">
        <v>7.1052799999999999E-2</v>
      </c>
      <c r="U254" s="36">
        <v>0.90704200000000001</v>
      </c>
      <c r="V254" s="36">
        <v>4.4777399999999998</v>
      </c>
      <c r="W254" s="36">
        <v>0.98185800000000001</v>
      </c>
      <c r="X254" s="36">
        <v>274.27999999999997</v>
      </c>
      <c r="Y254" s="36">
        <v>1.3369600000000001E-2</v>
      </c>
      <c r="Z254" s="37">
        <v>5.5035400000000002E-6</v>
      </c>
      <c r="AA254" s="37">
        <v>9.3344599999999994E-5</v>
      </c>
      <c r="AB254" s="36">
        <v>4.5567900000000001E-2</v>
      </c>
      <c r="AC254" s="36">
        <v>1.25614</v>
      </c>
      <c r="AD254" s="36">
        <f t="shared" si="72"/>
        <v>1.8599999999999999</v>
      </c>
      <c r="AE254" s="36">
        <f t="shared" si="73"/>
        <v>5.0272727272727264</v>
      </c>
      <c r="AF254" s="36">
        <f t="shared" si="74"/>
        <v>355.76166666666666</v>
      </c>
      <c r="AG254" s="36">
        <f t="shared" si="75"/>
        <v>488.52666666666664</v>
      </c>
      <c r="AH254" s="36">
        <f t="shared" si="76"/>
        <v>150.56</v>
      </c>
      <c r="AI254" s="36">
        <f t="shared" si="77"/>
        <v>0</v>
      </c>
      <c r="AJ254" s="36">
        <f t="shared" si="77"/>
        <v>30.115454545454543</v>
      </c>
      <c r="AK254" s="5" t="s">
        <v>56</v>
      </c>
      <c r="AL254" s="5"/>
      <c r="AM254" s="5">
        <v>2177.62</v>
      </c>
      <c r="AN254" s="5">
        <v>159.30099999999999</v>
      </c>
      <c r="AO254" s="36">
        <f t="shared" si="70"/>
        <v>35.142727272727271</v>
      </c>
    </row>
    <row r="255" spans="1:41" s="38" customFormat="1">
      <c r="A255" s="38" t="s">
        <v>57</v>
      </c>
      <c r="C255" s="38">
        <v>5.0055699999999996</v>
      </c>
      <c r="D255" s="39">
        <v>9.8523999999999995E-12</v>
      </c>
      <c r="E255" s="38">
        <v>16878.3</v>
      </c>
      <c r="F255" s="38">
        <v>1607.5</v>
      </c>
      <c r="G255" s="38">
        <v>416.62400000000002</v>
      </c>
      <c r="H255" s="38">
        <v>7.4926500000000003</v>
      </c>
      <c r="I255" s="38">
        <v>267.07499999999999</v>
      </c>
      <c r="J255" s="38">
        <v>21.688400000000001</v>
      </c>
      <c r="K255" s="38">
        <v>17.506699999999999</v>
      </c>
      <c r="L255" s="38">
        <v>15.9033</v>
      </c>
      <c r="M255" s="38">
        <v>0.49016799999999999</v>
      </c>
      <c r="N255" s="38">
        <v>9.3383199999999995</v>
      </c>
      <c r="O255" s="38">
        <v>32.848300000000002</v>
      </c>
      <c r="P255" s="38">
        <v>6.7037800000000001</v>
      </c>
      <c r="Q255" s="38">
        <v>32.692700000000002</v>
      </c>
      <c r="R255" s="38">
        <v>11.122400000000001</v>
      </c>
      <c r="S255" s="38">
        <v>2.4136199999999999</v>
      </c>
      <c r="T255" s="38">
        <v>0.120851</v>
      </c>
      <c r="U255" s="38">
        <v>0.49227799999999999</v>
      </c>
      <c r="V255" s="38">
        <v>2.29617</v>
      </c>
      <c r="W255" s="38">
        <v>0.75699300000000003</v>
      </c>
      <c r="X255" s="38">
        <v>254.858</v>
      </c>
      <c r="Y255" s="38">
        <v>1.6795500000000001E-2</v>
      </c>
      <c r="Z255" s="39">
        <v>1.9649000000000001E-5</v>
      </c>
      <c r="AA255" s="39">
        <v>5.0750400000000001E-5</v>
      </c>
      <c r="AB255" s="38">
        <v>2.0747700000000001E-2</v>
      </c>
      <c r="AC255" s="38">
        <v>0.96259700000000004</v>
      </c>
      <c r="AD255" s="38">
        <f t="shared" si="72"/>
        <v>1.6199999999999999</v>
      </c>
      <c r="AE255" s="38">
        <f t="shared" si="73"/>
        <v>5.8890909090909087</v>
      </c>
      <c r="AF255" s="38">
        <f t="shared" si="74"/>
        <v>350.29999999999995</v>
      </c>
      <c r="AG255" s="38">
        <f t="shared" si="75"/>
        <v>491.49000000000007</v>
      </c>
      <c r="AH255" s="38">
        <f t="shared" si="76"/>
        <v>150.24</v>
      </c>
      <c r="AI255" s="38">
        <f t="shared" si="77"/>
        <v>0</v>
      </c>
      <c r="AJ255" s="38">
        <f t="shared" si="77"/>
        <v>32.033636363636361</v>
      </c>
      <c r="AK255" s="20" t="s">
        <v>57</v>
      </c>
      <c r="AL255" s="20"/>
      <c r="AM255" s="20">
        <v>942.48199999999997</v>
      </c>
      <c r="AN255" s="20">
        <v>231.54400000000001</v>
      </c>
      <c r="AO255" s="20">
        <f t="shared" si="70"/>
        <v>37.922727272727272</v>
      </c>
    </row>
    <row r="256" spans="1:41" s="36" customFormat="1">
      <c r="A256" s="36" t="s">
        <v>58</v>
      </c>
      <c r="C256" s="36">
        <v>11.3512</v>
      </c>
      <c r="D256" s="37">
        <v>9.5786599999999995E-12</v>
      </c>
      <c r="E256" s="36">
        <v>22581.599999999999</v>
      </c>
      <c r="F256" s="16">
        <v>2084.0100000000002</v>
      </c>
      <c r="G256" s="36">
        <v>406.75400000000002</v>
      </c>
      <c r="H256" s="36">
        <v>8.5008999999999997</v>
      </c>
      <c r="I256" s="36">
        <v>349.39100000000002</v>
      </c>
      <c r="J256" s="36">
        <v>32.293700000000001</v>
      </c>
      <c r="K256" s="36">
        <v>16.0944</v>
      </c>
      <c r="L256" s="36">
        <v>22.1694</v>
      </c>
      <c r="M256" s="36">
        <v>0.51875000000000004</v>
      </c>
      <c r="N256" s="36">
        <v>14.8287</v>
      </c>
      <c r="O256" s="36">
        <v>29.322199999999999</v>
      </c>
      <c r="P256" s="36">
        <v>7.5038499999999999</v>
      </c>
      <c r="Q256" s="36">
        <v>33.208100000000002</v>
      </c>
      <c r="R256" s="36">
        <v>11.553699999999999</v>
      </c>
      <c r="S256" s="36">
        <v>3.8666800000000001</v>
      </c>
      <c r="T256" s="36">
        <v>0.101211</v>
      </c>
      <c r="U256" s="36">
        <v>1.05586</v>
      </c>
      <c r="V256" s="36">
        <v>3.9096700000000002</v>
      </c>
      <c r="W256" s="36">
        <v>0.72365100000000004</v>
      </c>
      <c r="X256" s="36">
        <v>275.541</v>
      </c>
      <c r="Y256" s="37">
        <v>9.7561499999999998E-6</v>
      </c>
      <c r="Z256" s="36">
        <v>1.80082E-4</v>
      </c>
      <c r="AA256" s="36">
        <v>1.94274E-4</v>
      </c>
      <c r="AB256" s="36">
        <v>4.3618999999999998E-2</v>
      </c>
      <c r="AC256" s="36">
        <v>1.66367</v>
      </c>
      <c r="AD256" s="36">
        <f t="shared" si="72"/>
        <v>1.9799999999999998</v>
      </c>
      <c r="AE256" s="36">
        <f t="shared" si="73"/>
        <v>5.8890909090909087</v>
      </c>
      <c r="AF256" s="36">
        <f t="shared" si="74"/>
        <v>348.60500000000002</v>
      </c>
      <c r="AG256" s="36">
        <f t="shared" si="75"/>
        <v>489.37333333333339</v>
      </c>
      <c r="AH256" s="36">
        <f t="shared" si="76"/>
        <v>157.12</v>
      </c>
      <c r="AI256" s="36">
        <f t="shared" si="77"/>
        <v>0</v>
      </c>
      <c r="AJ256" s="36">
        <f t="shared" si="77"/>
        <v>28.580909090909088</v>
      </c>
      <c r="AK256" s="5" t="s">
        <v>58</v>
      </c>
      <c r="AL256" s="5"/>
      <c r="AM256" s="5">
        <v>-2168.41</v>
      </c>
      <c r="AN256" s="5">
        <v>-68.610900000000001</v>
      </c>
      <c r="AO256" s="36">
        <f t="shared" si="70"/>
        <v>34.47</v>
      </c>
    </row>
    <row r="257" spans="1:41" s="38" customFormat="1">
      <c r="A257" s="38" t="s">
        <v>59</v>
      </c>
      <c r="C257" s="38">
        <v>10.5342</v>
      </c>
      <c r="D257" s="39">
        <v>9.8388900000000007E-12</v>
      </c>
      <c r="E257" s="38">
        <v>28491.3</v>
      </c>
      <c r="F257" s="38">
        <v>2408.4699999999998</v>
      </c>
      <c r="G257" s="38">
        <v>404.62</v>
      </c>
      <c r="H257" s="38">
        <v>8.7845899999999997</v>
      </c>
      <c r="I257" s="38">
        <v>374.54500000000002</v>
      </c>
      <c r="J257" s="38">
        <v>31.008900000000001</v>
      </c>
      <c r="K257" s="38">
        <v>18.9391</v>
      </c>
      <c r="L257" s="38">
        <v>14.241199999999999</v>
      </c>
      <c r="M257" s="38">
        <v>0.483186</v>
      </c>
      <c r="N257" s="38">
        <v>9.4886199999999992</v>
      </c>
      <c r="O257" s="38">
        <v>21.7563</v>
      </c>
      <c r="P257" s="38">
        <v>4.9762399999999998</v>
      </c>
      <c r="Q257" s="38">
        <v>32.415700000000001</v>
      </c>
      <c r="R257" s="38">
        <v>7.9626700000000001</v>
      </c>
      <c r="S257" s="38">
        <v>3.5725099999999999</v>
      </c>
      <c r="T257" s="38">
        <v>1.39441E-3</v>
      </c>
      <c r="U257" s="38">
        <v>0.56162599999999996</v>
      </c>
      <c r="V257" s="38">
        <v>3.42035</v>
      </c>
      <c r="W257" s="38">
        <v>0.60722500000000001</v>
      </c>
      <c r="X257" s="38">
        <v>253.482</v>
      </c>
      <c r="Y257" s="38">
        <v>9.1403300000000003E-3</v>
      </c>
      <c r="Z257" s="39">
        <v>9.3978E-5</v>
      </c>
      <c r="AA257" s="38">
        <v>1.6959099999999999E-3</v>
      </c>
      <c r="AB257" s="38">
        <v>5.1116000000000002E-2</v>
      </c>
      <c r="AC257" s="38">
        <v>1.5376300000000001</v>
      </c>
      <c r="AD257" s="38">
        <f t="shared" si="72"/>
        <v>1.6199999999999999</v>
      </c>
      <c r="AE257" s="38">
        <f t="shared" si="73"/>
        <v>5.2427272727272722</v>
      </c>
      <c r="AF257" s="38">
        <f t="shared" si="74"/>
        <v>351.24166666666662</v>
      </c>
      <c r="AG257" s="38">
        <f t="shared" si="75"/>
        <v>491.70166666666671</v>
      </c>
      <c r="AH257" s="38">
        <f t="shared" si="76"/>
        <v>148.96</v>
      </c>
      <c r="AI257" s="38">
        <f t="shared" si="77"/>
        <v>0</v>
      </c>
      <c r="AJ257" s="38">
        <f t="shared" si="77"/>
        <v>33.951818181818176</v>
      </c>
      <c r="AK257" s="20" t="s">
        <v>59</v>
      </c>
      <c r="AL257" s="20"/>
      <c r="AM257" s="20">
        <v>1537.2</v>
      </c>
      <c r="AN257" s="20">
        <v>-195.25700000000001</v>
      </c>
      <c r="AO257" s="20">
        <f t="shared" si="70"/>
        <v>39.194545454545448</v>
      </c>
    </row>
    <row r="258" spans="1:41" s="29" customFormat="1">
      <c r="A258" s="29" t="s">
        <v>60</v>
      </c>
      <c r="C258" s="29">
        <v>8.2353100000000001</v>
      </c>
      <c r="D258" s="40">
        <v>6.1018199999999999E-12</v>
      </c>
      <c r="E258" s="29">
        <v>18441.400000000001</v>
      </c>
      <c r="F258" s="29">
        <v>1611.87</v>
      </c>
      <c r="G258" s="29">
        <v>539.399</v>
      </c>
      <c r="H258" s="29">
        <v>12.597200000000001</v>
      </c>
      <c r="I258" s="29">
        <v>592.50199999999995</v>
      </c>
      <c r="J258" s="29">
        <v>48.991500000000002</v>
      </c>
      <c r="K258" s="29">
        <v>24.6982</v>
      </c>
      <c r="L258" s="29">
        <v>16.192499999999999</v>
      </c>
      <c r="M258" s="29">
        <v>0.54131899999999999</v>
      </c>
      <c r="N258" s="29">
        <v>7.8469899999999999</v>
      </c>
      <c r="O258" s="29">
        <v>30.142900000000001</v>
      </c>
      <c r="P258" s="29">
        <v>8.4339999999999993</v>
      </c>
      <c r="Q258" s="29">
        <v>42.706000000000003</v>
      </c>
      <c r="R258" s="29">
        <v>10.4445</v>
      </c>
      <c r="S258" s="29">
        <v>2.8149700000000002</v>
      </c>
      <c r="T258" s="29">
        <v>7.0724099999999998E-2</v>
      </c>
      <c r="U258" s="29">
        <v>0.36349900000000002</v>
      </c>
      <c r="V258" s="29">
        <v>3.3618800000000002</v>
      </c>
      <c r="W258" s="29">
        <v>0.70405799999999996</v>
      </c>
      <c r="X258" s="29">
        <v>259.935</v>
      </c>
      <c r="Y258" s="29">
        <v>9.7375799999999992E-3</v>
      </c>
      <c r="Z258" s="40">
        <v>1.6028999999999998E-5</v>
      </c>
      <c r="AA258" s="29">
        <v>1.1515500000000001E-3</v>
      </c>
      <c r="AB258" s="29">
        <v>7.1490799999999999E-4</v>
      </c>
      <c r="AC258" s="29">
        <v>0.80193000000000003</v>
      </c>
      <c r="AD258" s="29">
        <f t="shared" si="72"/>
        <v>1.6199999999999999</v>
      </c>
      <c r="AE258" s="29">
        <f t="shared" si="73"/>
        <v>7.6127272727272723</v>
      </c>
      <c r="AF258" s="29">
        <f t="shared" si="74"/>
        <v>333.5383333333333</v>
      </c>
      <c r="AG258" s="29">
        <f t="shared" si="75"/>
        <v>502.49666666666667</v>
      </c>
      <c r="AH258" s="29">
        <f t="shared" si="76"/>
        <v>154.88</v>
      </c>
      <c r="AI258" s="29">
        <f t="shared" si="77"/>
        <v>0</v>
      </c>
      <c r="AJ258" s="29">
        <f t="shared" si="77"/>
        <v>29.156363636363633</v>
      </c>
      <c r="AK258" s="29" t="s">
        <v>60</v>
      </c>
      <c r="AM258" s="29">
        <v>852.09</v>
      </c>
      <c r="AN258" s="29">
        <v>-43.079900000000002</v>
      </c>
      <c r="AO258" s="29">
        <f t="shared" si="70"/>
        <v>36.769090909090906</v>
      </c>
    </row>
    <row r="259" spans="1:41" s="28" customFormat="1" ht="14.4" customHeight="1">
      <c r="A259" s="28" t="s">
        <v>61</v>
      </c>
      <c r="C259" s="28">
        <v>7.1706099999999999</v>
      </c>
      <c r="D259" s="35">
        <v>1.01616E-11</v>
      </c>
      <c r="E259" s="28">
        <v>29114.5</v>
      </c>
      <c r="F259" s="28">
        <v>3296.02</v>
      </c>
      <c r="G259" s="28">
        <v>313.39400000000001</v>
      </c>
      <c r="H259" s="28">
        <v>14.1638</v>
      </c>
      <c r="I259" s="28">
        <v>401.69299999999998</v>
      </c>
      <c r="J259" s="28">
        <v>50.418399999999998</v>
      </c>
      <c r="K259" s="28">
        <v>16.434999999999999</v>
      </c>
      <c r="L259" s="28">
        <v>18.8094</v>
      </c>
      <c r="M259" s="28">
        <v>0.56923400000000002</v>
      </c>
      <c r="N259" s="28">
        <v>10.933999999999999</v>
      </c>
      <c r="O259" s="28">
        <v>34.6999</v>
      </c>
      <c r="P259" s="28">
        <v>7.1110800000000003</v>
      </c>
      <c r="Q259" s="28">
        <v>29.668399999999998</v>
      </c>
      <c r="R259" s="28">
        <v>18.041399999999999</v>
      </c>
      <c r="S259" s="28">
        <v>7.3790699999999996</v>
      </c>
      <c r="T259" s="28">
        <v>7.5928499999999996E-2</v>
      </c>
      <c r="U259" s="28">
        <v>0.52859599999999995</v>
      </c>
      <c r="V259" s="28">
        <v>2.8715099999999998</v>
      </c>
      <c r="W259" s="28">
        <v>1.1013999999999999</v>
      </c>
      <c r="X259" s="28">
        <v>343.82900000000001</v>
      </c>
      <c r="Y259" s="28">
        <v>1.49257E-2</v>
      </c>
      <c r="Z259" s="28">
        <v>1.1828E-4</v>
      </c>
      <c r="AA259" s="28">
        <v>4.1884700000000002E-4</v>
      </c>
      <c r="AB259" s="28">
        <v>3.9224799999999997E-2</v>
      </c>
      <c r="AC259" s="28">
        <v>1.2585500000000001</v>
      </c>
      <c r="AD259" s="28">
        <f t="shared" si="72"/>
        <v>1.7999999999999998</v>
      </c>
      <c r="AE259" s="28">
        <f t="shared" si="73"/>
        <v>5.5299999999999994</v>
      </c>
      <c r="AF259" s="28">
        <f t="shared" si="74"/>
        <v>350.67666666666662</v>
      </c>
      <c r="AG259" s="28">
        <f t="shared" si="75"/>
        <v>488.52666666666664</v>
      </c>
      <c r="AH259" s="28">
        <f t="shared" si="76"/>
        <v>150.56</v>
      </c>
      <c r="AI259" s="28">
        <f t="shared" si="77"/>
        <v>0</v>
      </c>
      <c r="AJ259" s="28">
        <f t="shared" si="77"/>
        <v>36.445454545454545</v>
      </c>
      <c r="AK259" s="28" t="s">
        <v>61</v>
      </c>
      <c r="AM259" s="28">
        <v>1840.21</v>
      </c>
      <c r="AN259" s="28">
        <v>433.94499999999999</v>
      </c>
      <c r="AO259" s="28">
        <f t="shared" si="70"/>
        <v>41.975454545454546</v>
      </c>
    </row>
    <row r="260" spans="1:41" s="38" customFormat="1" ht="14.4" customHeight="1">
      <c r="A260" s="38" t="s">
        <v>62</v>
      </c>
      <c r="C260" s="38">
        <v>11.0053</v>
      </c>
      <c r="D260" s="39">
        <v>8.9215600000000006E-12</v>
      </c>
      <c r="E260" s="38">
        <v>16077.1</v>
      </c>
      <c r="F260" s="38">
        <v>2217.2199999999998</v>
      </c>
      <c r="G260" s="38">
        <v>415.31400000000002</v>
      </c>
      <c r="H260" s="38">
        <v>8.9619900000000001</v>
      </c>
      <c r="I260" s="38">
        <v>362.38099999999997</v>
      </c>
      <c r="J260" s="38">
        <v>34.208399999999997</v>
      </c>
      <c r="K260" s="38">
        <v>17.979099999999999</v>
      </c>
      <c r="L260" s="38">
        <v>18.5398</v>
      </c>
      <c r="M260" s="38">
        <v>0.376834</v>
      </c>
      <c r="N260" s="38">
        <v>13.012499999999999</v>
      </c>
      <c r="O260" s="38">
        <v>30.491</v>
      </c>
      <c r="P260" s="38">
        <v>6.5562100000000001</v>
      </c>
      <c r="Q260" s="38">
        <v>38.060400000000001</v>
      </c>
      <c r="R260" s="38">
        <v>9.0305900000000001</v>
      </c>
      <c r="S260" s="38">
        <v>3.51871</v>
      </c>
      <c r="T260" s="38">
        <v>0.101928</v>
      </c>
      <c r="U260" s="38">
        <v>0.73980599999999996</v>
      </c>
      <c r="V260" s="38">
        <v>3.0762900000000002</v>
      </c>
      <c r="W260" s="38">
        <v>0.39629999999999999</v>
      </c>
      <c r="X260" s="38">
        <v>286.77300000000002</v>
      </c>
      <c r="Y260" s="38">
        <v>2.2351700000000001E-4</v>
      </c>
      <c r="Z260" s="39">
        <v>2.9496300000000001E-5</v>
      </c>
      <c r="AA260" s="38">
        <v>2.31196E-4</v>
      </c>
      <c r="AB260" s="38">
        <v>2.7661000000000002E-2</v>
      </c>
      <c r="AC260" s="38">
        <v>1.7051400000000001</v>
      </c>
      <c r="AD260" s="38">
        <f t="shared" si="72"/>
        <v>2.2199999999999998</v>
      </c>
      <c r="AE260" s="38">
        <f t="shared" si="73"/>
        <v>7.0381818181818172</v>
      </c>
      <c r="AF260" s="38">
        <f t="shared" si="74"/>
        <v>336.36333333333329</v>
      </c>
      <c r="AG260" s="38">
        <f t="shared" si="75"/>
        <v>496.1466666666667</v>
      </c>
      <c r="AH260" s="38">
        <f t="shared" si="76"/>
        <v>152.63999999999999</v>
      </c>
      <c r="AI260" s="38">
        <f t="shared" si="77"/>
        <v>0</v>
      </c>
      <c r="AJ260" s="38">
        <f t="shared" si="77"/>
        <v>37.404545454545449</v>
      </c>
      <c r="AK260" s="20" t="s">
        <v>62</v>
      </c>
      <c r="AL260" s="20"/>
      <c r="AM260" s="20">
        <v>1323.88</v>
      </c>
      <c r="AN260" s="20">
        <v>196.244</v>
      </c>
      <c r="AO260" s="20">
        <f t="shared" si="70"/>
        <v>44.442727272727268</v>
      </c>
    </row>
    <row r="261" spans="1:41" s="38" customFormat="1" ht="15.6" customHeight="1">
      <c r="A261" s="38" t="s">
        <v>63</v>
      </c>
      <c r="C261" s="38">
        <v>10.4238</v>
      </c>
      <c r="D261" s="39">
        <v>1.117E-11</v>
      </c>
      <c r="E261" s="38">
        <v>14413.5</v>
      </c>
      <c r="F261" s="38">
        <v>2183.83</v>
      </c>
      <c r="G261" s="38">
        <v>265.18</v>
      </c>
      <c r="H261" s="38">
        <v>7.9512</v>
      </c>
      <c r="I261" s="38">
        <v>257.25900000000001</v>
      </c>
      <c r="J261" s="38">
        <v>30.456700000000001</v>
      </c>
      <c r="K261" s="38">
        <v>17.909700000000001</v>
      </c>
      <c r="L261" s="38">
        <v>21.338899999999999</v>
      </c>
      <c r="M261" s="38">
        <v>0.81971499999999997</v>
      </c>
      <c r="N261" s="38">
        <v>14.6112</v>
      </c>
      <c r="O261" s="38">
        <v>35.873699999999999</v>
      </c>
      <c r="P261" s="38">
        <v>6.0080099999999996</v>
      </c>
      <c r="Q261" s="38">
        <v>34.068899999999999</v>
      </c>
      <c r="R261" s="38">
        <v>13.479100000000001</v>
      </c>
      <c r="S261" s="38">
        <v>2.33019</v>
      </c>
      <c r="T261" s="38">
        <v>5.0205699999999999E-2</v>
      </c>
      <c r="U261" s="38">
        <v>0.58734399999999998</v>
      </c>
      <c r="V261" s="38">
        <v>3.8622399999999999</v>
      </c>
      <c r="W261" s="38">
        <v>0.47007700000000002</v>
      </c>
      <c r="X261" s="38">
        <v>498.18299999999999</v>
      </c>
      <c r="Y261" s="38">
        <v>1.72883E-2</v>
      </c>
      <c r="Z261" s="38">
        <v>1.4626999999999999E-4</v>
      </c>
      <c r="AA261" s="39">
        <v>6.5655500000000002E-5</v>
      </c>
      <c r="AB261" s="38">
        <v>3.0660400000000001E-2</v>
      </c>
      <c r="AC261" s="38">
        <v>0.85410200000000003</v>
      </c>
      <c r="AD261" s="38">
        <f t="shared" si="72"/>
        <v>1.4999999999999998</v>
      </c>
      <c r="AE261" s="38">
        <f t="shared" si="73"/>
        <v>6.8227272727272723</v>
      </c>
      <c r="AF261" s="38">
        <f t="shared" si="74"/>
        <v>348.03999999999996</v>
      </c>
      <c r="AG261" s="38">
        <f t="shared" si="75"/>
        <v>489.16166666666669</v>
      </c>
      <c r="AH261" s="38">
        <f t="shared" si="76"/>
        <v>149.12</v>
      </c>
      <c r="AI261" s="38">
        <f t="shared" si="77"/>
        <v>0</v>
      </c>
      <c r="AJ261" s="38">
        <f t="shared" si="77"/>
        <v>37.596363636363634</v>
      </c>
      <c r="AK261" s="20" t="s">
        <v>63</v>
      </c>
      <c r="AL261" s="20"/>
      <c r="AM261" s="20">
        <v>165.577</v>
      </c>
      <c r="AN261" s="20">
        <v>38.8446</v>
      </c>
      <c r="AO261" s="20">
        <f t="shared" si="70"/>
        <v>44.419090909090905</v>
      </c>
    </row>
    <row r="262" spans="1:41" s="38" customFormat="1" ht="15.6" customHeight="1">
      <c r="A262" s="38" t="s">
        <v>64</v>
      </c>
      <c r="C262" s="38">
        <v>8.8518000000000008</v>
      </c>
      <c r="D262" s="39">
        <v>1.117E-11</v>
      </c>
      <c r="E262" s="38">
        <v>23190.6</v>
      </c>
      <c r="F262" s="38">
        <v>2168.52</v>
      </c>
      <c r="G262" s="38">
        <v>502.97800000000001</v>
      </c>
      <c r="H262" s="38">
        <v>7.5543399999999998</v>
      </c>
      <c r="I262" s="38">
        <v>316.71899999999999</v>
      </c>
      <c r="J262" s="38">
        <v>30.337299999999999</v>
      </c>
      <c r="K262" s="38">
        <v>22.340499999999999</v>
      </c>
      <c r="L262" s="38">
        <v>22.168299999999999</v>
      </c>
      <c r="M262" s="38">
        <v>0.49007099999999998</v>
      </c>
      <c r="N262" s="38">
        <v>7.33467</v>
      </c>
      <c r="O262" s="38">
        <v>49.525700000000001</v>
      </c>
      <c r="P262" s="38">
        <v>7.5974700000000004</v>
      </c>
      <c r="Q262" s="38">
        <v>36.183300000000003</v>
      </c>
      <c r="R262" s="38">
        <v>12.703099999999999</v>
      </c>
      <c r="S262" s="38">
        <v>3.5904099999999999</v>
      </c>
      <c r="T262" s="38">
        <v>8.4506600000000001E-2</v>
      </c>
      <c r="U262" s="38">
        <v>0.50123799999999996</v>
      </c>
      <c r="V262" s="38">
        <v>3.5218799999999999</v>
      </c>
      <c r="W262" s="38">
        <v>0.43789099999999997</v>
      </c>
      <c r="X262" s="38">
        <v>377.524</v>
      </c>
      <c r="Y262" s="38">
        <v>1.1376799999999999E-2</v>
      </c>
      <c r="Z262" s="38">
        <v>1.3745900000000001E-4</v>
      </c>
      <c r="AA262" s="39">
        <v>1.6482099999999999E-5</v>
      </c>
      <c r="AB262" s="38">
        <v>6.1382799999999996E-4</v>
      </c>
      <c r="AC262" s="38">
        <v>0.97822900000000002</v>
      </c>
      <c r="AD262" s="38">
        <f t="shared" si="72"/>
        <v>1.6199999999999999</v>
      </c>
      <c r="AE262" s="38">
        <f t="shared" si="73"/>
        <v>5.0990909090909087</v>
      </c>
      <c r="AF262" s="38">
        <f t="shared" si="74"/>
        <v>352.74833333333333</v>
      </c>
      <c r="AG262" s="38">
        <f t="shared" si="75"/>
        <v>486.41</v>
      </c>
      <c r="AH262" s="38">
        <f t="shared" si="76"/>
        <v>151.52000000000001</v>
      </c>
      <c r="AI262" s="38">
        <f t="shared" si="77"/>
        <v>0</v>
      </c>
      <c r="AJ262" s="38">
        <f t="shared" si="77"/>
        <v>37.596363636363634</v>
      </c>
      <c r="AK262" s="20" t="s">
        <v>64</v>
      </c>
      <c r="AL262" s="20"/>
      <c r="AM262" s="20">
        <v>693.58600000000001</v>
      </c>
      <c r="AN262" s="20">
        <v>169.429</v>
      </c>
      <c r="AO262" s="20">
        <f t="shared" si="70"/>
        <v>42.695454545454545</v>
      </c>
    </row>
    <row r="263" spans="1:41" s="36" customFormat="1" ht="15.6" customHeight="1">
      <c r="A263" s="36" t="s">
        <v>65</v>
      </c>
      <c r="C263" s="36">
        <v>7.4977400000000003</v>
      </c>
      <c r="D263" s="37">
        <v>1.05687E-11</v>
      </c>
      <c r="E263" s="36">
        <v>21665.5</v>
      </c>
      <c r="F263" s="36">
        <v>2666.45</v>
      </c>
      <c r="G263" s="36">
        <v>526.85400000000004</v>
      </c>
      <c r="H263" s="36">
        <v>8.39391</v>
      </c>
      <c r="I263" s="36">
        <v>492.76</v>
      </c>
      <c r="J263" s="36">
        <v>29.146699999999999</v>
      </c>
      <c r="K263" s="36">
        <v>23.349699999999999</v>
      </c>
      <c r="L263" s="36">
        <v>18.2395</v>
      </c>
      <c r="M263" s="36">
        <v>0.55613000000000001</v>
      </c>
      <c r="N263" s="36">
        <v>8.5418299999999991</v>
      </c>
      <c r="O263" s="36">
        <v>36.672199999999997</v>
      </c>
      <c r="P263" s="36">
        <v>5.73996</v>
      </c>
      <c r="Q263" s="36">
        <v>44.6753</v>
      </c>
      <c r="R263" s="36">
        <v>13.7948</v>
      </c>
      <c r="S263" s="36">
        <v>3.0346600000000001</v>
      </c>
      <c r="T263" s="36">
        <v>9.1962799999999997E-2</v>
      </c>
      <c r="U263" s="36">
        <v>0.59021000000000001</v>
      </c>
      <c r="V263" s="36">
        <v>5.9024700000000001</v>
      </c>
      <c r="W263" s="36">
        <v>0.69642999999999999</v>
      </c>
      <c r="X263" s="36">
        <v>413.02499999999998</v>
      </c>
      <c r="Y263" s="36">
        <v>1.3391200000000001E-2</v>
      </c>
      <c r="Z263" s="36">
        <v>8.2999500000000004E-3</v>
      </c>
      <c r="AA263" s="37">
        <v>8.1470000000000004E-5</v>
      </c>
      <c r="AB263" s="36">
        <v>4.4127100000000002E-2</v>
      </c>
      <c r="AC263" s="36">
        <v>1.4579899999999999</v>
      </c>
      <c r="AD263" s="36">
        <f t="shared" si="72"/>
        <v>0</v>
      </c>
      <c r="AE263" s="36">
        <f t="shared" si="73"/>
        <v>6.3918181818181816</v>
      </c>
      <c r="AF263" s="36">
        <f t="shared" si="74"/>
        <v>348.22833333333324</v>
      </c>
      <c r="AG263" s="36">
        <f t="shared" si="75"/>
        <v>487.89166666666671</v>
      </c>
      <c r="AH263" s="36">
        <f t="shared" si="76"/>
        <v>156.48000000000002</v>
      </c>
      <c r="AI263" s="36">
        <f t="shared" si="77"/>
        <v>0</v>
      </c>
      <c r="AJ263" s="36">
        <f t="shared" si="77"/>
        <v>37.212727272727271</v>
      </c>
      <c r="AK263" s="5" t="s">
        <v>65</v>
      </c>
      <c r="AL263" s="5"/>
      <c r="AM263" s="5">
        <v>1029.8399999999999</v>
      </c>
      <c r="AN263" s="5">
        <v>354.55399999999997</v>
      </c>
      <c r="AO263" s="36">
        <f t="shared" si="70"/>
        <v>43.604545454545452</v>
      </c>
    </row>
    <row r="264" spans="1:41" s="36" customFormat="1">
      <c r="A264" s="36" t="s">
        <v>66</v>
      </c>
      <c r="C264" s="36">
        <v>7.8621499999999997</v>
      </c>
      <c r="D264" s="37">
        <v>4.3146399999999999E-12</v>
      </c>
      <c r="E264" s="36">
        <v>30113.3</v>
      </c>
      <c r="F264" s="16">
        <v>2345.2800000000002</v>
      </c>
      <c r="G264" s="36">
        <v>450.19299999999998</v>
      </c>
      <c r="H264" s="36">
        <v>9.1013500000000001</v>
      </c>
      <c r="I264" s="36">
        <v>673.38900000000001</v>
      </c>
      <c r="J264" s="36">
        <v>35.656999999999996</v>
      </c>
      <c r="K264" s="36">
        <v>14.999599999999999</v>
      </c>
      <c r="L264" s="36">
        <v>16.2941</v>
      </c>
      <c r="M264" s="36">
        <v>0.63951400000000003</v>
      </c>
      <c r="N264" s="36">
        <v>12.417299999999999</v>
      </c>
      <c r="O264" s="36">
        <v>41.536799999999999</v>
      </c>
      <c r="P264" s="36">
        <v>6.6995899999999997</v>
      </c>
      <c r="Q264" s="36">
        <v>31.198799999999999</v>
      </c>
      <c r="R264" s="36">
        <v>10.4146</v>
      </c>
      <c r="S264" s="36">
        <v>3.0256500000000002</v>
      </c>
      <c r="T264" s="36">
        <v>0.17133999999999999</v>
      </c>
      <c r="U264" s="36">
        <v>0.46674100000000002</v>
      </c>
      <c r="V264" s="36">
        <v>7.0148599999999997</v>
      </c>
      <c r="W264" s="36">
        <v>0.69202399999999997</v>
      </c>
      <c r="X264" s="36">
        <v>262.33999999999997</v>
      </c>
      <c r="Y264" s="36">
        <v>1.8943100000000001E-2</v>
      </c>
      <c r="Z264" s="36">
        <v>2.9753100000000002E-4</v>
      </c>
      <c r="AA264" s="36">
        <v>8.2936999999999996E-4</v>
      </c>
      <c r="AB264" s="36">
        <v>5.0293200000000003E-2</v>
      </c>
      <c r="AC264" s="36">
        <v>1.0853900000000001</v>
      </c>
      <c r="AD264" s="36">
        <f t="shared" si="72"/>
        <v>1.5599999999999998</v>
      </c>
      <c r="AE264" s="36">
        <f t="shared" si="73"/>
        <v>6.463636363636363</v>
      </c>
      <c r="AF264" s="36">
        <f t="shared" si="74"/>
        <v>348.22833333333324</v>
      </c>
      <c r="AG264" s="36">
        <f t="shared" si="75"/>
        <v>490.85500000000008</v>
      </c>
      <c r="AH264" s="36">
        <f t="shared" si="76"/>
        <v>150.56</v>
      </c>
      <c r="AI264" s="36">
        <f t="shared" si="77"/>
        <v>0</v>
      </c>
      <c r="AJ264" s="36">
        <f t="shared" si="77"/>
        <v>33.951818181818176</v>
      </c>
      <c r="AK264" s="5" t="s">
        <v>66</v>
      </c>
      <c r="AL264" s="5"/>
      <c r="AM264" s="5">
        <v>-356.82499999999999</v>
      </c>
      <c r="AN264" s="5">
        <v>99.075199999999995</v>
      </c>
      <c r="AO264" s="36">
        <f t="shared" si="70"/>
        <v>40.415454545454537</v>
      </c>
    </row>
    <row r="265" spans="1:41" s="38" customFormat="1">
      <c r="A265" s="38" t="s">
        <v>67</v>
      </c>
      <c r="C265" s="38">
        <v>9.9736200000000004</v>
      </c>
      <c r="D265" s="39">
        <v>6.8794100000000001E-12</v>
      </c>
      <c r="E265" s="38">
        <v>19577.599999999999</v>
      </c>
      <c r="F265" s="38">
        <v>2726.03</v>
      </c>
      <c r="G265" s="38">
        <v>402.96</v>
      </c>
      <c r="H265" s="38">
        <v>7.9561200000000003</v>
      </c>
      <c r="I265" s="38">
        <v>383.59</v>
      </c>
      <c r="J265" s="38">
        <v>32.528500000000001</v>
      </c>
      <c r="K265" s="38">
        <v>20.590199999999999</v>
      </c>
      <c r="L265" s="38">
        <v>12.2134</v>
      </c>
      <c r="M265" s="38">
        <v>0.74746100000000004</v>
      </c>
      <c r="N265" s="38">
        <v>11.831899999999999</v>
      </c>
      <c r="O265" s="38">
        <v>36.429200000000002</v>
      </c>
      <c r="P265" s="38">
        <v>7.4273600000000002</v>
      </c>
      <c r="Q265" s="38">
        <v>31.849599999999999</v>
      </c>
      <c r="R265" s="38">
        <v>13.2567</v>
      </c>
      <c r="S265" s="38">
        <v>3.1565400000000001</v>
      </c>
      <c r="T265" s="38">
        <v>9.0858099999999997E-2</v>
      </c>
      <c r="U265" s="38">
        <v>0.50758400000000004</v>
      </c>
      <c r="V265" s="38">
        <v>4.28409</v>
      </c>
      <c r="W265" s="38">
        <v>0.625444</v>
      </c>
      <c r="X265" s="38">
        <v>443.779</v>
      </c>
      <c r="Y265" s="38">
        <v>1.8347599999999999E-2</v>
      </c>
      <c r="Z265" s="38">
        <v>1.3986700000000001E-4</v>
      </c>
      <c r="AA265" s="38">
        <v>1.2339300000000001E-3</v>
      </c>
      <c r="AB265" s="38">
        <v>4.3485099999999999E-2</v>
      </c>
      <c r="AC265" s="38">
        <v>1.6777299999999999</v>
      </c>
      <c r="AD265" s="38">
        <f t="shared" si="72"/>
        <v>0</v>
      </c>
      <c r="AE265" s="38">
        <f t="shared" si="73"/>
        <v>5.7454545454545451</v>
      </c>
      <c r="AF265" s="38">
        <f t="shared" si="74"/>
        <v>355.57333333333332</v>
      </c>
      <c r="AG265" s="38">
        <f t="shared" si="75"/>
        <v>484.29333333333341</v>
      </c>
      <c r="AH265" s="38">
        <f t="shared" si="76"/>
        <v>152.80000000000001</v>
      </c>
      <c r="AI265" s="38">
        <f t="shared" si="77"/>
        <v>0</v>
      </c>
      <c r="AJ265" s="38">
        <f t="shared" si="77"/>
        <v>38.36363636363636</v>
      </c>
      <c r="AK265" s="20" t="s">
        <v>67</v>
      </c>
      <c r="AL265" s="20"/>
      <c r="AM265" s="20">
        <v>1880.38</v>
      </c>
      <c r="AN265" s="20">
        <v>68.012799999999999</v>
      </c>
      <c r="AO265" s="20">
        <f t="shared" si="70"/>
        <v>44.109090909090902</v>
      </c>
    </row>
    <row r="266" spans="1:41" s="38" customFormat="1">
      <c r="A266" s="38" t="s">
        <v>68</v>
      </c>
      <c r="C266" s="38">
        <v>8.8705200000000008</v>
      </c>
      <c r="D266" s="39">
        <v>6.8794100000000001E-12</v>
      </c>
      <c r="E266" s="38">
        <v>24488.6</v>
      </c>
      <c r="F266" s="38">
        <v>1834.22</v>
      </c>
      <c r="G266" s="38">
        <v>431.84699999999998</v>
      </c>
      <c r="H266" s="38">
        <v>8.3475800000000007</v>
      </c>
      <c r="I266" s="38">
        <v>392.60199999999998</v>
      </c>
      <c r="J266" s="38">
        <v>31.780799999999999</v>
      </c>
      <c r="K266" s="38">
        <v>15.7606</v>
      </c>
      <c r="L266" s="38">
        <v>19.813199999999998</v>
      </c>
      <c r="M266" s="38">
        <v>0.474302</v>
      </c>
      <c r="N266" s="38">
        <v>14.421200000000001</v>
      </c>
      <c r="O266" s="38">
        <v>32.942100000000003</v>
      </c>
      <c r="P266" s="38">
        <v>6.0601900000000004</v>
      </c>
      <c r="Q266" s="38">
        <v>34.1875</v>
      </c>
      <c r="R266" s="38">
        <v>12.2875</v>
      </c>
      <c r="S266" s="38">
        <v>4.3992500000000003</v>
      </c>
      <c r="T266" s="38">
        <v>7.2710399999999994E-2</v>
      </c>
      <c r="U266" s="38">
        <v>0.86283900000000002</v>
      </c>
      <c r="V266" s="38">
        <v>5.6108399999999996</v>
      </c>
      <c r="W266" s="38">
        <v>0.71144200000000002</v>
      </c>
      <c r="X266" s="38">
        <v>359.92700000000002</v>
      </c>
      <c r="Y266" s="38">
        <v>2.1322199999999999E-2</v>
      </c>
      <c r="Z266" s="39">
        <v>4.2871299999999997E-5</v>
      </c>
      <c r="AA266" s="38">
        <v>6.9229399999999998E-4</v>
      </c>
      <c r="AB266" s="38">
        <v>4.2175700000000003E-2</v>
      </c>
      <c r="AC266" s="38">
        <v>1.5812900000000001</v>
      </c>
      <c r="AD266" s="38">
        <f t="shared" si="72"/>
        <v>2.0999999999999996</v>
      </c>
      <c r="AE266" s="38">
        <f t="shared" si="73"/>
        <v>5.458181818181818</v>
      </c>
      <c r="AF266" s="38">
        <f t="shared" si="74"/>
        <v>351.24166666666662</v>
      </c>
      <c r="AG266" s="38">
        <f t="shared" si="75"/>
        <v>486.19833333333338</v>
      </c>
      <c r="AH266" s="38">
        <f t="shared" si="76"/>
        <v>153.6</v>
      </c>
      <c r="AI266" s="38">
        <f t="shared" si="77"/>
        <v>0</v>
      </c>
      <c r="AJ266" s="38">
        <f t="shared" si="77"/>
        <v>29.156363636363633</v>
      </c>
      <c r="AK266" s="20" t="s">
        <v>68</v>
      </c>
      <c r="AL266" s="20"/>
      <c r="AM266" s="20">
        <v>2141.3000000000002</v>
      </c>
      <c r="AN266" s="20">
        <v>264.87400000000002</v>
      </c>
      <c r="AO266" s="20">
        <f t="shared" si="70"/>
        <v>34.61454545454545</v>
      </c>
    </row>
    <row r="267" spans="1:41" s="36" customFormat="1">
      <c r="A267" s="36" t="s">
        <v>69</v>
      </c>
      <c r="C267" s="36">
        <v>12.3527</v>
      </c>
      <c r="D267" s="37">
        <v>6.8794100000000001E-12</v>
      </c>
      <c r="E267" s="36">
        <v>19559.400000000001</v>
      </c>
      <c r="F267" s="36">
        <v>1288.57</v>
      </c>
      <c r="G267" s="36">
        <v>459.10399999999998</v>
      </c>
      <c r="H267" s="36">
        <v>7.8342299999999998</v>
      </c>
      <c r="I267" s="36">
        <v>306.96499999999997</v>
      </c>
      <c r="J267" s="36">
        <v>21.452000000000002</v>
      </c>
      <c r="K267" s="36">
        <v>17.931100000000001</v>
      </c>
      <c r="L267" s="36">
        <v>15.157500000000001</v>
      </c>
      <c r="M267" s="36">
        <v>0.43460599999999999</v>
      </c>
      <c r="N267" s="36">
        <v>8.2771500000000007</v>
      </c>
      <c r="O267" s="36">
        <v>24.966000000000001</v>
      </c>
      <c r="P267" s="36">
        <v>6.9736799999999999</v>
      </c>
      <c r="Q267" s="36">
        <v>34.654499999999999</v>
      </c>
      <c r="R267" s="36">
        <v>14.0268</v>
      </c>
      <c r="S267" s="36">
        <v>3.8123499999999999</v>
      </c>
      <c r="T267" s="36">
        <v>8.0098000000000003E-2</v>
      </c>
      <c r="U267" s="36">
        <v>0.59826900000000005</v>
      </c>
      <c r="V267" s="36">
        <v>2.4855299999999998</v>
      </c>
      <c r="W267" s="36">
        <v>0.69397900000000001</v>
      </c>
      <c r="X267" s="36">
        <v>257.80099999999999</v>
      </c>
      <c r="Y267" s="36">
        <v>1.5927400000000001E-2</v>
      </c>
      <c r="Z267" s="36">
        <v>1.6305000000000001E-4</v>
      </c>
      <c r="AA267" s="37">
        <v>8.2210200000000001E-5</v>
      </c>
      <c r="AB267" s="36">
        <v>7.1251400000000006E-2</v>
      </c>
      <c r="AC267" s="36">
        <v>0.45887</v>
      </c>
      <c r="AD267" s="36">
        <f t="shared" si="72"/>
        <v>0</v>
      </c>
      <c r="AE267" s="36">
        <f t="shared" si="73"/>
        <v>7.1818181818181808</v>
      </c>
      <c r="AF267" s="36">
        <f t="shared" si="74"/>
        <v>343.8966666666667</v>
      </c>
      <c r="AG267" s="36">
        <f t="shared" si="75"/>
        <v>490.22</v>
      </c>
      <c r="AH267" s="36">
        <f t="shared" si="76"/>
        <v>157.12</v>
      </c>
      <c r="AI267" s="36">
        <f t="shared" si="77"/>
        <v>0</v>
      </c>
      <c r="AJ267" s="36">
        <f t="shared" si="77"/>
        <v>36.637272727272723</v>
      </c>
      <c r="AK267" s="5" t="s">
        <v>69</v>
      </c>
      <c r="AL267" s="5"/>
      <c r="AM267" s="5">
        <v>1300.78</v>
      </c>
      <c r="AN267" s="5">
        <v>81.493700000000004</v>
      </c>
      <c r="AO267" s="36">
        <f t="shared" si="70"/>
        <v>43.819090909090903</v>
      </c>
    </row>
    <row r="268" spans="1:41" s="38" customFormat="1">
      <c r="A268" s="38" t="s">
        <v>70</v>
      </c>
      <c r="C268" s="38">
        <v>7.5012299999999996</v>
      </c>
      <c r="D268" s="39">
        <v>1.1361000000000001E-11</v>
      </c>
      <c r="E268" s="38">
        <v>19594.8</v>
      </c>
      <c r="F268" s="16">
        <v>2027.9</v>
      </c>
      <c r="G268" s="38">
        <v>381.28100000000001</v>
      </c>
      <c r="H268" s="38">
        <v>5.3060499999999999</v>
      </c>
      <c r="I268" s="38">
        <v>394.505</v>
      </c>
      <c r="J268" s="38">
        <v>33.536200000000001</v>
      </c>
      <c r="K268" s="38">
        <v>13.5753</v>
      </c>
      <c r="L268" s="38">
        <v>15.394500000000001</v>
      </c>
      <c r="M268" s="38">
        <v>0.44089699999999998</v>
      </c>
      <c r="N268" s="38">
        <v>10.597</v>
      </c>
      <c r="O268" s="38">
        <v>34.3598</v>
      </c>
      <c r="P268" s="38">
        <v>7.9623100000000004</v>
      </c>
      <c r="Q268" s="38">
        <v>25.880400000000002</v>
      </c>
      <c r="R268" s="38">
        <v>12.095599999999999</v>
      </c>
      <c r="S268" s="38">
        <v>3.8678400000000002</v>
      </c>
      <c r="T268" s="38">
        <v>7.0288600000000007E-2</v>
      </c>
      <c r="U268" s="38">
        <v>0.74670700000000001</v>
      </c>
      <c r="V268" s="38">
        <v>3.30097</v>
      </c>
      <c r="W268" s="38">
        <v>0.80135900000000004</v>
      </c>
      <c r="X268" s="38">
        <v>358.947</v>
      </c>
      <c r="Y268" s="38">
        <v>1.28638E-2</v>
      </c>
      <c r="Z268" s="39">
        <v>4.5593200000000003E-5</v>
      </c>
      <c r="AA268" s="38">
        <v>1.25673E-4</v>
      </c>
      <c r="AB268" s="38">
        <v>5.1938499999999999E-2</v>
      </c>
      <c r="AC268" s="38">
        <v>1.3005</v>
      </c>
      <c r="AD268" s="38">
        <f t="shared" si="72"/>
        <v>2.1599999999999997</v>
      </c>
      <c r="AE268" s="38">
        <f t="shared" si="73"/>
        <v>5.2427272727272722</v>
      </c>
      <c r="AF268" s="38">
        <f t="shared" si="74"/>
        <v>356.13833333333332</v>
      </c>
      <c r="AG268" s="38">
        <f t="shared" si="75"/>
        <v>489.79666666666674</v>
      </c>
      <c r="AH268" s="38">
        <f t="shared" si="76"/>
        <v>159.36000000000004</v>
      </c>
      <c r="AI268" s="38">
        <f t="shared" si="77"/>
        <v>7.2727272727272725</v>
      </c>
      <c r="AJ268" s="38">
        <f t="shared" si="77"/>
        <v>0</v>
      </c>
      <c r="AK268" s="20" t="s">
        <v>70</v>
      </c>
      <c r="AL268" s="20"/>
      <c r="AM268" s="20">
        <v>-243.46600000000001</v>
      </c>
      <c r="AN268" s="20">
        <v>-121.95699999999999</v>
      </c>
      <c r="AO268" s="20">
        <f t="shared" si="70"/>
        <v>5.2427272727272722</v>
      </c>
    </row>
    <row r="269" spans="1:41">
      <c r="AL269" s="38"/>
      <c r="AM269" s="20"/>
      <c r="AN269" s="20"/>
      <c r="AO269" s="18">
        <f t="shared" si="70"/>
        <v>0</v>
      </c>
    </row>
    <row r="270" spans="1:41">
      <c r="AO270" s="18">
        <f t="shared" ref="AO270:AO333" si="78">AJ270+AE270</f>
        <v>0</v>
      </c>
    </row>
    <row r="271" spans="1:41">
      <c r="A271" s="41" t="s">
        <v>297</v>
      </c>
      <c r="B271" s="41"/>
      <c r="C271" s="41"/>
      <c r="D271" s="41"/>
      <c r="E271" s="41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1"/>
      <c r="U271" s="41"/>
      <c r="V271" s="41"/>
      <c r="AD271" s="43" t="s">
        <v>314</v>
      </c>
      <c r="AE271" s="43"/>
      <c r="AF271" s="43"/>
      <c r="AG271" s="43"/>
      <c r="AH271" s="43"/>
      <c r="AI271" s="43"/>
      <c r="AJ271" s="43"/>
      <c r="AO271" s="18">
        <f t="shared" si="78"/>
        <v>0</v>
      </c>
    </row>
    <row r="272" spans="1:41" ht="39" customHeight="1">
      <c r="A272" s="41"/>
      <c r="B272" s="41"/>
      <c r="C272" s="41"/>
      <c r="D272" s="41"/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1"/>
      <c r="U272" s="41"/>
      <c r="V272" s="41"/>
      <c r="AD272" s="43"/>
      <c r="AE272" s="43"/>
      <c r="AF272" s="43"/>
      <c r="AG272" s="43"/>
      <c r="AH272" s="43"/>
      <c r="AI272" s="43"/>
      <c r="AJ272" s="43"/>
      <c r="AO272" s="18">
        <f t="shared" si="78"/>
        <v>0</v>
      </c>
    </row>
    <row r="273" spans="1:63" ht="39" customHeight="1">
      <c r="A273" s="41"/>
      <c r="B273" s="41"/>
      <c r="C273" s="41"/>
      <c r="D273" s="41"/>
      <c r="E273" s="41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1"/>
      <c r="U273" s="41"/>
      <c r="V273" s="41"/>
      <c r="AD273" s="43"/>
      <c r="AE273" s="43"/>
      <c r="AF273" s="43"/>
      <c r="AG273" s="43"/>
      <c r="AH273" s="43"/>
      <c r="AI273" s="43"/>
      <c r="AJ273" s="43"/>
      <c r="AO273" s="18">
        <f t="shared" si="78"/>
        <v>0</v>
      </c>
    </row>
    <row r="274" spans="1:63" ht="39" customHeight="1">
      <c r="A274" s="41"/>
      <c r="B274" s="41"/>
      <c r="C274" s="41"/>
      <c r="D274" s="41"/>
      <c r="E274" s="41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1"/>
      <c r="U274" s="41"/>
      <c r="V274" s="41"/>
      <c r="AD274" s="43"/>
      <c r="AE274" s="43"/>
      <c r="AF274" s="43"/>
      <c r="AG274" s="43"/>
      <c r="AH274" s="43"/>
      <c r="AI274" s="43"/>
      <c r="AJ274" s="43"/>
      <c r="AO274" s="18">
        <f t="shared" si="78"/>
        <v>0</v>
      </c>
    </row>
    <row r="275" spans="1:63" ht="39" customHeight="1">
      <c r="A275" s="41"/>
      <c r="B275" s="41"/>
      <c r="C275" s="41"/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1"/>
      <c r="U275" s="41"/>
      <c r="V275" s="41"/>
      <c r="AD275" s="43"/>
      <c r="AE275" s="43"/>
      <c r="AF275" s="43"/>
      <c r="AG275" s="43"/>
      <c r="AH275" s="43"/>
      <c r="AI275" s="43"/>
      <c r="AJ275" s="43"/>
      <c r="AO275" s="18">
        <f t="shared" si="78"/>
        <v>0</v>
      </c>
    </row>
    <row r="276" spans="1:63">
      <c r="A276" s="41"/>
      <c r="B276" s="41"/>
      <c r="C276" s="41"/>
      <c r="D276" s="41"/>
      <c r="E276" s="41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1"/>
      <c r="U276" s="41"/>
      <c r="V276" s="41"/>
      <c r="AD276" s="43"/>
      <c r="AE276" s="43"/>
      <c r="AF276" s="43"/>
      <c r="AG276" s="43"/>
      <c r="AH276" s="43"/>
      <c r="AI276" s="43"/>
      <c r="AJ276" s="43"/>
      <c r="AO276" s="18">
        <f t="shared" si="78"/>
        <v>0</v>
      </c>
    </row>
    <row r="277" spans="1:63">
      <c r="B277" t="s">
        <v>24</v>
      </c>
      <c r="C277" t="s">
        <v>262</v>
      </c>
      <c r="D277" t="s">
        <v>263</v>
      </c>
      <c r="E277" t="s">
        <v>264</v>
      </c>
      <c r="F277" t="s">
        <v>265</v>
      </c>
      <c r="G277" t="s">
        <v>266</v>
      </c>
      <c r="H277" t="s">
        <v>267</v>
      </c>
      <c r="I277" t="s">
        <v>268</v>
      </c>
      <c r="J277" t="s">
        <v>269</v>
      </c>
      <c r="K277" t="s">
        <v>270</v>
      </c>
      <c r="L277" t="s">
        <v>271</v>
      </c>
      <c r="M277" t="s">
        <v>272</v>
      </c>
      <c r="N277" t="s">
        <v>273</v>
      </c>
      <c r="O277" t="s">
        <v>274</v>
      </c>
      <c r="P277" t="s">
        <v>275</v>
      </c>
      <c r="Q277" t="s">
        <v>276</v>
      </c>
      <c r="R277" t="s">
        <v>277</v>
      </c>
      <c r="S277" t="s">
        <v>278</v>
      </c>
      <c r="T277" t="s">
        <v>279</v>
      </c>
      <c r="U277" t="s">
        <v>280</v>
      </c>
      <c r="V277" t="s">
        <v>281</v>
      </c>
      <c r="W277" t="s">
        <v>282</v>
      </c>
      <c r="X277" t="s">
        <v>283</v>
      </c>
      <c r="Y277" t="s">
        <v>284</v>
      </c>
      <c r="Z277" t="s">
        <v>285</v>
      </c>
      <c r="AA277" t="s">
        <v>286</v>
      </c>
      <c r="AB277" t="s">
        <v>287</v>
      </c>
      <c r="AC277" t="s">
        <v>288</v>
      </c>
      <c r="AO277" s="18">
        <f t="shared" si="78"/>
        <v>0</v>
      </c>
    </row>
    <row r="278" spans="1:63">
      <c r="A278" t="s">
        <v>289</v>
      </c>
      <c r="AO278" s="18">
        <f t="shared" si="78"/>
        <v>0</v>
      </c>
    </row>
    <row r="279" spans="1:63">
      <c r="A279" t="s">
        <v>289</v>
      </c>
      <c r="C279">
        <v>4.3913599999999997</v>
      </c>
      <c r="D279">
        <v>9903.42</v>
      </c>
      <c r="E279">
        <v>27714.2</v>
      </c>
      <c r="F279" s="1">
        <v>2.2515699999999999E-12</v>
      </c>
      <c r="G279">
        <v>4333.2</v>
      </c>
      <c r="H279">
        <v>6.61341</v>
      </c>
      <c r="I279">
        <v>969.45799999999997</v>
      </c>
      <c r="J279">
        <v>63.639299999999999</v>
      </c>
      <c r="K279">
        <v>2.1741999999999999</v>
      </c>
      <c r="L279">
        <v>210.839</v>
      </c>
      <c r="M279">
        <v>4.2081600000000003</v>
      </c>
      <c r="N279">
        <v>24.374099999999999</v>
      </c>
      <c r="O279">
        <v>35.732100000000003</v>
      </c>
      <c r="P279">
        <v>3.0024500000000001</v>
      </c>
      <c r="Q279">
        <v>10.1807</v>
      </c>
      <c r="R279">
        <v>65.277600000000007</v>
      </c>
      <c r="S279">
        <v>56.582700000000003</v>
      </c>
      <c r="T279">
        <v>3.8973599999999999</v>
      </c>
      <c r="U279">
        <v>25.192399999999999</v>
      </c>
      <c r="V279">
        <v>1.49064</v>
      </c>
      <c r="W279">
        <v>0.374554</v>
      </c>
      <c r="X279">
        <v>97.368200000000002</v>
      </c>
      <c r="Y279">
        <v>2.57999</v>
      </c>
      <c r="Z279">
        <v>5.4203700000000001</v>
      </c>
      <c r="AA279">
        <v>0.63958899999999996</v>
      </c>
      <c r="AB279">
        <v>0.46803400000000001</v>
      </c>
      <c r="AC279">
        <v>2.2675800000000002</v>
      </c>
      <c r="AE279" t="s">
        <v>315</v>
      </c>
      <c r="AF279" t="s">
        <v>316</v>
      </c>
      <c r="AO279" s="18" t="e">
        <f t="shared" si="78"/>
        <v>#VALUE!</v>
      </c>
      <c r="AU279" t="s">
        <v>317</v>
      </c>
      <c r="BD279" t="s">
        <v>318</v>
      </c>
    </row>
    <row r="280" spans="1:63">
      <c r="A280" t="s">
        <v>289</v>
      </c>
      <c r="C280">
        <v>2.3808400000000001</v>
      </c>
      <c r="D280">
        <v>11583.9</v>
      </c>
      <c r="E280">
        <v>36419.199999999997</v>
      </c>
      <c r="F280" s="1">
        <v>2.3946699999999999E-12</v>
      </c>
      <c r="G280">
        <v>5748.25</v>
      </c>
      <c r="H280">
        <v>4.7494800000000001</v>
      </c>
      <c r="I280">
        <v>759.30499999999995</v>
      </c>
      <c r="J280">
        <v>24.3917</v>
      </c>
      <c r="K280">
        <v>1.9468300000000001</v>
      </c>
      <c r="L280">
        <v>115.497</v>
      </c>
      <c r="M280">
        <v>3.6024600000000002</v>
      </c>
      <c r="N280">
        <v>17.291699999999999</v>
      </c>
      <c r="O280">
        <v>42.196800000000003</v>
      </c>
      <c r="P280">
        <v>1.64198</v>
      </c>
      <c r="Q280">
        <v>5.0086300000000001</v>
      </c>
      <c r="R280">
        <v>38.2348</v>
      </c>
      <c r="S280">
        <v>34.174500000000002</v>
      </c>
      <c r="T280">
        <v>2.3375699999999999</v>
      </c>
      <c r="U280">
        <v>13.7875</v>
      </c>
      <c r="V280">
        <v>0.90561199999999997</v>
      </c>
      <c r="W280">
        <v>0.35291699999999998</v>
      </c>
      <c r="X280">
        <v>82.628</v>
      </c>
      <c r="Y280">
        <v>1.7567299999999999</v>
      </c>
      <c r="Z280">
        <v>3.6903600000000001</v>
      </c>
      <c r="AA280">
        <v>0.94201800000000002</v>
      </c>
      <c r="AB280">
        <v>0.36578300000000002</v>
      </c>
      <c r="AC280">
        <v>0.96764799999999995</v>
      </c>
      <c r="AD280" t="s">
        <v>231</v>
      </c>
      <c r="AE280">
        <v>7.6666666666666675E-2</v>
      </c>
      <c r="AF280">
        <v>7.6666666666666675E-2</v>
      </c>
      <c r="AO280" s="18">
        <f t="shared" si="78"/>
        <v>7.6666666666666675E-2</v>
      </c>
      <c r="AV280" t="s">
        <v>231</v>
      </c>
      <c r="AW280" t="s">
        <v>232</v>
      </c>
      <c r="AX280" t="s">
        <v>233</v>
      </c>
      <c r="AY280" t="s">
        <v>234</v>
      </c>
      <c r="AZ280" t="s">
        <v>238</v>
      </c>
      <c r="BA280" t="s">
        <v>241</v>
      </c>
      <c r="BB280" t="s">
        <v>244</v>
      </c>
      <c r="BE280" t="s">
        <v>231</v>
      </c>
      <c r="BF280" t="s">
        <v>232</v>
      </c>
      <c r="BG280" t="s">
        <v>233</v>
      </c>
      <c r="BH280" t="s">
        <v>234</v>
      </c>
      <c r="BI280" t="s">
        <v>238</v>
      </c>
      <c r="BJ280" t="s">
        <v>244</v>
      </c>
      <c r="BK280" t="s">
        <v>241</v>
      </c>
    </row>
    <row r="281" spans="1:63">
      <c r="A281" t="s">
        <v>290</v>
      </c>
      <c r="AD281" t="s">
        <v>232</v>
      </c>
      <c r="AE281">
        <v>7.1666666666666656E-2</v>
      </c>
      <c r="AF281">
        <v>7.1666666666666656E-2</v>
      </c>
      <c r="AO281" s="18">
        <f t="shared" si="78"/>
        <v>7.1666666666666656E-2</v>
      </c>
      <c r="AU281" t="s">
        <v>315</v>
      </c>
      <c r="AV281">
        <v>0.06</v>
      </c>
      <c r="AW281">
        <v>7.1818181818181809E-2</v>
      </c>
      <c r="AX281">
        <v>0.18833333333333332</v>
      </c>
      <c r="AY281">
        <v>0.21166666666666667</v>
      </c>
      <c r="AZ281">
        <v>0.16</v>
      </c>
      <c r="BA281">
        <v>0.11363636363636363</v>
      </c>
      <c r="BB281">
        <v>0.1918181818181818</v>
      </c>
      <c r="BD281" t="s">
        <v>315</v>
      </c>
      <c r="BE281">
        <v>7.6666666666666675E-2</v>
      </c>
      <c r="BF281">
        <v>7.1666666666666656E-2</v>
      </c>
      <c r="BG281">
        <v>0.16916666666666666</v>
      </c>
      <c r="BH281">
        <v>0.18999999999999997</v>
      </c>
      <c r="BI281">
        <v>0.13916666666666666</v>
      </c>
      <c r="BJ281">
        <v>0.15999999999999998</v>
      </c>
      <c r="BK281">
        <v>0.08</v>
      </c>
    </row>
    <row r="282" spans="1:63">
      <c r="A282" t="s">
        <v>290</v>
      </c>
      <c r="C282">
        <v>2.83189</v>
      </c>
      <c r="D282">
        <v>8295.5499999999993</v>
      </c>
      <c r="E282">
        <v>20731</v>
      </c>
      <c r="F282" s="1">
        <v>3.3121299999999999E-12</v>
      </c>
      <c r="G282">
        <v>5644.2</v>
      </c>
      <c r="H282">
        <v>3.9583400000000002</v>
      </c>
      <c r="I282">
        <v>989.38300000000004</v>
      </c>
      <c r="J282">
        <v>30.8565</v>
      </c>
      <c r="K282">
        <v>22.014700000000001</v>
      </c>
      <c r="L282">
        <v>148.20599999999999</v>
      </c>
      <c r="M282">
        <v>5.6829700000000001</v>
      </c>
      <c r="N282">
        <v>16.6007</v>
      </c>
      <c r="O282">
        <v>38.978900000000003</v>
      </c>
      <c r="P282">
        <v>2.32043</v>
      </c>
      <c r="Q282">
        <v>1.53928</v>
      </c>
      <c r="R282">
        <v>58.865600000000001</v>
      </c>
      <c r="S282">
        <v>43.5152</v>
      </c>
      <c r="T282">
        <v>3.5610300000000001</v>
      </c>
      <c r="U282">
        <v>18.549800000000001</v>
      </c>
      <c r="V282">
        <v>1.6653800000000001</v>
      </c>
      <c r="W282">
        <v>0.34596199999999999</v>
      </c>
      <c r="X282">
        <v>22.835100000000001</v>
      </c>
      <c r="Y282">
        <v>1.7660899999999999</v>
      </c>
      <c r="Z282">
        <v>3.4672000000000001</v>
      </c>
      <c r="AA282">
        <v>0.64064699999999997</v>
      </c>
      <c r="AB282">
        <v>0.23192099999999999</v>
      </c>
      <c r="AC282">
        <v>0.49090200000000001</v>
      </c>
      <c r="AD282" t="s">
        <v>233</v>
      </c>
      <c r="AE282">
        <v>0.16916666666666666</v>
      </c>
      <c r="AF282">
        <v>0.16916666666666666</v>
      </c>
      <c r="AO282" s="18">
        <f t="shared" si="78"/>
        <v>0.16916666666666666</v>
      </c>
      <c r="AV282">
        <v>0.06</v>
      </c>
      <c r="AW282">
        <v>7.1818181818181809E-2</v>
      </c>
      <c r="AX282">
        <v>0.18833333333333332</v>
      </c>
      <c r="AY282">
        <v>0.21166666666666667</v>
      </c>
      <c r="AZ282">
        <v>0.16</v>
      </c>
      <c r="BA282">
        <v>0.11363636363636363</v>
      </c>
      <c r="BB282">
        <v>0.1918181818181818</v>
      </c>
      <c r="BE282">
        <v>7.6666666666666675E-2</v>
      </c>
      <c r="BF282">
        <v>7.1666666666666656E-2</v>
      </c>
      <c r="BG282">
        <v>0.16916666666666666</v>
      </c>
      <c r="BH282">
        <v>0.18999999999999997</v>
      </c>
      <c r="BI282">
        <v>0.13916666666666666</v>
      </c>
      <c r="BJ282">
        <v>0.15999999999999998</v>
      </c>
      <c r="BK282">
        <v>0.08</v>
      </c>
    </row>
    <row r="283" spans="1:63">
      <c r="A283" t="s">
        <v>290</v>
      </c>
      <c r="C283">
        <v>2.9671400000000001</v>
      </c>
      <c r="D283">
        <v>10451</v>
      </c>
      <c r="E283">
        <v>25928.400000000001</v>
      </c>
      <c r="F283" s="1">
        <v>5.1569799999999997E-12</v>
      </c>
      <c r="G283">
        <v>4738.29</v>
      </c>
      <c r="H283">
        <v>3.67069</v>
      </c>
      <c r="I283">
        <v>1246.02</v>
      </c>
      <c r="J283">
        <v>35.3733</v>
      </c>
      <c r="K283">
        <v>37.081299999999999</v>
      </c>
      <c r="L283">
        <v>192.15</v>
      </c>
      <c r="M283">
        <v>5.4285199999999998</v>
      </c>
      <c r="N283">
        <v>20.6144</v>
      </c>
      <c r="O283">
        <v>33.458799999999997</v>
      </c>
      <c r="P283">
        <v>2.2017500000000001</v>
      </c>
      <c r="Q283">
        <v>1.2638</v>
      </c>
      <c r="R283">
        <v>63.470999999999997</v>
      </c>
      <c r="S283">
        <v>63.9621</v>
      </c>
      <c r="T283">
        <v>2.32775</v>
      </c>
      <c r="U283">
        <v>23.270600000000002</v>
      </c>
      <c r="V283">
        <v>2.1072799999999998</v>
      </c>
      <c r="W283">
        <v>0.369641</v>
      </c>
      <c r="X283">
        <v>17.433399999999999</v>
      </c>
      <c r="Y283">
        <v>1.6400300000000001</v>
      </c>
      <c r="Z283">
        <v>3.3367100000000001</v>
      </c>
      <c r="AA283">
        <v>0.84297699999999998</v>
      </c>
      <c r="AB283">
        <v>0.28320000000000001</v>
      </c>
      <c r="AC283">
        <v>0.322351</v>
      </c>
      <c r="AD283" t="s">
        <v>234</v>
      </c>
      <c r="AE283">
        <v>0.18999999999999997</v>
      </c>
      <c r="AF283">
        <v>0.18999999999999997</v>
      </c>
      <c r="AO283" s="18">
        <f t="shared" si="78"/>
        <v>0.18999999999999997</v>
      </c>
      <c r="AV283">
        <v>0.06</v>
      </c>
      <c r="AW283">
        <v>7.1818181818181809E-2</v>
      </c>
      <c r="AX283">
        <v>0.18833333333333332</v>
      </c>
      <c r="AY283">
        <v>0.21166666666666667</v>
      </c>
      <c r="AZ283">
        <v>0.16</v>
      </c>
      <c r="BA283">
        <v>0.11363636363636363</v>
      </c>
      <c r="BB283">
        <v>0.1918181818181818</v>
      </c>
      <c r="BE283">
        <v>7.6666666666666675E-2</v>
      </c>
      <c r="BF283">
        <v>7.1666666666666656E-2</v>
      </c>
      <c r="BG283">
        <v>0.16916666666666666</v>
      </c>
      <c r="BH283">
        <v>0.18999999999999997</v>
      </c>
      <c r="BI283">
        <v>0.13916666666666666</v>
      </c>
      <c r="BJ283">
        <v>0.15999999999999998</v>
      </c>
      <c r="BK283">
        <v>0.08</v>
      </c>
    </row>
    <row r="284" spans="1:63">
      <c r="A284" t="s">
        <v>291</v>
      </c>
      <c r="AD284" t="s">
        <v>238</v>
      </c>
      <c r="AE284">
        <v>0.13916666666666666</v>
      </c>
      <c r="AF284">
        <v>0.13916666666666666</v>
      </c>
      <c r="AO284" s="18">
        <f t="shared" si="78"/>
        <v>0.13916666666666666</v>
      </c>
      <c r="AV284">
        <v>0.06</v>
      </c>
      <c r="AW284">
        <v>7.1818181818181809E-2</v>
      </c>
      <c r="AX284">
        <v>0.18833333333333332</v>
      </c>
      <c r="AY284">
        <v>0.21166666666666667</v>
      </c>
      <c r="AZ284">
        <v>0.16</v>
      </c>
      <c r="BA284">
        <v>0.11363636363636363</v>
      </c>
      <c r="BB284">
        <v>0.1918181818181818</v>
      </c>
      <c r="BE284">
        <v>7.6666666666666675E-2</v>
      </c>
      <c r="BF284">
        <v>7.1666666666666656E-2</v>
      </c>
      <c r="BG284">
        <v>0.16916666666666666</v>
      </c>
      <c r="BH284">
        <v>0.18999999999999997</v>
      </c>
      <c r="BI284">
        <v>0.13916666666666666</v>
      </c>
      <c r="BJ284">
        <v>0.15999999999999998</v>
      </c>
      <c r="BK284">
        <v>0.08</v>
      </c>
    </row>
    <row r="285" spans="1:63">
      <c r="A285" t="s">
        <v>292</v>
      </c>
      <c r="C285">
        <v>57.040100000000002</v>
      </c>
      <c r="D285">
        <v>2613.04</v>
      </c>
      <c r="E285">
        <v>24593.9</v>
      </c>
      <c r="F285" s="1">
        <v>4.2127600000000003E-12</v>
      </c>
      <c r="G285">
        <v>6866.18</v>
      </c>
      <c r="H285">
        <v>64.213300000000004</v>
      </c>
      <c r="I285">
        <v>30.805900000000001</v>
      </c>
      <c r="J285">
        <v>40.459200000000003</v>
      </c>
      <c r="K285">
        <v>49.363799999999998</v>
      </c>
      <c r="L285">
        <v>69.407799999999995</v>
      </c>
      <c r="M285">
        <v>51.954700000000003</v>
      </c>
      <c r="N285">
        <v>77.3429</v>
      </c>
      <c r="O285">
        <v>82.009799999999998</v>
      </c>
      <c r="P285">
        <v>45.274799999999999</v>
      </c>
      <c r="Q285">
        <v>60.096499999999999</v>
      </c>
      <c r="R285">
        <v>79.943600000000004</v>
      </c>
      <c r="S285">
        <v>55.791499999999999</v>
      </c>
      <c r="T285">
        <v>48.414299999999997</v>
      </c>
      <c r="U285">
        <v>30.135899999999999</v>
      </c>
      <c r="V285">
        <v>47.656999999999996</v>
      </c>
      <c r="W285">
        <v>41.442100000000003</v>
      </c>
      <c r="X285">
        <v>48.563600000000001</v>
      </c>
      <c r="Y285">
        <v>44.423099999999998</v>
      </c>
      <c r="Z285">
        <v>45.929600000000001</v>
      </c>
      <c r="AA285">
        <v>36.568100000000001</v>
      </c>
      <c r="AB285">
        <v>40.804400000000001</v>
      </c>
      <c r="AC285">
        <v>63.090699999999998</v>
      </c>
      <c r="AD285" t="s">
        <v>244</v>
      </c>
      <c r="AE285">
        <v>0.15999999999999998</v>
      </c>
      <c r="AF285">
        <v>0.15999999999999998</v>
      </c>
      <c r="AO285" s="18">
        <f t="shared" si="78"/>
        <v>0.15999999999999998</v>
      </c>
      <c r="AV285">
        <v>0.06</v>
      </c>
      <c r="AW285">
        <v>7.1818181818181809E-2</v>
      </c>
      <c r="AX285">
        <v>0.18833333333333332</v>
      </c>
      <c r="AY285">
        <v>0.21166666666666667</v>
      </c>
      <c r="AZ285">
        <v>0.16</v>
      </c>
      <c r="BA285">
        <v>0.11363636363636363</v>
      </c>
      <c r="BB285">
        <v>0.1918181818181818</v>
      </c>
      <c r="BE285">
        <v>7.6666666666666675E-2</v>
      </c>
      <c r="BF285">
        <v>7.1666666666666656E-2</v>
      </c>
      <c r="BG285">
        <v>0.16916666666666666</v>
      </c>
      <c r="BH285">
        <v>0.18999999999999997</v>
      </c>
      <c r="BI285">
        <v>0.13916666666666666</v>
      </c>
      <c r="BJ285">
        <v>0.15999999999999998</v>
      </c>
      <c r="BK285">
        <v>0.08</v>
      </c>
    </row>
    <row r="286" spans="1:63">
      <c r="A286" t="s">
        <v>292</v>
      </c>
      <c r="C286">
        <v>59.276200000000003</v>
      </c>
      <c r="D286">
        <v>1248.8499999999999</v>
      </c>
      <c r="E286">
        <v>39985.199999999997</v>
      </c>
      <c r="F286" s="1">
        <v>4.8088799999999996E-12</v>
      </c>
      <c r="G286">
        <v>7921.42</v>
      </c>
      <c r="H286">
        <v>50.993499999999997</v>
      </c>
      <c r="I286">
        <v>49.144100000000002</v>
      </c>
      <c r="J286">
        <v>39.375900000000001</v>
      </c>
      <c r="K286">
        <v>44.250399999999999</v>
      </c>
      <c r="L286">
        <v>53.164099999999998</v>
      </c>
      <c r="M286">
        <v>36.405700000000003</v>
      </c>
      <c r="N286">
        <v>54.325400000000002</v>
      </c>
      <c r="O286">
        <v>69.130600000000001</v>
      </c>
      <c r="P286">
        <v>39.214300000000001</v>
      </c>
      <c r="Q286">
        <v>49.497999999999998</v>
      </c>
      <c r="R286">
        <v>69.756900000000002</v>
      </c>
      <c r="S286">
        <v>47.781700000000001</v>
      </c>
      <c r="T286">
        <v>40.004100000000001</v>
      </c>
      <c r="U286">
        <v>39.674799999999998</v>
      </c>
      <c r="V286">
        <v>40.417700000000004</v>
      </c>
      <c r="W286">
        <v>35.076500000000003</v>
      </c>
      <c r="X286">
        <v>65.914400000000001</v>
      </c>
      <c r="Y286">
        <v>36.276800000000001</v>
      </c>
      <c r="Z286">
        <v>38.6357</v>
      </c>
      <c r="AA286">
        <v>47.814700000000002</v>
      </c>
      <c r="AB286">
        <v>43.616100000000003</v>
      </c>
      <c r="AC286">
        <v>40.008200000000002</v>
      </c>
      <c r="AD286" t="s">
        <v>241</v>
      </c>
      <c r="AE286">
        <v>0.08</v>
      </c>
      <c r="AF286">
        <v>0.08</v>
      </c>
      <c r="AO286" s="18">
        <f t="shared" si="78"/>
        <v>0.08</v>
      </c>
      <c r="AV286">
        <v>0.06</v>
      </c>
      <c r="AW286">
        <v>7.1818181818181809E-2</v>
      </c>
      <c r="AX286">
        <v>0.18833333333333332</v>
      </c>
      <c r="AY286">
        <v>0.21166666666666667</v>
      </c>
      <c r="AZ286">
        <v>0.16</v>
      </c>
      <c r="BA286">
        <v>0.11363636363636363</v>
      </c>
      <c r="BB286">
        <v>0.1918181818181818</v>
      </c>
      <c r="BE286">
        <v>7.6666666666666675E-2</v>
      </c>
      <c r="BF286">
        <v>7.1666666666666656E-2</v>
      </c>
      <c r="BG286">
        <v>0.16916666666666666</v>
      </c>
      <c r="BH286">
        <v>0.18999999999999997</v>
      </c>
      <c r="BI286">
        <v>0.13916666666666666</v>
      </c>
      <c r="BJ286">
        <v>0.15999999999999998</v>
      </c>
      <c r="BK286">
        <v>0.08</v>
      </c>
    </row>
    <row r="287" spans="1:63">
      <c r="A287" t="s">
        <v>292</v>
      </c>
      <c r="C287">
        <v>34.970399999999998</v>
      </c>
      <c r="D287">
        <v>1733.81</v>
      </c>
      <c r="E287">
        <v>34834</v>
      </c>
      <c r="F287" s="1">
        <v>3.4397100000000001E-12</v>
      </c>
      <c r="G287">
        <v>12288.9</v>
      </c>
      <c r="H287">
        <v>54.164999999999999</v>
      </c>
      <c r="I287">
        <v>45.754899999999999</v>
      </c>
      <c r="J287">
        <v>58.217100000000002</v>
      </c>
      <c r="K287">
        <v>48.609099999999998</v>
      </c>
      <c r="L287">
        <v>70.886499999999998</v>
      </c>
      <c r="M287">
        <v>47.2241</v>
      </c>
      <c r="N287">
        <v>77.052899999999994</v>
      </c>
      <c r="O287">
        <v>90.827500000000001</v>
      </c>
      <c r="P287">
        <v>41.5867</v>
      </c>
      <c r="Q287">
        <v>66.310599999999994</v>
      </c>
      <c r="R287">
        <v>70.134200000000007</v>
      </c>
      <c r="S287">
        <v>52.241300000000003</v>
      </c>
      <c r="T287">
        <v>46.496299999999998</v>
      </c>
      <c r="U287">
        <v>63.542900000000003</v>
      </c>
      <c r="V287">
        <v>60.497</v>
      </c>
      <c r="W287">
        <v>65.539699999999996</v>
      </c>
      <c r="X287">
        <v>66.530900000000003</v>
      </c>
      <c r="Y287">
        <v>38.009900000000002</v>
      </c>
      <c r="Z287">
        <v>41.388399999999997</v>
      </c>
      <c r="AA287">
        <v>55.162100000000002</v>
      </c>
      <c r="AB287">
        <v>52.7806</v>
      </c>
      <c r="AC287">
        <v>56.3367</v>
      </c>
      <c r="AO287" s="18">
        <f t="shared" si="78"/>
        <v>0</v>
      </c>
      <c r="AV287">
        <v>0.06</v>
      </c>
      <c r="AW287">
        <v>7.1818181818181809E-2</v>
      </c>
      <c r="AX287">
        <v>0.18833333333333332</v>
      </c>
      <c r="AY287">
        <v>0.21166666666666667</v>
      </c>
      <c r="AZ287">
        <v>0.16</v>
      </c>
      <c r="BA287">
        <v>0.11363636363636363</v>
      </c>
      <c r="BB287">
        <v>0.1918181818181818</v>
      </c>
      <c r="BE287">
        <v>7.6666666666666675E-2</v>
      </c>
      <c r="BF287">
        <v>7.1666666666666656E-2</v>
      </c>
      <c r="BG287">
        <v>0.16916666666666666</v>
      </c>
      <c r="BH287">
        <v>0.18999999999999997</v>
      </c>
      <c r="BI287">
        <v>0.13916666666666666</v>
      </c>
      <c r="BJ287">
        <v>0.15999999999999998</v>
      </c>
      <c r="BK287">
        <v>0.08</v>
      </c>
    </row>
    <row r="288" spans="1:63">
      <c r="A288" t="s">
        <v>292</v>
      </c>
      <c r="C288">
        <v>61.382399999999997</v>
      </c>
      <c r="D288">
        <v>2197.98</v>
      </c>
      <c r="E288">
        <v>31149.3</v>
      </c>
      <c r="F288" s="1">
        <v>3.3121299999999999E-12</v>
      </c>
      <c r="G288">
        <v>7227.77</v>
      </c>
      <c r="H288">
        <v>41.340299999999999</v>
      </c>
      <c r="I288">
        <v>36.924599999999998</v>
      </c>
      <c r="J288">
        <v>50.448799999999999</v>
      </c>
      <c r="K288">
        <v>46.082299999999996</v>
      </c>
      <c r="L288">
        <v>63.457700000000003</v>
      </c>
      <c r="M288">
        <v>43.945099999999996</v>
      </c>
      <c r="N288">
        <v>66.352500000000006</v>
      </c>
      <c r="O288">
        <v>35.919600000000003</v>
      </c>
      <c r="P288">
        <v>45.115499999999997</v>
      </c>
      <c r="Q288">
        <v>52.472299999999997</v>
      </c>
      <c r="R288">
        <v>86.581699999999998</v>
      </c>
      <c r="S288">
        <v>56.244</v>
      </c>
      <c r="T288">
        <v>58.3932</v>
      </c>
      <c r="U288">
        <v>66.408600000000007</v>
      </c>
      <c r="V288">
        <v>51.302500000000002</v>
      </c>
      <c r="W288">
        <v>43.927799999999998</v>
      </c>
      <c r="X288">
        <v>65.963200000000001</v>
      </c>
      <c r="Y288">
        <v>44.909399999999998</v>
      </c>
      <c r="Z288">
        <v>45.648000000000003</v>
      </c>
      <c r="AA288">
        <v>62.472900000000003</v>
      </c>
      <c r="AB288">
        <v>44.253700000000002</v>
      </c>
      <c r="AC288">
        <v>49.6631</v>
      </c>
      <c r="AO288" s="18">
        <f t="shared" si="78"/>
        <v>0</v>
      </c>
      <c r="AV288">
        <v>0.06</v>
      </c>
      <c r="AW288">
        <v>7.1818181818181809E-2</v>
      </c>
      <c r="AX288">
        <v>0.18833333333333332</v>
      </c>
      <c r="AY288">
        <v>0.21166666666666667</v>
      </c>
      <c r="AZ288">
        <v>0.16</v>
      </c>
      <c r="BA288">
        <v>0.11363636363636363</v>
      </c>
      <c r="BB288">
        <v>0.1918181818181818</v>
      </c>
      <c r="BE288">
        <v>7.6666666666666675E-2</v>
      </c>
      <c r="BF288">
        <v>7.1666666666666656E-2</v>
      </c>
      <c r="BG288">
        <v>0.16916666666666666</v>
      </c>
      <c r="BH288">
        <v>0.18999999999999997</v>
      </c>
      <c r="BI288">
        <v>0.13916666666666666</v>
      </c>
      <c r="BJ288">
        <v>0.15999999999999998</v>
      </c>
      <c r="BK288">
        <v>0.08</v>
      </c>
    </row>
    <row r="289" spans="1:63">
      <c r="A289" t="s">
        <v>293</v>
      </c>
      <c r="AE289" t="s">
        <v>231</v>
      </c>
      <c r="AF289" t="s">
        <v>232</v>
      </c>
      <c r="AG289" t="s">
        <v>233</v>
      </c>
      <c r="AH289" t="s">
        <v>234</v>
      </c>
      <c r="AI289" t="s">
        <v>238</v>
      </c>
      <c r="AJ289" t="s">
        <v>244</v>
      </c>
      <c r="AK289" t="s">
        <v>241</v>
      </c>
      <c r="AO289" s="18" t="e">
        <f t="shared" si="78"/>
        <v>#VALUE!</v>
      </c>
      <c r="AV289">
        <v>0.06</v>
      </c>
      <c r="AW289">
        <v>7.1818181818181809E-2</v>
      </c>
      <c r="AX289">
        <v>0.18833333333333332</v>
      </c>
      <c r="AY289">
        <v>0.21166666666666667</v>
      </c>
      <c r="AZ289">
        <v>0.16</v>
      </c>
      <c r="BA289">
        <v>0.11363636363636363</v>
      </c>
      <c r="BB289">
        <v>0.1918181818181818</v>
      </c>
      <c r="BE289">
        <v>7.6666666666666675E-2</v>
      </c>
      <c r="BF289">
        <v>7.1666666666666656E-2</v>
      </c>
      <c r="BG289">
        <v>0.16916666666666666</v>
      </c>
      <c r="BH289">
        <v>0.18999999999999997</v>
      </c>
      <c r="BI289">
        <v>0.13916666666666666</v>
      </c>
      <c r="BJ289">
        <v>0.15999999999999998</v>
      </c>
      <c r="BK289">
        <v>0.08</v>
      </c>
    </row>
    <row r="290" spans="1:63">
      <c r="A290" t="s">
        <v>293</v>
      </c>
      <c r="C290">
        <v>6.6974</v>
      </c>
      <c r="D290">
        <v>978.76599999999996</v>
      </c>
      <c r="E290">
        <v>27200.2</v>
      </c>
      <c r="F290" s="1">
        <v>5.2882399999999997E-12</v>
      </c>
      <c r="G290">
        <v>7518.41</v>
      </c>
      <c r="H290">
        <v>5.4959300000000004</v>
      </c>
      <c r="I290">
        <v>23.4801</v>
      </c>
      <c r="J290">
        <v>4.0410500000000003</v>
      </c>
      <c r="K290">
        <v>3.64961</v>
      </c>
      <c r="L290">
        <v>6.85459</v>
      </c>
      <c r="M290">
        <v>4.2839200000000002</v>
      </c>
      <c r="N290">
        <v>7.5805100000000003</v>
      </c>
      <c r="O290">
        <v>17.468</v>
      </c>
      <c r="P290">
        <v>3.06664</v>
      </c>
      <c r="Q290">
        <v>6.5361099999999999</v>
      </c>
      <c r="R290">
        <v>13.940899999999999</v>
      </c>
      <c r="S290">
        <v>9.1795000000000009</v>
      </c>
      <c r="T290">
        <v>5.5308999999999999</v>
      </c>
      <c r="U290">
        <v>5.0036899999999997</v>
      </c>
      <c r="V290">
        <v>3.3365499999999999</v>
      </c>
      <c r="W290">
        <v>5.3121999999999998</v>
      </c>
      <c r="X290">
        <v>3.2690600000000001</v>
      </c>
      <c r="Y290">
        <v>3.2338900000000002</v>
      </c>
      <c r="Z290">
        <v>3.07369</v>
      </c>
      <c r="AA290">
        <v>4.5393999999999997</v>
      </c>
      <c r="AB290">
        <v>4.5268899999999999</v>
      </c>
      <c r="AC290">
        <v>6.0938499999999998</v>
      </c>
      <c r="AD290" t="s">
        <v>315</v>
      </c>
      <c r="AE290">
        <v>7.6666666666666675E-2</v>
      </c>
      <c r="AF290">
        <v>7.1666666666666656E-2</v>
      </c>
      <c r="AG290">
        <v>0.16916666666666666</v>
      </c>
      <c r="AH290">
        <v>0.18999999999999997</v>
      </c>
      <c r="AI290">
        <v>0.13916666666666666</v>
      </c>
      <c r="AJ290">
        <v>0.15999999999999998</v>
      </c>
      <c r="AK290">
        <v>0.08</v>
      </c>
      <c r="AO290" s="18">
        <f t="shared" si="78"/>
        <v>0.23666666666666664</v>
      </c>
      <c r="AV290">
        <v>0.06</v>
      </c>
      <c r="AW290">
        <v>7.1818181818181809E-2</v>
      </c>
      <c r="AX290">
        <v>0.18833333333333332</v>
      </c>
      <c r="AY290">
        <v>0.21166666666666667</v>
      </c>
      <c r="AZ290">
        <v>0.16</v>
      </c>
      <c r="BA290">
        <v>0.11363636363636363</v>
      </c>
      <c r="BB290">
        <v>0.1918181818181818</v>
      </c>
      <c r="BE290">
        <v>7.6666666666666675E-2</v>
      </c>
      <c r="BF290">
        <v>7.1666666666666656E-2</v>
      </c>
      <c r="BG290">
        <v>0.16916666666666666</v>
      </c>
      <c r="BH290">
        <v>0.18999999999999997</v>
      </c>
      <c r="BI290">
        <v>0.13916666666666666</v>
      </c>
      <c r="BJ290">
        <v>0.15999999999999998</v>
      </c>
      <c r="BK290">
        <v>0.08</v>
      </c>
    </row>
    <row r="291" spans="1:63">
      <c r="A291" t="s">
        <v>293</v>
      </c>
      <c r="C291">
        <v>10.276199999999999</v>
      </c>
      <c r="D291">
        <v>2241.96</v>
      </c>
      <c r="E291">
        <v>40612.800000000003</v>
      </c>
      <c r="F291" s="1">
        <v>3.05091E-12</v>
      </c>
      <c r="G291">
        <v>5777.3</v>
      </c>
      <c r="H291">
        <v>7.5294499999999998</v>
      </c>
      <c r="I291">
        <v>33.177300000000002</v>
      </c>
      <c r="J291">
        <v>5.3516599999999999</v>
      </c>
      <c r="K291">
        <v>3.5179399999999998</v>
      </c>
      <c r="L291">
        <v>7.0232000000000001</v>
      </c>
      <c r="M291">
        <v>5.0508899999999999</v>
      </c>
      <c r="N291">
        <v>8.6602700000000006</v>
      </c>
      <c r="O291">
        <v>11.298400000000001</v>
      </c>
      <c r="P291">
        <v>4.0202299999999997</v>
      </c>
      <c r="Q291">
        <v>7.3391500000000001</v>
      </c>
      <c r="R291">
        <v>23.838899999999999</v>
      </c>
      <c r="S291">
        <v>13.064299999999999</v>
      </c>
      <c r="T291">
        <v>5.7237099999999996</v>
      </c>
      <c r="U291">
        <v>6.88103</v>
      </c>
      <c r="V291">
        <v>5.2796399999999997</v>
      </c>
      <c r="W291">
        <v>4.7511700000000001</v>
      </c>
      <c r="X291">
        <v>8.1604799999999997</v>
      </c>
      <c r="Y291">
        <v>6.3029000000000002</v>
      </c>
      <c r="Z291">
        <v>5.8036199999999996</v>
      </c>
      <c r="AA291">
        <v>5.48353</v>
      </c>
      <c r="AB291">
        <v>5.0199199999999999</v>
      </c>
      <c r="AC291">
        <v>7.1467700000000001</v>
      </c>
      <c r="AD291" t="s">
        <v>316</v>
      </c>
      <c r="AE291">
        <v>7.6666666666666675E-2</v>
      </c>
      <c r="AF291">
        <v>7.1666666666666656E-2</v>
      </c>
      <c r="AG291">
        <v>0.16916666666666666</v>
      </c>
      <c r="AH291">
        <v>0.18999999999999997</v>
      </c>
      <c r="AI291">
        <v>0.13916666666666666</v>
      </c>
      <c r="AJ291">
        <v>0.15999999999999998</v>
      </c>
      <c r="AK291">
        <v>0.08</v>
      </c>
      <c r="AO291" s="18">
        <f t="shared" si="78"/>
        <v>0.23666666666666664</v>
      </c>
      <c r="AV291">
        <v>0.06</v>
      </c>
      <c r="AW291">
        <v>7.1818181818181809E-2</v>
      </c>
      <c r="AX291">
        <v>0.18833333333333332</v>
      </c>
      <c r="AY291">
        <v>0.21166666666666667</v>
      </c>
      <c r="AZ291">
        <v>0.16</v>
      </c>
      <c r="BA291">
        <v>0.11363636363636363</v>
      </c>
      <c r="BB291">
        <v>0.1918181818181818</v>
      </c>
      <c r="BE291">
        <v>7.6666666666666675E-2</v>
      </c>
      <c r="BF291">
        <v>7.1666666666666656E-2</v>
      </c>
      <c r="BG291">
        <v>0.16916666666666666</v>
      </c>
      <c r="BH291">
        <v>0.18999999999999997</v>
      </c>
      <c r="BI291">
        <v>0.13916666666666666</v>
      </c>
      <c r="BJ291">
        <v>0.15999999999999998</v>
      </c>
      <c r="BK291">
        <v>0.08</v>
      </c>
    </row>
    <row r="292" spans="1:63">
      <c r="A292" t="s">
        <v>293</v>
      </c>
      <c r="C292">
        <v>7.1744000000000003</v>
      </c>
      <c r="D292">
        <v>1140.6500000000001</v>
      </c>
      <c r="E292">
        <v>24911.7</v>
      </c>
      <c r="F292" s="1">
        <v>3.3121299999999999E-12</v>
      </c>
      <c r="G292">
        <v>8221.8799999999992</v>
      </c>
      <c r="H292">
        <v>6.7243599999999999</v>
      </c>
      <c r="I292">
        <v>24.866900000000001</v>
      </c>
      <c r="J292">
        <v>3.7665299999999999</v>
      </c>
      <c r="K292">
        <v>4.8439800000000002</v>
      </c>
      <c r="L292">
        <v>6.5119699999999998</v>
      </c>
      <c r="M292">
        <v>2.9389599999999998</v>
      </c>
      <c r="N292">
        <v>6.3896300000000004</v>
      </c>
      <c r="O292">
        <v>16.4862</v>
      </c>
      <c r="P292">
        <v>3.8103600000000002</v>
      </c>
      <c r="Q292">
        <v>6.0764199999999997</v>
      </c>
      <c r="R292">
        <v>18.177800000000001</v>
      </c>
      <c r="S292">
        <v>7.8425799999999999</v>
      </c>
      <c r="T292">
        <v>4.3645399999999999</v>
      </c>
      <c r="U292">
        <v>5.1281299999999996</v>
      </c>
      <c r="V292">
        <v>4.8836599999999999</v>
      </c>
      <c r="W292">
        <v>6.0730899999999997</v>
      </c>
      <c r="X292">
        <v>7.9342600000000001</v>
      </c>
      <c r="Y292">
        <v>3.7681100000000001</v>
      </c>
      <c r="Z292">
        <v>3.9851399999999999</v>
      </c>
      <c r="AA292">
        <v>4.1455099999999998</v>
      </c>
      <c r="AB292">
        <v>3.1483400000000001</v>
      </c>
      <c r="AC292">
        <v>4.6871499999999999</v>
      </c>
      <c r="AO292" s="18">
        <f t="shared" si="78"/>
        <v>0</v>
      </c>
      <c r="AV292">
        <v>0.06</v>
      </c>
      <c r="AW292">
        <v>7.1818181818181809E-2</v>
      </c>
      <c r="AX292">
        <v>0.18833333333333332</v>
      </c>
      <c r="AY292">
        <v>0.21166666666666667</v>
      </c>
      <c r="AZ292">
        <v>0.16</v>
      </c>
      <c r="BA292">
        <v>0.11363636363636363</v>
      </c>
      <c r="BB292">
        <v>0.1918181818181818</v>
      </c>
      <c r="BE292">
        <v>7.6666666666666675E-2</v>
      </c>
      <c r="BF292">
        <v>7.1666666666666656E-2</v>
      </c>
      <c r="BG292">
        <v>0.16916666666666666</v>
      </c>
      <c r="BH292">
        <v>0.18999999999999997</v>
      </c>
      <c r="BI292">
        <v>0.13916666666666666</v>
      </c>
      <c r="BJ292">
        <v>0.15999999999999998</v>
      </c>
      <c r="BK292">
        <v>0.08</v>
      </c>
    </row>
    <row r="293" spans="1:63">
      <c r="A293" t="s">
        <v>293</v>
      </c>
      <c r="C293">
        <v>4.9138900000000003</v>
      </c>
      <c r="D293">
        <v>1603.36</v>
      </c>
      <c r="E293">
        <v>27968.7</v>
      </c>
      <c r="F293" s="1">
        <v>4.1576900000000002E-12</v>
      </c>
      <c r="G293">
        <v>7463.54</v>
      </c>
      <c r="H293">
        <v>3.7202099999999998</v>
      </c>
      <c r="I293">
        <v>18.880099999999999</v>
      </c>
      <c r="J293">
        <v>2.4654799999999999</v>
      </c>
      <c r="K293">
        <v>3.2340200000000001</v>
      </c>
      <c r="L293">
        <v>4.9990899999999998</v>
      </c>
      <c r="M293">
        <v>2.9335800000000001</v>
      </c>
      <c r="N293">
        <v>9.1140000000000008</v>
      </c>
      <c r="O293">
        <v>25.721699999999998</v>
      </c>
      <c r="P293">
        <v>3.1889799999999999</v>
      </c>
      <c r="Q293">
        <v>5.2692800000000002</v>
      </c>
      <c r="R293">
        <v>16.286799999999999</v>
      </c>
      <c r="S293">
        <v>7.8004600000000002</v>
      </c>
      <c r="T293">
        <v>5.2749300000000003</v>
      </c>
      <c r="U293">
        <v>6.5701200000000002</v>
      </c>
      <c r="V293">
        <v>2.4798900000000001</v>
      </c>
      <c r="W293">
        <v>4.2205300000000001</v>
      </c>
      <c r="X293">
        <v>6.9837699999999998</v>
      </c>
      <c r="Y293">
        <v>2.6260500000000002</v>
      </c>
      <c r="Z293">
        <v>3.2711800000000002</v>
      </c>
      <c r="AA293">
        <v>1.9892799999999999</v>
      </c>
      <c r="AB293">
        <v>2.8382299999999998</v>
      </c>
      <c r="AC293">
        <v>3.6411199999999999</v>
      </c>
      <c r="AO293" s="18">
        <f t="shared" si="78"/>
        <v>0</v>
      </c>
      <c r="AV293">
        <v>0.06</v>
      </c>
      <c r="AW293">
        <v>7.1818181818181809E-2</v>
      </c>
      <c r="AX293">
        <v>0.18833333333333332</v>
      </c>
      <c r="AY293">
        <v>0.21166666666666667</v>
      </c>
      <c r="AZ293">
        <v>0.16</v>
      </c>
      <c r="BA293">
        <v>0.11363636363636363</v>
      </c>
      <c r="BB293">
        <v>0.1918181818181818</v>
      </c>
      <c r="BE293">
        <v>7.6666666666666675E-2</v>
      </c>
      <c r="BF293">
        <v>7.1666666666666656E-2</v>
      </c>
      <c r="BG293">
        <v>0.16916666666666666</v>
      </c>
      <c r="BH293">
        <v>0.18999999999999997</v>
      </c>
      <c r="BI293">
        <v>0.13916666666666666</v>
      </c>
      <c r="BJ293">
        <v>0.15999999999999998</v>
      </c>
      <c r="BK293">
        <v>0.08</v>
      </c>
    </row>
    <row r="294" spans="1:63">
      <c r="A294" t="s">
        <v>294</v>
      </c>
      <c r="AO294" s="18">
        <f t="shared" si="78"/>
        <v>0</v>
      </c>
      <c r="AV294">
        <v>0.06</v>
      </c>
      <c r="AW294">
        <v>7.1818181818181809E-2</v>
      </c>
      <c r="AX294">
        <v>0.18833333333333332</v>
      </c>
      <c r="AY294">
        <v>0.21166666666666667</v>
      </c>
      <c r="AZ294">
        <v>0.16</v>
      </c>
      <c r="BA294">
        <v>0.11363636363636363</v>
      </c>
      <c r="BB294">
        <v>0.1918181818181818</v>
      </c>
      <c r="BE294">
        <v>7.6666666666666675E-2</v>
      </c>
      <c r="BF294">
        <v>7.1666666666666656E-2</v>
      </c>
      <c r="BG294">
        <v>0.16916666666666666</v>
      </c>
      <c r="BH294">
        <v>0.18999999999999997</v>
      </c>
      <c r="BI294">
        <v>0.13916666666666666</v>
      </c>
      <c r="BJ294">
        <v>0.15999999999999998</v>
      </c>
      <c r="BK294">
        <v>0.08</v>
      </c>
    </row>
    <row r="295" spans="1:63">
      <c r="A295" t="s">
        <v>294</v>
      </c>
      <c r="C295">
        <v>3.2606600000000001</v>
      </c>
      <c r="D295">
        <v>19257.2</v>
      </c>
      <c r="E295">
        <v>38549.9</v>
      </c>
      <c r="F295" s="1">
        <v>1.3220599999999999E-12</v>
      </c>
      <c r="G295">
        <v>5560.5</v>
      </c>
      <c r="H295">
        <v>3.3136800000000002</v>
      </c>
      <c r="I295">
        <v>389.62599999999998</v>
      </c>
      <c r="J295">
        <v>15.4656</v>
      </c>
      <c r="K295">
        <v>2.25101</v>
      </c>
      <c r="L295">
        <v>128.46600000000001</v>
      </c>
      <c r="M295">
        <v>2.3450700000000002</v>
      </c>
      <c r="N295">
        <v>16.6328</v>
      </c>
      <c r="O295">
        <v>32.801099999999998</v>
      </c>
      <c r="P295">
        <v>4.5849900000000003</v>
      </c>
      <c r="Q295">
        <v>7.9102899999999998</v>
      </c>
      <c r="R295">
        <v>66.203800000000001</v>
      </c>
      <c r="S295">
        <v>81.323899999999995</v>
      </c>
      <c r="T295">
        <v>2.2980399999999999</v>
      </c>
      <c r="U295">
        <v>17.955300000000001</v>
      </c>
      <c r="V295">
        <v>1.20825</v>
      </c>
      <c r="W295">
        <v>0.53501500000000002</v>
      </c>
      <c r="X295">
        <v>52.796900000000001</v>
      </c>
      <c r="Y295">
        <v>2.0983399999999999</v>
      </c>
      <c r="Z295">
        <v>4.4466700000000001</v>
      </c>
      <c r="AA295">
        <v>0.75363599999999997</v>
      </c>
      <c r="AB295">
        <v>0.264177</v>
      </c>
      <c r="AC295">
        <v>1.4140699999999999</v>
      </c>
      <c r="AO295" s="18">
        <f t="shared" si="78"/>
        <v>0</v>
      </c>
      <c r="AV295">
        <v>0.06</v>
      </c>
      <c r="AW295">
        <v>7.1818181818181809E-2</v>
      </c>
      <c r="AX295">
        <v>0.18833333333333332</v>
      </c>
      <c r="AY295">
        <v>0.21166666666666667</v>
      </c>
      <c r="AZ295">
        <v>0.16</v>
      </c>
      <c r="BA295">
        <v>0.11363636363636363</v>
      </c>
      <c r="BB295">
        <v>0.1918181818181818</v>
      </c>
      <c r="BE295">
        <v>7.6666666666666675E-2</v>
      </c>
      <c r="BF295">
        <v>7.1666666666666656E-2</v>
      </c>
      <c r="BG295">
        <v>0.16916666666666666</v>
      </c>
      <c r="BH295">
        <v>0.18999999999999997</v>
      </c>
      <c r="BI295">
        <v>0.13916666666666666</v>
      </c>
      <c r="BJ295">
        <v>0.15999999999999998</v>
      </c>
      <c r="BK295">
        <v>0.08</v>
      </c>
    </row>
    <row r="296" spans="1:63">
      <c r="A296" t="s">
        <v>294</v>
      </c>
      <c r="C296">
        <v>3.70655</v>
      </c>
      <c r="D296">
        <v>16038</v>
      </c>
      <c r="E296">
        <v>56569</v>
      </c>
      <c r="F296" s="1">
        <v>1.8459199999999999E-12</v>
      </c>
      <c r="G296">
        <v>3903</v>
      </c>
      <c r="H296">
        <v>2.8765200000000002</v>
      </c>
      <c r="I296">
        <v>264.71600000000001</v>
      </c>
      <c r="J296">
        <v>9.0731800000000007</v>
      </c>
      <c r="K296">
        <v>2.2794099999999999</v>
      </c>
      <c r="L296">
        <v>95.418300000000002</v>
      </c>
      <c r="M296">
        <v>1.9090499999999999</v>
      </c>
      <c r="N296">
        <v>13.685</v>
      </c>
      <c r="O296">
        <v>30.3064</v>
      </c>
      <c r="P296">
        <v>2.0857000000000001</v>
      </c>
      <c r="Q296">
        <v>3.52467</v>
      </c>
      <c r="R296">
        <v>53.406500000000001</v>
      </c>
      <c r="S296">
        <v>52.7363</v>
      </c>
      <c r="T296">
        <v>1.48743</v>
      </c>
      <c r="U296">
        <v>13.5364</v>
      </c>
      <c r="V296">
        <v>0.83052499999999996</v>
      </c>
      <c r="W296">
        <v>0.51272099999999998</v>
      </c>
      <c r="X296">
        <v>41.231499999999997</v>
      </c>
      <c r="Y296">
        <v>1.30223</v>
      </c>
      <c r="Z296">
        <v>2.5708000000000002</v>
      </c>
      <c r="AA296">
        <v>0.65186299999999997</v>
      </c>
      <c r="AB296">
        <v>0.16977100000000001</v>
      </c>
      <c r="AC296">
        <v>1.1193200000000001</v>
      </c>
      <c r="AO296" s="18">
        <f t="shared" si="78"/>
        <v>0</v>
      </c>
      <c r="AV296">
        <v>0.06</v>
      </c>
      <c r="AW296">
        <v>7.1818181818181809E-2</v>
      </c>
      <c r="AX296">
        <v>0.18833333333333332</v>
      </c>
      <c r="AY296">
        <v>0.21166666666666667</v>
      </c>
      <c r="AZ296">
        <v>0.16</v>
      </c>
      <c r="BA296">
        <v>0.11363636363636363</v>
      </c>
      <c r="BB296">
        <v>0.1918181818181818</v>
      </c>
      <c r="BE296">
        <v>7.6666666666666675E-2</v>
      </c>
      <c r="BF296">
        <v>7.1666666666666656E-2</v>
      </c>
      <c r="BG296">
        <v>0.16916666666666666</v>
      </c>
      <c r="BH296">
        <v>0.18999999999999997</v>
      </c>
      <c r="BI296">
        <v>0.13916666666666666</v>
      </c>
      <c r="BJ296">
        <v>0.15999999999999998</v>
      </c>
      <c r="BK296">
        <v>0.08</v>
      </c>
    </row>
    <row r="297" spans="1:63">
      <c r="A297" t="s">
        <v>295</v>
      </c>
      <c r="AD297" s="19" t="s">
        <v>231</v>
      </c>
      <c r="AE297" s="19" t="s">
        <v>232</v>
      </c>
      <c r="AF297" s="19" t="s">
        <v>233</v>
      </c>
      <c r="AG297" s="19" t="s">
        <v>234</v>
      </c>
      <c r="AH297" s="19" t="s">
        <v>238</v>
      </c>
      <c r="AI297" s="19" t="s">
        <v>244</v>
      </c>
      <c r="AJ297" s="19" t="s">
        <v>241</v>
      </c>
      <c r="AM297" s="2" t="s">
        <v>27</v>
      </c>
      <c r="AN297" s="2" t="s">
        <v>28</v>
      </c>
      <c r="AO297" s="18" t="e">
        <f t="shared" si="78"/>
        <v>#VALUE!</v>
      </c>
      <c r="AV297">
        <v>0.06</v>
      </c>
      <c r="AW297">
        <v>7.1818181818181809E-2</v>
      </c>
      <c r="AX297">
        <v>0.18833333333333332</v>
      </c>
      <c r="AY297">
        <v>0.21166666666666667</v>
      </c>
      <c r="AZ297">
        <v>0.16</v>
      </c>
      <c r="BA297">
        <v>0.11363636363636363</v>
      </c>
      <c r="BB297">
        <v>0.1918181818181818</v>
      </c>
      <c r="BE297">
        <v>7.6666666666666675E-2</v>
      </c>
      <c r="BF297">
        <v>7.1666666666666656E-2</v>
      </c>
      <c r="BG297">
        <v>0.16916666666666666</v>
      </c>
      <c r="BH297">
        <v>0.18999999999999997</v>
      </c>
      <c r="BI297">
        <v>0.13916666666666666</v>
      </c>
      <c r="BJ297">
        <v>0.15999999999999998</v>
      </c>
      <c r="BK297">
        <v>0.08</v>
      </c>
    </row>
    <row r="298" spans="1:63" s="36" customFormat="1">
      <c r="A298" s="36" t="s">
        <v>71</v>
      </c>
      <c r="C298" s="36">
        <v>7.0143300000000002</v>
      </c>
      <c r="D298" s="37">
        <v>9.6177599999999992E-12</v>
      </c>
      <c r="E298" s="36">
        <v>15372.4</v>
      </c>
      <c r="F298" s="36">
        <v>1999.75</v>
      </c>
      <c r="G298" s="36">
        <v>306.245</v>
      </c>
      <c r="H298" s="36">
        <v>7.48</v>
      </c>
      <c r="I298" s="36">
        <v>168.399</v>
      </c>
      <c r="J298" s="36">
        <v>0.28517199999999998</v>
      </c>
      <c r="K298" s="36">
        <v>2.3087200000000001</v>
      </c>
      <c r="L298" s="36">
        <v>17.2818</v>
      </c>
      <c r="M298" s="36">
        <v>0.142177</v>
      </c>
      <c r="N298" s="36">
        <v>10.2248</v>
      </c>
      <c r="O298" s="36">
        <v>25.503</v>
      </c>
      <c r="P298" s="36">
        <v>8.1084399999999999</v>
      </c>
      <c r="Q298" s="36">
        <v>28.743300000000001</v>
      </c>
      <c r="R298" s="36">
        <v>11.9808</v>
      </c>
      <c r="S298" s="36">
        <v>4.6394500000000001</v>
      </c>
      <c r="T298" s="36">
        <v>0.11927400000000001</v>
      </c>
      <c r="U298" s="36">
        <v>0.90424599999999999</v>
      </c>
      <c r="V298" s="36">
        <v>3.5855100000000002</v>
      </c>
      <c r="W298" s="36">
        <v>0.22995599999999999</v>
      </c>
      <c r="X298" s="36">
        <v>405.90300000000002</v>
      </c>
      <c r="Y298" s="36">
        <v>5.7699600000000002E-3</v>
      </c>
      <c r="Z298" s="36">
        <v>1.4283699999999999E-4</v>
      </c>
      <c r="AA298" s="37">
        <v>2.3291599999999998E-6</v>
      </c>
      <c r="AB298" s="36">
        <v>4.16681E-2</v>
      </c>
      <c r="AC298" s="36">
        <v>0.79761300000000002</v>
      </c>
      <c r="AD298" s="36">
        <f>AD47*(BE281/100)</f>
        <v>3.2966666666666673</v>
      </c>
      <c r="AE298" s="36">
        <f>AE47*(BF281/100)</f>
        <v>4.9449999999999985</v>
      </c>
      <c r="AF298" s="36">
        <f>AF47*(BG281/100)</f>
        <v>329.53666666666663</v>
      </c>
      <c r="AG298" s="36">
        <f>AG47*(BH281/100)</f>
        <v>441.17999999999995</v>
      </c>
      <c r="AH298" s="36">
        <f>AH47*(BI281/100)</f>
        <v>118.01333333333334</v>
      </c>
      <c r="AI298" s="36">
        <f>AK47*(BJ281/100)</f>
        <v>19.68</v>
      </c>
      <c r="AJ298" s="36">
        <f>AJ47*(BK281/100)</f>
        <v>0</v>
      </c>
      <c r="AK298" s="5" t="s">
        <v>71</v>
      </c>
      <c r="AL298" s="5"/>
      <c r="AM298" s="5">
        <v>1205.32</v>
      </c>
      <c r="AN298" s="5">
        <v>437.67500000000001</v>
      </c>
      <c r="AO298" s="36">
        <f t="shared" si="78"/>
        <v>4.9449999999999985</v>
      </c>
      <c r="AV298" s="36">
        <v>0.06</v>
      </c>
      <c r="AW298" s="36">
        <v>7.1818181818181809E-2</v>
      </c>
      <c r="AX298" s="36">
        <v>0.18833333333333332</v>
      </c>
      <c r="AY298" s="36">
        <v>0.21166666666666667</v>
      </c>
      <c r="AZ298" s="36">
        <v>0.16</v>
      </c>
      <c r="BA298" s="36">
        <v>0.11363636363636363</v>
      </c>
      <c r="BB298" s="36">
        <v>0.1918181818181818</v>
      </c>
      <c r="BE298" s="36">
        <v>7.6666666666666675E-2</v>
      </c>
      <c r="BF298" s="36">
        <v>7.1666666666666656E-2</v>
      </c>
      <c r="BG298" s="36">
        <v>0.16916666666666666</v>
      </c>
      <c r="BH298" s="36">
        <v>0.18999999999999997</v>
      </c>
      <c r="BI298" s="36">
        <v>0.13916666666666666</v>
      </c>
      <c r="BJ298" s="36">
        <v>0.15999999999999998</v>
      </c>
      <c r="BK298" s="36">
        <v>0.08</v>
      </c>
    </row>
    <row r="299" spans="1:63" s="36" customFormat="1">
      <c r="A299" s="36" t="s">
        <v>72</v>
      </c>
      <c r="C299" s="36">
        <v>8.4765099999999993</v>
      </c>
      <c r="D299" s="37">
        <v>9.6177599999999992E-12</v>
      </c>
      <c r="E299" s="36">
        <v>21434.7</v>
      </c>
      <c r="F299" s="36">
        <v>2129.17</v>
      </c>
      <c r="G299" s="36">
        <v>355.79199999999997</v>
      </c>
      <c r="H299" s="36">
        <v>7.1038800000000002</v>
      </c>
      <c r="I299" s="36">
        <v>123.258</v>
      </c>
      <c r="J299" s="36">
        <v>0.37887799999999999</v>
      </c>
      <c r="K299" s="36">
        <v>1.3996200000000001</v>
      </c>
      <c r="L299" s="36">
        <v>14.617599999999999</v>
      </c>
      <c r="M299" s="36">
        <v>0.40763899999999997</v>
      </c>
      <c r="N299" s="36">
        <v>8.2520000000000007</v>
      </c>
      <c r="O299" s="36">
        <v>25.948699999999999</v>
      </c>
      <c r="P299" s="36">
        <v>9.7082499999999996</v>
      </c>
      <c r="Q299" s="36">
        <v>36.864100000000001</v>
      </c>
      <c r="R299" s="36">
        <v>11.7279</v>
      </c>
      <c r="S299" s="36">
        <v>3.92997</v>
      </c>
      <c r="T299" s="36">
        <v>8.3629599999999998E-2</v>
      </c>
      <c r="U299" s="36">
        <v>0.48379899999999998</v>
      </c>
      <c r="V299" s="36">
        <v>4.0034700000000001</v>
      </c>
      <c r="W299" s="36">
        <v>0.43356299999999998</v>
      </c>
      <c r="X299" s="36">
        <v>409.899</v>
      </c>
      <c r="Y299" s="36">
        <v>1.7262199999999998E-2</v>
      </c>
      <c r="Z299" s="36">
        <v>1.4560699999999999E-4</v>
      </c>
      <c r="AA299" s="37">
        <v>6.80862E-6</v>
      </c>
      <c r="AB299" s="36">
        <v>3.5726099999999997E-2</v>
      </c>
      <c r="AC299" s="36">
        <v>0.77382600000000001</v>
      </c>
      <c r="AD299" s="36">
        <f t="shared" ref="AD299:AD327" si="79">AD48*(BE282/100)</f>
        <v>3.2200000000000006</v>
      </c>
      <c r="AE299" s="36">
        <f t="shared" ref="AE299:AE327" si="80">AE48*(BF282/100)</f>
        <v>4.3716666666666661</v>
      </c>
      <c r="AF299" s="36">
        <f t="shared" ref="AF299:AF327" si="81">AF48*(BG282/100)</f>
        <v>335.79583333333335</v>
      </c>
      <c r="AG299" s="36">
        <f t="shared" ref="AG299:AG327" si="82">AG48*(BH282/100)</f>
        <v>434.71999999999997</v>
      </c>
      <c r="AH299" s="36">
        <f t="shared" ref="AH299:AH327" si="83">AH48*(BI282/100)</f>
        <v>118.1525</v>
      </c>
      <c r="AI299" s="36">
        <f t="shared" ref="AI299:AI327" si="84">AK48*(BJ282/100)</f>
        <v>21.92</v>
      </c>
      <c r="AJ299" s="36">
        <f t="shared" ref="AJ299:AJ327" si="85">AJ48*(BK282/100)</f>
        <v>0</v>
      </c>
      <c r="AK299" s="5" t="s">
        <v>72</v>
      </c>
      <c r="AL299" s="5"/>
      <c r="AM299" s="5">
        <v>2347.1</v>
      </c>
      <c r="AN299" s="5">
        <v>-185.15600000000001</v>
      </c>
      <c r="AO299" s="36">
        <f t="shared" si="78"/>
        <v>4.3716666666666661</v>
      </c>
      <c r="AV299" s="36">
        <v>0.06</v>
      </c>
      <c r="AW299" s="36">
        <v>7.1818181818181809E-2</v>
      </c>
      <c r="AX299" s="36">
        <v>0.18833333333333332</v>
      </c>
      <c r="AY299" s="36">
        <v>0.21166666666666667</v>
      </c>
      <c r="AZ299" s="36">
        <v>0.16</v>
      </c>
      <c r="BA299" s="36">
        <v>0.11363636363636363</v>
      </c>
      <c r="BB299" s="36">
        <v>0.1918181818181818</v>
      </c>
      <c r="BE299" s="36">
        <v>7.6666666666666675E-2</v>
      </c>
      <c r="BF299" s="36">
        <v>7.1666666666666656E-2</v>
      </c>
      <c r="BG299" s="36">
        <v>0.16916666666666666</v>
      </c>
      <c r="BH299" s="36">
        <v>0.18999999999999997</v>
      </c>
      <c r="BI299" s="36">
        <v>0.13916666666666666</v>
      </c>
      <c r="BJ299" s="36">
        <v>0.15999999999999998</v>
      </c>
      <c r="BK299" s="36">
        <v>0.08</v>
      </c>
    </row>
    <row r="300" spans="1:63" s="38" customFormat="1">
      <c r="A300" s="38" t="s">
        <v>73</v>
      </c>
      <c r="C300" s="38">
        <v>8.3925900000000002</v>
      </c>
      <c r="D300" s="39">
        <v>9.6177599999999992E-12</v>
      </c>
      <c r="E300" s="38">
        <v>16303.2</v>
      </c>
      <c r="F300" s="38">
        <v>2233.3200000000002</v>
      </c>
      <c r="G300" s="38">
        <v>367.78</v>
      </c>
      <c r="H300" s="38">
        <v>5.9902800000000003</v>
      </c>
      <c r="I300" s="38">
        <v>52.0002</v>
      </c>
      <c r="J300" s="38">
        <v>0.19337799999999999</v>
      </c>
      <c r="K300" s="38">
        <v>1.4738100000000001</v>
      </c>
      <c r="L300" s="38">
        <v>10.6591</v>
      </c>
      <c r="M300" s="38">
        <v>0.43439299999999997</v>
      </c>
      <c r="N300" s="38">
        <v>6.7289700000000003</v>
      </c>
      <c r="O300" s="38">
        <v>28.3018</v>
      </c>
      <c r="P300" s="38">
        <v>6.0915299999999997</v>
      </c>
      <c r="Q300" s="38">
        <v>22.394300000000001</v>
      </c>
      <c r="R300" s="38">
        <v>11.3125</v>
      </c>
      <c r="S300" s="38">
        <v>2.9379499999999998</v>
      </c>
      <c r="T300" s="38">
        <v>4.6461799999999998E-3</v>
      </c>
      <c r="U300" s="38">
        <v>0.885633</v>
      </c>
      <c r="V300" s="38">
        <v>2.97492</v>
      </c>
      <c r="W300" s="38">
        <v>0.34096700000000002</v>
      </c>
      <c r="X300" s="38">
        <v>281.58800000000002</v>
      </c>
      <c r="Y300" s="39">
        <v>8.6810799999999992E-6</v>
      </c>
      <c r="Z300" s="39">
        <v>4.12873E-5</v>
      </c>
      <c r="AA300" s="39">
        <v>1.9888799999999998E-5</v>
      </c>
      <c r="AB300" s="38">
        <v>4.0171800000000002E-4</v>
      </c>
      <c r="AC300" s="38">
        <v>0.79437100000000005</v>
      </c>
      <c r="AD300" s="38">
        <f t="shared" si="79"/>
        <v>0</v>
      </c>
      <c r="AE300" s="38">
        <f t="shared" si="80"/>
        <v>5.0883333333333329</v>
      </c>
      <c r="AF300" s="38">
        <f t="shared" si="81"/>
        <v>325.47666666666663</v>
      </c>
      <c r="AG300" s="38">
        <f t="shared" si="82"/>
        <v>446.49999999999994</v>
      </c>
      <c r="AH300" s="38">
        <f t="shared" si="83"/>
        <v>116.48249999999999</v>
      </c>
      <c r="AI300" s="38">
        <f t="shared" si="84"/>
        <v>14.879999999999999</v>
      </c>
      <c r="AJ300" s="38">
        <f t="shared" si="85"/>
        <v>0</v>
      </c>
      <c r="AK300" s="20" t="s">
        <v>73</v>
      </c>
      <c r="AL300" s="20"/>
      <c r="AM300" s="20">
        <v>2949.18</v>
      </c>
      <c r="AN300" s="20">
        <v>262.42599999999999</v>
      </c>
      <c r="AO300" s="20">
        <f t="shared" si="78"/>
        <v>5.0883333333333329</v>
      </c>
      <c r="AV300" s="38">
        <v>0.06</v>
      </c>
      <c r="AW300" s="38">
        <v>7.1818181818181809E-2</v>
      </c>
      <c r="AX300" s="38">
        <v>0.18833333333333332</v>
      </c>
      <c r="AY300" s="38">
        <v>0.21166666666666667</v>
      </c>
      <c r="AZ300" s="38">
        <v>0.16</v>
      </c>
      <c r="BA300" s="38">
        <v>0.11363636363636363</v>
      </c>
      <c r="BB300" s="38">
        <v>0.1918181818181818</v>
      </c>
      <c r="BE300" s="38">
        <v>7.6666666666666675E-2</v>
      </c>
      <c r="BF300" s="38">
        <v>7.1666666666666656E-2</v>
      </c>
      <c r="BG300" s="38">
        <v>0.16916666666666666</v>
      </c>
      <c r="BH300" s="38">
        <v>0.18999999999999997</v>
      </c>
      <c r="BI300" s="38">
        <v>0.13916666666666666</v>
      </c>
      <c r="BJ300" s="38">
        <v>0.15999999999999998</v>
      </c>
      <c r="BK300" s="38">
        <v>0.08</v>
      </c>
    </row>
    <row r="301" spans="1:63" s="38" customFormat="1">
      <c r="A301" s="38" t="s">
        <v>74</v>
      </c>
      <c r="C301" s="38">
        <v>5.4377800000000001</v>
      </c>
      <c r="D301" s="39">
        <v>9.5786599999999995E-12</v>
      </c>
      <c r="E301" s="38">
        <v>22163.3</v>
      </c>
      <c r="F301" s="38">
        <v>1745.51</v>
      </c>
      <c r="G301" s="38">
        <v>437.053</v>
      </c>
      <c r="H301" s="38">
        <v>9.6331900000000008</v>
      </c>
      <c r="I301" s="38">
        <v>124.544</v>
      </c>
      <c r="J301" s="38">
        <v>0.31044100000000002</v>
      </c>
      <c r="K301" s="38">
        <v>2.0860799999999999</v>
      </c>
      <c r="L301" s="38">
        <v>23.718599999999999</v>
      </c>
      <c r="M301" s="38">
        <v>0.33634999999999998</v>
      </c>
      <c r="N301" s="38">
        <v>11.3293</v>
      </c>
      <c r="O301" s="38">
        <v>30.839600000000001</v>
      </c>
      <c r="P301" s="38">
        <v>6.1524599999999996</v>
      </c>
      <c r="Q301" s="38">
        <v>31.598400000000002</v>
      </c>
      <c r="R301" s="38">
        <v>11.664099999999999</v>
      </c>
      <c r="S301" s="38">
        <v>3.80898</v>
      </c>
      <c r="T301" s="38">
        <v>9.3524800000000005E-2</v>
      </c>
      <c r="U301" s="38">
        <v>0.40107100000000001</v>
      </c>
      <c r="V301" s="38">
        <v>3.7197100000000001</v>
      </c>
      <c r="W301" s="38">
        <v>0.64871000000000001</v>
      </c>
      <c r="X301" s="38">
        <v>428.01100000000002</v>
      </c>
      <c r="Y301" s="38">
        <v>1.20725E-2</v>
      </c>
      <c r="Z301" s="38">
        <v>1.10535E-4</v>
      </c>
      <c r="AA301" s="39">
        <v>6.8688000000000004E-5</v>
      </c>
      <c r="AB301" s="38">
        <v>2.5503600000000001E-2</v>
      </c>
      <c r="AC301" s="38">
        <v>1.36852</v>
      </c>
      <c r="AD301" s="38">
        <f t="shared" si="79"/>
        <v>0</v>
      </c>
      <c r="AE301" s="38">
        <f t="shared" si="80"/>
        <v>4.3716666666666661</v>
      </c>
      <c r="AF301" s="38">
        <f t="shared" si="81"/>
        <v>334.4425</v>
      </c>
      <c r="AG301" s="38">
        <f t="shared" si="82"/>
        <v>441.94</v>
      </c>
      <c r="AH301" s="38">
        <f t="shared" si="83"/>
        <v>117.45666666666666</v>
      </c>
      <c r="AI301" s="38">
        <f t="shared" si="84"/>
        <v>21.119999999999997</v>
      </c>
      <c r="AJ301" s="38">
        <f t="shared" si="85"/>
        <v>0</v>
      </c>
      <c r="AK301" s="20" t="s">
        <v>74</v>
      </c>
      <c r="AL301" s="20"/>
      <c r="AM301" s="20">
        <v>881.43700000000001</v>
      </c>
      <c r="AN301" s="20">
        <v>-69.506100000000004</v>
      </c>
      <c r="AO301" s="20">
        <f t="shared" si="78"/>
        <v>4.3716666666666661</v>
      </c>
      <c r="AV301" s="38">
        <v>0.06</v>
      </c>
      <c r="AW301" s="38">
        <v>7.1818181818181809E-2</v>
      </c>
      <c r="AX301" s="38">
        <v>0.18833333333333332</v>
      </c>
      <c r="AY301" s="38">
        <v>0.21166666666666667</v>
      </c>
      <c r="AZ301" s="38">
        <v>0.16</v>
      </c>
      <c r="BA301" s="38">
        <v>0.11363636363636363</v>
      </c>
      <c r="BB301" s="38">
        <v>0.1918181818181818</v>
      </c>
      <c r="BE301" s="38">
        <v>7.6666666666666675E-2</v>
      </c>
      <c r="BF301" s="38">
        <v>7.1666666666666656E-2</v>
      </c>
      <c r="BG301" s="38">
        <v>0.16916666666666666</v>
      </c>
      <c r="BH301" s="38">
        <v>0.18999999999999997</v>
      </c>
      <c r="BI301" s="38">
        <v>0.13916666666666666</v>
      </c>
      <c r="BJ301" s="38">
        <v>0.15999999999999998</v>
      </c>
      <c r="BK301" s="38">
        <v>0.08</v>
      </c>
    </row>
    <row r="302" spans="1:63" s="36" customFormat="1">
      <c r="A302" s="36" t="s">
        <v>75</v>
      </c>
      <c r="C302" s="36">
        <v>5.1053899999999999</v>
      </c>
      <c r="D302" s="37">
        <v>8.9215600000000006E-12</v>
      </c>
      <c r="E302" s="36">
        <v>20174.099999999999</v>
      </c>
      <c r="F302" s="36">
        <v>2292.9299999999998</v>
      </c>
      <c r="G302" s="36">
        <v>366.54599999999999</v>
      </c>
      <c r="H302" s="36">
        <v>3.9604900000000001</v>
      </c>
      <c r="I302" s="36">
        <v>129.47900000000001</v>
      </c>
      <c r="J302" s="36">
        <v>0.204897</v>
      </c>
      <c r="K302" s="36">
        <v>2.0826099999999999</v>
      </c>
      <c r="L302" s="36">
        <v>15.1379</v>
      </c>
      <c r="M302" s="36">
        <v>0.28047499999999997</v>
      </c>
      <c r="N302" s="36">
        <v>10.8925</v>
      </c>
      <c r="O302" s="36">
        <v>28.324999999999999</v>
      </c>
      <c r="P302" s="36">
        <v>6.9728899999999996</v>
      </c>
      <c r="Q302" s="36">
        <v>36.945</v>
      </c>
      <c r="R302" s="36">
        <v>9.9878999999999998</v>
      </c>
      <c r="S302" s="36">
        <v>4.1504799999999999</v>
      </c>
      <c r="T302" s="36">
        <v>9.8537600000000003E-2</v>
      </c>
      <c r="U302" s="36">
        <v>0.46079799999999999</v>
      </c>
      <c r="V302" s="36">
        <v>2.12907</v>
      </c>
      <c r="W302" s="36">
        <v>0.65969100000000003</v>
      </c>
      <c r="X302" s="36">
        <v>209.77699999999999</v>
      </c>
      <c r="Y302" s="36">
        <v>7.7040299999999997E-3</v>
      </c>
      <c r="Z302" s="37">
        <v>9.8361000000000002E-5</v>
      </c>
      <c r="AA302" s="36">
        <v>6.3094300000000002E-4</v>
      </c>
      <c r="AB302" s="36">
        <v>2.0406899999999999E-2</v>
      </c>
      <c r="AC302" s="36">
        <v>1.1209800000000001</v>
      </c>
      <c r="AD302" s="36">
        <f t="shared" si="79"/>
        <v>3.2966666666666673</v>
      </c>
      <c r="AE302" s="36">
        <f t="shared" si="80"/>
        <v>4.2283333333333326</v>
      </c>
      <c r="AF302" s="36">
        <f t="shared" si="81"/>
        <v>330.38249999999999</v>
      </c>
      <c r="AG302" s="36">
        <f t="shared" si="82"/>
        <v>441.74999999999994</v>
      </c>
      <c r="AH302" s="36">
        <f t="shared" si="83"/>
        <v>118.29166666666667</v>
      </c>
      <c r="AI302" s="36">
        <f t="shared" si="84"/>
        <v>19.36</v>
      </c>
      <c r="AJ302" s="36">
        <f t="shared" si="85"/>
        <v>0</v>
      </c>
      <c r="AK302" s="5" t="s">
        <v>75</v>
      </c>
      <c r="AL302" s="5"/>
      <c r="AM302" s="5">
        <v>2330.0100000000002</v>
      </c>
      <c r="AN302" s="5">
        <v>5.5682700000000001</v>
      </c>
      <c r="AO302" s="36">
        <f t="shared" si="78"/>
        <v>4.2283333333333326</v>
      </c>
      <c r="AV302" s="36">
        <v>0.06</v>
      </c>
      <c r="AW302" s="36">
        <v>7.1818181818181809E-2</v>
      </c>
      <c r="AX302" s="36">
        <v>0.18833333333333332</v>
      </c>
      <c r="AY302" s="36">
        <v>0.21166666666666667</v>
      </c>
      <c r="AZ302" s="36">
        <v>0.16</v>
      </c>
      <c r="BA302" s="36">
        <v>0.11363636363636363</v>
      </c>
      <c r="BB302" s="36">
        <v>0.1918181818181818</v>
      </c>
      <c r="BE302" s="36">
        <v>7.6666666666666675E-2</v>
      </c>
      <c r="BF302" s="36">
        <v>7.1666666666666656E-2</v>
      </c>
      <c r="BG302" s="36">
        <v>0.16916666666666666</v>
      </c>
      <c r="BH302" s="36">
        <v>0.18999999999999997</v>
      </c>
      <c r="BI302" s="36">
        <v>0.13916666666666666</v>
      </c>
      <c r="BJ302" s="36">
        <v>0.15999999999999998</v>
      </c>
      <c r="BK302" s="36">
        <v>0.08</v>
      </c>
    </row>
    <row r="303" spans="1:63" s="38" customFormat="1">
      <c r="A303" s="38" t="s">
        <v>76</v>
      </c>
      <c r="C303" s="38">
        <v>4.48935</v>
      </c>
      <c r="D303" s="39">
        <v>9.0062799999999995E-12</v>
      </c>
      <c r="E303" s="38">
        <v>15648.7</v>
      </c>
      <c r="F303" s="38">
        <v>2340.1999999999998</v>
      </c>
      <c r="G303" s="38">
        <v>322.10899999999998</v>
      </c>
      <c r="H303" s="38">
        <v>6.1867900000000002</v>
      </c>
      <c r="I303" s="38">
        <v>116.748</v>
      </c>
      <c r="J303" s="38">
        <v>0.24925</v>
      </c>
      <c r="K303" s="38">
        <v>1.7616400000000001</v>
      </c>
      <c r="L303" s="38">
        <v>12.8162</v>
      </c>
      <c r="M303" s="38">
        <v>0.29888799999999999</v>
      </c>
      <c r="N303" s="38">
        <v>13.4252</v>
      </c>
      <c r="O303" s="38">
        <v>23.7014</v>
      </c>
      <c r="P303" s="38">
        <v>6.0097399999999999</v>
      </c>
      <c r="Q303" s="38">
        <v>31.191800000000001</v>
      </c>
      <c r="R303" s="38">
        <v>13.1881</v>
      </c>
      <c r="S303" s="38">
        <v>3.5152600000000001</v>
      </c>
      <c r="T303" s="38">
        <v>1.8593500000000001E-3</v>
      </c>
      <c r="U303" s="38">
        <v>0.28556399999999998</v>
      </c>
      <c r="V303" s="38">
        <v>3.1362399999999999</v>
      </c>
      <c r="W303" s="38">
        <v>0.44824799999999998</v>
      </c>
      <c r="X303" s="38">
        <v>518.827</v>
      </c>
      <c r="Y303" s="38">
        <v>9.8972000000000001E-3</v>
      </c>
      <c r="Z303" s="38">
        <v>3.2514099999999998E-4</v>
      </c>
      <c r="AA303" s="38">
        <v>4.22144E-4</v>
      </c>
      <c r="AB303" s="38">
        <v>5.12408E-4</v>
      </c>
      <c r="AC303" s="38">
        <v>0.81106599999999995</v>
      </c>
      <c r="AD303" s="38">
        <f t="shared" si="79"/>
        <v>0</v>
      </c>
      <c r="AE303" s="38">
        <f t="shared" si="80"/>
        <v>4.5149999999999997</v>
      </c>
      <c r="AF303" s="38">
        <f t="shared" si="81"/>
        <v>324.29250000000002</v>
      </c>
      <c r="AG303" s="38">
        <f t="shared" si="82"/>
        <v>448.96999999999997</v>
      </c>
      <c r="AH303" s="38">
        <f t="shared" si="83"/>
        <v>121.21416666666669</v>
      </c>
      <c r="AI303" s="38">
        <f t="shared" si="84"/>
        <v>20.799999999999997</v>
      </c>
      <c r="AJ303" s="38">
        <f t="shared" si="85"/>
        <v>0</v>
      </c>
      <c r="AK303" s="20" t="s">
        <v>76</v>
      </c>
      <c r="AL303" s="20"/>
      <c r="AM303" s="20">
        <v>1015.59</v>
      </c>
      <c r="AN303" s="20">
        <v>-129.38499999999999</v>
      </c>
      <c r="AO303" s="20">
        <f t="shared" si="78"/>
        <v>4.5149999999999997</v>
      </c>
      <c r="AV303" s="38">
        <v>0.06</v>
      </c>
      <c r="AW303" s="38">
        <v>7.1818181818181809E-2</v>
      </c>
      <c r="AX303" s="38">
        <v>0.18833333333333332</v>
      </c>
      <c r="AY303" s="38">
        <v>0.21166666666666667</v>
      </c>
      <c r="AZ303" s="38">
        <v>0.16</v>
      </c>
      <c r="BA303" s="38">
        <v>0.11363636363636363</v>
      </c>
      <c r="BB303" s="38">
        <v>0.1918181818181818</v>
      </c>
      <c r="BE303" s="38">
        <v>7.6666666666666675E-2</v>
      </c>
      <c r="BF303" s="38">
        <v>7.1666666666666656E-2</v>
      </c>
      <c r="BG303" s="38">
        <v>0.16916666666666666</v>
      </c>
      <c r="BH303" s="38">
        <v>0.18999999999999997</v>
      </c>
      <c r="BI303" s="38">
        <v>0.13916666666666666</v>
      </c>
      <c r="BJ303" s="38">
        <v>0.15999999999999998</v>
      </c>
      <c r="BK303" s="38">
        <v>0.08</v>
      </c>
    </row>
    <row r="304" spans="1:63" s="28" customFormat="1">
      <c r="A304" s="28" t="s">
        <v>77</v>
      </c>
      <c r="C304" s="28">
        <v>6.4976099999999999</v>
      </c>
      <c r="D304" s="35">
        <v>1.12984E-11</v>
      </c>
      <c r="E304" s="28">
        <v>25814.9</v>
      </c>
      <c r="F304" s="28">
        <v>1941.29</v>
      </c>
      <c r="G304" s="28">
        <v>282.202</v>
      </c>
      <c r="H304" s="28">
        <v>5.6716600000000001</v>
      </c>
      <c r="I304" s="28">
        <v>133.376</v>
      </c>
      <c r="J304" s="28">
        <v>0.217834</v>
      </c>
      <c r="K304" s="28">
        <v>1.1930799999999999</v>
      </c>
      <c r="L304" s="28">
        <v>12.775700000000001</v>
      </c>
      <c r="M304" s="28">
        <v>0.26045000000000001</v>
      </c>
      <c r="N304" s="28">
        <v>10.071</v>
      </c>
      <c r="O304" s="28">
        <v>27.8215</v>
      </c>
      <c r="P304" s="28">
        <v>6.5953799999999996</v>
      </c>
      <c r="Q304" s="28">
        <v>28.328900000000001</v>
      </c>
      <c r="R304" s="28">
        <v>9.5924899999999997</v>
      </c>
      <c r="S304" s="28">
        <v>3.07064</v>
      </c>
      <c r="T304" s="28">
        <v>0.10517899999999999</v>
      </c>
      <c r="U304" s="28">
        <v>0.398393</v>
      </c>
      <c r="V304" s="28">
        <v>3.0075500000000002</v>
      </c>
      <c r="W304" s="28">
        <v>0.53977699999999995</v>
      </c>
      <c r="X304" s="28">
        <v>306.90199999999999</v>
      </c>
      <c r="Y304" s="28">
        <v>1.48665E-2</v>
      </c>
      <c r="Z304" s="28">
        <v>2.5649700000000001E-4</v>
      </c>
      <c r="AA304" s="35">
        <v>9.7049899999999994E-5</v>
      </c>
      <c r="AB304" s="28">
        <v>7.1973200000000005E-4</v>
      </c>
      <c r="AC304" s="28">
        <v>0.66634300000000002</v>
      </c>
      <c r="AD304" s="28">
        <f t="shared" si="79"/>
        <v>3.373333333333334</v>
      </c>
      <c r="AE304" s="28">
        <f t="shared" si="80"/>
        <v>4.4433333333333325</v>
      </c>
      <c r="AF304" s="28">
        <f t="shared" si="81"/>
        <v>329.875</v>
      </c>
      <c r="AG304" s="28">
        <f t="shared" si="82"/>
        <v>440.03999999999996</v>
      </c>
      <c r="AH304" s="28">
        <f t="shared" si="83"/>
        <v>118.70916666666668</v>
      </c>
      <c r="AI304" s="28">
        <f t="shared" si="84"/>
        <v>21.279999999999998</v>
      </c>
      <c r="AJ304" s="28">
        <f t="shared" si="85"/>
        <v>0</v>
      </c>
      <c r="AK304" s="28" t="s">
        <v>77</v>
      </c>
      <c r="AM304" s="28">
        <v>609</v>
      </c>
      <c r="AN304" s="28">
        <v>164.441</v>
      </c>
      <c r="AO304" s="28">
        <f t="shared" si="78"/>
        <v>4.4433333333333325</v>
      </c>
      <c r="AV304" s="28">
        <v>0.06</v>
      </c>
      <c r="AW304" s="28">
        <v>7.1818181818181809E-2</v>
      </c>
      <c r="AX304" s="28">
        <v>0.18833333333333332</v>
      </c>
      <c r="AY304" s="28">
        <v>0.21166666666666667</v>
      </c>
      <c r="AZ304" s="28">
        <v>0.16</v>
      </c>
      <c r="BA304" s="28">
        <v>0.11363636363636363</v>
      </c>
      <c r="BB304" s="28">
        <v>0.1918181818181818</v>
      </c>
      <c r="BE304" s="28">
        <v>7.6666666666666675E-2</v>
      </c>
      <c r="BF304" s="28">
        <v>7.1666666666666656E-2</v>
      </c>
      <c r="BG304" s="28">
        <v>0.16916666666666666</v>
      </c>
      <c r="BH304" s="28">
        <v>0.18999999999999997</v>
      </c>
      <c r="BI304" s="28">
        <v>0.13916666666666666</v>
      </c>
      <c r="BJ304" s="28">
        <v>0.15999999999999998</v>
      </c>
      <c r="BK304" s="28">
        <v>0.08</v>
      </c>
    </row>
    <row r="305" spans="1:63" s="36" customFormat="1">
      <c r="A305" s="36" t="s">
        <v>78</v>
      </c>
      <c r="C305" s="36">
        <v>8.8532899999999994</v>
      </c>
      <c r="D305" s="37">
        <v>1.2840800000000001E-11</v>
      </c>
      <c r="E305" s="36">
        <v>23476.400000000001</v>
      </c>
      <c r="F305" s="36">
        <v>2371.5500000000002</v>
      </c>
      <c r="G305" s="36">
        <v>440.99400000000003</v>
      </c>
      <c r="H305" s="36">
        <v>6.5382899999999999</v>
      </c>
      <c r="I305" s="36">
        <v>137.98599999999999</v>
      </c>
      <c r="J305" s="36">
        <v>0.23061200000000001</v>
      </c>
      <c r="K305" s="36">
        <v>1.7593799999999999</v>
      </c>
      <c r="L305" s="36">
        <v>20.899000000000001</v>
      </c>
      <c r="M305" s="36">
        <v>0.27520899999999998</v>
      </c>
      <c r="N305" s="36">
        <v>11.389799999999999</v>
      </c>
      <c r="O305" s="36">
        <v>28.255099999999999</v>
      </c>
      <c r="P305" s="36">
        <v>6.8305800000000003</v>
      </c>
      <c r="Q305" s="36">
        <v>26.882899999999999</v>
      </c>
      <c r="R305" s="36">
        <v>15.378299999999999</v>
      </c>
      <c r="S305" s="36">
        <v>4.0517599999999998</v>
      </c>
      <c r="T305" s="36">
        <v>1.2814199999999999E-3</v>
      </c>
      <c r="U305" s="36">
        <v>0.43229200000000001</v>
      </c>
      <c r="V305" s="36">
        <v>3.2829700000000002</v>
      </c>
      <c r="W305" s="36">
        <v>0.67462699999999998</v>
      </c>
      <c r="X305" s="36">
        <v>279.94</v>
      </c>
      <c r="Y305" s="36">
        <v>1.19744E-2</v>
      </c>
      <c r="Z305" s="37">
        <v>4.8989500000000002E-5</v>
      </c>
      <c r="AA305" s="37">
        <v>2.49656E-5</v>
      </c>
      <c r="AB305" s="36">
        <v>3.3492400000000001E-4</v>
      </c>
      <c r="AC305" s="36">
        <v>0.92512700000000003</v>
      </c>
      <c r="AD305" s="36">
        <f t="shared" si="79"/>
        <v>0</v>
      </c>
      <c r="AE305" s="36">
        <f t="shared" si="80"/>
        <v>4.8016666666666659</v>
      </c>
      <c r="AF305" s="36">
        <f t="shared" si="81"/>
        <v>330.89</v>
      </c>
      <c r="AG305" s="36">
        <f t="shared" si="82"/>
        <v>445.54999999999995</v>
      </c>
      <c r="AH305" s="36">
        <f t="shared" si="83"/>
        <v>118.57000000000001</v>
      </c>
      <c r="AI305" s="36">
        <f t="shared" si="84"/>
        <v>18.559999999999999</v>
      </c>
      <c r="AJ305" s="36">
        <f t="shared" si="85"/>
        <v>0</v>
      </c>
      <c r="AK305" s="5" t="s">
        <v>78</v>
      </c>
      <c r="AL305" s="5"/>
      <c r="AM305" s="5">
        <v>800.14599999999996</v>
      </c>
      <c r="AN305" s="5">
        <v>-514.46100000000001</v>
      </c>
      <c r="AO305" s="36">
        <f t="shared" si="78"/>
        <v>4.8016666666666659</v>
      </c>
      <c r="AV305" s="36">
        <v>0.06</v>
      </c>
      <c r="AW305" s="36">
        <v>7.1818181818181809E-2</v>
      </c>
      <c r="AX305" s="36">
        <v>0.18833333333333332</v>
      </c>
      <c r="AY305" s="36">
        <v>0.21166666666666667</v>
      </c>
      <c r="AZ305" s="36">
        <v>0.16</v>
      </c>
      <c r="BA305" s="36">
        <v>0.11363636363636363</v>
      </c>
      <c r="BB305" s="36">
        <v>0.1918181818181818</v>
      </c>
      <c r="BE305" s="36">
        <v>7.6666666666666675E-2</v>
      </c>
      <c r="BF305" s="36">
        <v>7.1666666666666656E-2</v>
      </c>
      <c r="BG305" s="36">
        <v>0.16916666666666666</v>
      </c>
      <c r="BH305" s="36">
        <v>0.18999999999999997</v>
      </c>
      <c r="BI305" s="36">
        <v>0.13916666666666666</v>
      </c>
      <c r="BJ305" s="36">
        <v>0.15999999999999998</v>
      </c>
      <c r="BK305" s="36">
        <v>0.08</v>
      </c>
    </row>
    <row r="306" spans="1:63" s="28" customFormat="1">
      <c r="A306" s="28" t="s">
        <v>79</v>
      </c>
      <c r="C306" s="28">
        <v>7.98278</v>
      </c>
      <c r="D306" s="35">
        <v>1.14155E-11</v>
      </c>
      <c r="E306" s="28">
        <v>28810.799999999999</v>
      </c>
      <c r="F306" s="28">
        <v>2413.17</v>
      </c>
      <c r="G306" s="28">
        <v>307.387</v>
      </c>
      <c r="H306" s="28">
        <v>7.0164200000000001</v>
      </c>
      <c r="I306" s="28">
        <v>264.43599999999998</v>
      </c>
      <c r="J306" s="28">
        <v>0.268459</v>
      </c>
      <c r="K306" s="28">
        <v>1.5088200000000001</v>
      </c>
      <c r="L306" s="28">
        <v>19.9892</v>
      </c>
      <c r="M306" s="28">
        <v>0.48786400000000002</v>
      </c>
      <c r="N306" s="28">
        <v>14.4061</v>
      </c>
      <c r="O306" s="28">
        <v>27.758900000000001</v>
      </c>
      <c r="P306" s="28">
        <v>10.995200000000001</v>
      </c>
      <c r="Q306" s="28">
        <v>44.460999999999999</v>
      </c>
      <c r="R306" s="28">
        <v>9.5564199999999992</v>
      </c>
      <c r="S306" s="28">
        <v>3.5089299999999999</v>
      </c>
      <c r="T306" s="28">
        <v>9.7821500000000006E-2</v>
      </c>
      <c r="U306" s="28">
        <v>0.60918300000000003</v>
      </c>
      <c r="V306" s="28">
        <v>6.4885299999999999</v>
      </c>
      <c r="W306" s="28">
        <v>0.58316100000000004</v>
      </c>
      <c r="X306" s="28">
        <v>428.25700000000001</v>
      </c>
      <c r="Y306" s="28">
        <v>1.8486900000000001E-2</v>
      </c>
      <c r="Z306" s="35">
        <v>2.4536799999999999E-5</v>
      </c>
      <c r="AA306" s="35">
        <v>8.5244499999999993E-6</v>
      </c>
      <c r="AB306" s="35">
        <v>4.0798499999999999E-5</v>
      </c>
      <c r="AC306" s="28">
        <v>0.80285399999999996</v>
      </c>
      <c r="AD306" s="28">
        <f t="shared" si="79"/>
        <v>0</v>
      </c>
      <c r="AE306" s="28">
        <f t="shared" si="80"/>
        <v>6.5933333333333319</v>
      </c>
      <c r="AF306" s="28">
        <f t="shared" si="81"/>
        <v>323.27749999999997</v>
      </c>
      <c r="AG306" s="28">
        <f t="shared" si="82"/>
        <v>449.91999999999996</v>
      </c>
      <c r="AH306" s="28">
        <f t="shared" si="83"/>
        <v>115.78666666666668</v>
      </c>
      <c r="AI306" s="28">
        <f t="shared" si="84"/>
        <v>21.119999999999997</v>
      </c>
      <c r="AJ306" s="28">
        <f t="shared" si="85"/>
        <v>0</v>
      </c>
      <c r="AK306" s="28" t="s">
        <v>79</v>
      </c>
      <c r="AM306" s="28">
        <v>798.14200000000005</v>
      </c>
      <c r="AN306" s="28">
        <v>396.33</v>
      </c>
      <c r="AO306" s="28">
        <f t="shared" si="78"/>
        <v>6.5933333333333319</v>
      </c>
      <c r="AV306" s="28">
        <v>0.06</v>
      </c>
      <c r="AW306" s="28">
        <v>7.1818181818181809E-2</v>
      </c>
      <c r="AX306" s="28">
        <v>0.18833333333333332</v>
      </c>
      <c r="AY306" s="28">
        <v>0.21166666666666667</v>
      </c>
      <c r="AZ306" s="28">
        <v>0.16</v>
      </c>
      <c r="BA306" s="28">
        <v>0.11363636363636363</v>
      </c>
      <c r="BB306" s="28">
        <v>0.1918181818181818</v>
      </c>
      <c r="BE306" s="28">
        <v>7.6666666666666675E-2</v>
      </c>
      <c r="BF306" s="28">
        <v>7.1666666666666656E-2</v>
      </c>
      <c r="BG306" s="28">
        <v>0.16916666666666666</v>
      </c>
      <c r="BH306" s="28">
        <v>0.18999999999999997</v>
      </c>
      <c r="BI306" s="28">
        <v>0.13916666666666666</v>
      </c>
      <c r="BJ306" s="28">
        <v>0.15999999999999998</v>
      </c>
      <c r="BK306" s="28">
        <v>0.08</v>
      </c>
    </row>
    <row r="307" spans="1:63" s="28" customFormat="1">
      <c r="A307" s="28" t="s">
        <v>80</v>
      </c>
      <c r="C307" s="28">
        <v>7.5492400000000002</v>
      </c>
      <c r="D307" s="35">
        <v>1.05765E-11</v>
      </c>
      <c r="E307" s="28">
        <v>15789.7</v>
      </c>
      <c r="F307" s="28">
        <v>2065.27</v>
      </c>
      <c r="G307" s="28">
        <v>429.84199999999998</v>
      </c>
      <c r="H307" s="28">
        <v>6.5056799999999999</v>
      </c>
      <c r="I307" s="28">
        <v>94.971400000000003</v>
      </c>
      <c r="J307" s="28">
        <v>0.29757299999999998</v>
      </c>
      <c r="K307" s="28">
        <v>1.1256600000000001</v>
      </c>
      <c r="L307" s="28">
        <v>17.162500000000001</v>
      </c>
      <c r="M307" s="28">
        <v>0.42417100000000002</v>
      </c>
      <c r="N307" s="28">
        <v>15.537699999999999</v>
      </c>
      <c r="O307" s="28">
        <v>36.6434</v>
      </c>
      <c r="P307" s="28">
        <v>7.9264999999999999</v>
      </c>
      <c r="Q307" s="28">
        <v>29.797699999999999</v>
      </c>
      <c r="R307" s="28">
        <v>12.4748</v>
      </c>
      <c r="S307" s="28">
        <v>3.0840999999999998</v>
      </c>
      <c r="T307" s="28">
        <v>0.14011299999999999</v>
      </c>
      <c r="U307" s="28">
        <v>4.2499399999999998E-3</v>
      </c>
      <c r="V307" s="28">
        <v>2.5502099999999999</v>
      </c>
      <c r="W307" s="28">
        <v>0.62701700000000005</v>
      </c>
      <c r="X307" s="28">
        <v>609.78700000000003</v>
      </c>
      <c r="Y307" s="28">
        <v>1.0127799999999999E-2</v>
      </c>
      <c r="Z307" s="35">
        <v>3.03982E-5</v>
      </c>
      <c r="AA307" s="35">
        <v>2.6735700000000001E-6</v>
      </c>
      <c r="AB307" s="28">
        <v>1.62631E-4</v>
      </c>
      <c r="AC307" s="28">
        <v>1.25145</v>
      </c>
      <c r="AD307" s="28">
        <f t="shared" si="79"/>
        <v>0</v>
      </c>
      <c r="AE307" s="28">
        <f t="shared" si="80"/>
        <v>6.1633333333333322</v>
      </c>
      <c r="AF307" s="28">
        <f t="shared" si="81"/>
        <v>321.58583333333337</v>
      </c>
      <c r="AG307" s="28">
        <f t="shared" si="82"/>
        <v>446.87999999999994</v>
      </c>
      <c r="AH307" s="28">
        <f t="shared" si="83"/>
        <v>116.9</v>
      </c>
      <c r="AI307" s="28">
        <f t="shared" si="84"/>
        <v>21.599999999999998</v>
      </c>
      <c r="AJ307" s="28">
        <f t="shared" si="85"/>
        <v>2.4</v>
      </c>
      <c r="AK307" s="28" t="s">
        <v>80</v>
      </c>
      <c r="AM307" s="28">
        <v>1097.6600000000001</v>
      </c>
      <c r="AN307" s="28">
        <v>82.418499999999995</v>
      </c>
      <c r="AO307" s="28">
        <f t="shared" si="78"/>
        <v>8.5633333333333326</v>
      </c>
      <c r="AV307" s="28">
        <v>0.06</v>
      </c>
      <c r="AW307" s="28">
        <v>7.1818181818181809E-2</v>
      </c>
      <c r="AX307" s="28">
        <v>0.18833333333333332</v>
      </c>
      <c r="AY307" s="28">
        <v>0.21166666666666667</v>
      </c>
      <c r="AZ307" s="28">
        <v>0.16</v>
      </c>
      <c r="BA307" s="28">
        <v>0.11363636363636363</v>
      </c>
      <c r="BB307" s="28">
        <v>0.1918181818181818</v>
      </c>
      <c r="BE307" s="28">
        <v>7.6666666666666675E-2</v>
      </c>
      <c r="BF307" s="28">
        <v>7.1666666666666656E-2</v>
      </c>
      <c r="BG307" s="28">
        <v>0.16916666666666666</v>
      </c>
      <c r="BH307" s="28">
        <v>0.18999999999999997</v>
      </c>
      <c r="BI307" s="28">
        <v>0.13916666666666666</v>
      </c>
      <c r="BJ307" s="28">
        <v>0.15999999999999998</v>
      </c>
      <c r="BK307" s="28">
        <v>0.08</v>
      </c>
    </row>
    <row r="308" spans="1:63" s="36" customFormat="1">
      <c r="A308" s="36" t="s">
        <v>81</v>
      </c>
      <c r="C308" s="36">
        <v>5.4095399999999998</v>
      </c>
      <c r="D308" s="37">
        <v>8.9215600000000006E-12</v>
      </c>
      <c r="E308" s="36">
        <v>12683.5</v>
      </c>
      <c r="F308" s="16">
        <v>3257.33</v>
      </c>
      <c r="G308" s="36">
        <v>430.14499999999998</v>
      </c>
      <c r="H308" s="36">
        <v>5.1940299999999997</v>
      </c>
      <c r="I308" s="36">
        <v>49.267299999999999</v>
      </c>
      <c r="J308" s="36">
        <v>0.236654</v>
      </c>
      <c r="K308" s="36">
        <v>1.3793</v>
      </c>
      <c r="L308" s="36">
        <v>9.4103600000000007</v>
      </c>
      <c r="M308" s="36">
        <v>0.483128</v>
      </c>
      <c r="N308" s="36">
        <v>5.6138599999999999</v>
      </c>
      <c r="O308" s="36">
        <v>31.6525</v>
      </c>
      <c r="P308" s="36">
        <v>3.3948700000000001</v>
      </c>
      <c r="Q308" s="36">
        <v>16.357099999999999</v>
      </c>
      <c r="R308" s="36">
        <v>9.5348799999999994</v>
      </c>
      <c r="S308" s="36">
        <v>2.6939299999999999</v>
      </c>
      <c r="T308" s="36">
        <v>5.5828200000000001E-2</v>
      </c>
      <c r="U308" s="36">
        <v>0.56143699999999996</v>
      </c>
      <c r="V308" s="36">
        <v>1.78643</v>
      </c>
      <c r="W308" s="36">
        <v>0.29897899999999999</v>
      </c>
      <c r="X308" s="36">
        <v>223.09700000000001</v>
      </c>
      <c r="Y308" s="36">
        <v>1.8216699999999999E-2</v>
      </c>
      <c r="Z308" s="37">
        <v>3.0923500000000001E-6</v>
      </c>
      <c r="AA308" s="37">
        <v>1.31018E-6</v>
      </c>
      <c r="AB308" s="36">
        <v>3.43352E-4</v>
      </c>
      <c r="AC308" s="36">
        <v>0.685643</v>
      </c>
      <c r="AD308" s="36">
        <f t="shared" si="79"/>
        <v>0</v>
      </c>
      <c r="AE308" s="36">
        <f t="shared" si="80"/>
        <v>5.0883333333333329</v>
      </c>
      <c r="AF308" s="36">
        <f t="shared" si="81"/>
        <v>328.5216666666667</v>
      </c>
      <c r="AG308" s="36">
        <f t="shared" si="82"/>
        <v>445.73999999999995</v>
      </c>
      <c r="AH308" s="36">
        <f t="shared" si="83"/>
        <v>119.68333333333334</v>
      </c>
      <c r="AI308" s="36">
        <f t="shared" si="84"/>
        <v>19.68</v>
      </c>
      <c r="AJ308" s="36">
        <f t="shared" si="85"/>
        <v>0</v>
      </c>
      <c r="AK308" s="5" t="s">
        <v>81</v>
      </c>
      <c r="AL308" s="5"/>
      <c r="AM308" s="5">
        <v>-143.18299999999999</v>
      </c>
      <c r="AN308" s="5">
        <v>666.40099999999995</v>
      </c>
      <c r="AO308" s="36">
        <f t="shared" si="78"/>
        <v>5.0883333333333329</v>
      </c>
      <c r="AV308" s="36">
        <v>0.06</v>
      </c>
      <c r="AW308" s="36">
        <v>7.1818181818181809E-2</v>
      </c>
      <c r="AX308" s="36">
        <v>0.18833333333333332</v>
      </c>
      <c r="AY308" s="36">
        <v>0.21166666666666667</v>
      </c>
      <c r="AZ308" s="36">
        <v>0.16</v>
      </c>
      <c r="BA308" s="36">
        <v>0.11363636363636363</v>
      </c>
      <c r="BB308" s="36">
        <v>0.1918181818181818</v>
      </c>
      <c r="BE308" s="36">
        <v>7.6666666666666675E-2</v>
      </c>
      <c r="BF308" s="36">
        <v>7.1666666666666656E-2</v>
      </c>
      <c r="BG308" s="36">
        <v>0.16916666666666666</v>
      </c>
      <c r="BH308" s="36">
        <v>0.18999999999999997</v>
      </c>
      <c r="BI308" s="36">
        <v>0.13916666666666666</v>
      </c>
      <c r="BJ308" s="36">
        <v>0.15999999999999998</v>
      </c>
      <c r="BK308" s="36">
        <v>0.08</v>
      </c>
    </row>
    <row r="309" spans="1:63" s="38" customFormat="1">
      <c r="A309" s="38" t="s">
        <v>82</v>
      </c>
      <c r="C309" s="38">
        <v>6.9111000000000002</v>
      </c>
      <c r="D309" s="39">
        <v>1.2473099999999999E-11</v>
      </c>
      <c r="E309" s="38">
        <v>15805.9</v>
      </c>
      <c r="F309" s="16">
        <v>2043.22</v>
      </c>
      <c r="G309" s="38">
        <v>328.85</v>
      </c>
      <c r="H309" s="38">
        <v>5.6390599999999997</v>
      </c>
      <c r="I309" s="38">
        <v>84.196200000000005</v>
      </c>
      <c r="J309" s="38">
        <v>0.222748</v>
      </c>
      <c r="K309" s="38">
        <v>1.29121</v>
      </c>
      <c r="L309" s="38">
        <v>9.6630199999999995</v>
      </c>
      <c r="M309" s="38">
        <v>0.36434</v>
      </c>
      <c r="N309" s="38">
        <v>12.7226</v>
      </c>
      <c r="O309" s="38">
        <v>25.308599999999998</v>
      </c>
      <c r="P309" s="38">
        <v>6.4055999999999997</v>
      </c>
      <c r="Q309" s="38">
        <v>29.131699999999999</v>
      </c>
      <c r="R309" s="38">
        <v>8.5278200000000002</v>
      </c>
      <c r="S309" s="38">
        <v>2.3826200000000002</v>
      </c>
      <c r="T309" s="38">
        <v>8.8132500000000003E-2</v>
      </c>
      <c r="U309" s="38">
        <v>0.59963900000000003</v>
      </c>
      <c r="V309" s="38">
        <v>2.66431</v>
      </c>
      <c r="W309" s="38">
        <v>0.49520599999999998</v>
      </c>
      <c r="X309" s="38">
        <v>220.55799999999999</v>
      </c>
      <c r="Y309" s="38">
        <v>1.35207E-2</v>
      </c>
      <c r="Z309" s="39">
        <v>1.4020699999999999E-5</v>
      </c>
      <c r="AA309" s="39">
        <v>6.4619099999999998E-6</v>
      </c>
      <c r="AB309" s="39">
        <v>5.24648E-5</v>
      </c>
      <c r="AC309" s="38">
        <v>0.84867499999999996</v>
      </c>
      <c r="AD309" s="38">
        <f t="shared" si="79"/>
        <v>3.0666666666666673</v>
      </c>
      <c r="AE309" s="38">
        <f t="shared" si="80"/>
        <v>5.6616666666666662</v>
      </c>
      <c r="AF309" s="38">
        <f t="shared" si="81"/>
        <v>323.61583333333334</v>
      </c>
      <c r="AG309" s="38">
        <f t="shared" si="82"/>
        <v>443.64999999999992</v>
      </c>
      <c r="AH309" s="38">
        <f t="shared" si="83"/>
        <v>118.1525</v>
      </c>
      <c r="AI309" s="38">
        <f t="shared" si="84"/>
        <v>22.72</v>
      </c>
      <c r="AJ309" s="38">
        <f t="shared" si="85"/>
        <v>0</v>
      </c>
      <c r="AK309" s="20" t="s">
        <v>82</v>
      </c>
      <c r="AL309" s="20"/>
      <c r="AM309" s="20">
        <v>-1123.6600000000001</v>
      </c>
      <c r="AN309" s="20">
        <v>62.479799999999997</v>
      </c>
      <c r="AO309" s="20">
        <f t="shared" si="78"/>
        <v>5.6616666666666662</v>
      </c>
      <c r="AV309" s="38">
        <v>0.06</v>
      </c>
      <c r="AW309" s="38">
        <v>7.1818181818181809E-2</v>
      </c>
      <c r="AX309" s="38">
        <v>0.18833333333333332</v>
      </c>
      <c r="AY309" s="38">
        <v>0.21166666666666667</v>
      </c>
      <c r="AZ309" s="38">
        <v>0.16</v>
      </c>
      <c r="BA309" s="38">
        <v>0.11363636363636363</v>
      </c>
      <c r="BB309" s="38">
        <v>0.1918181818181818</v>
      </c>
      <c r="BE309" s="38">
        <v>7.6666666666666675E-2</v>
      </c>
      <c r="BF309" s="38">
        <v>7.1666666666666656E-2</v>
      </c>
      <c r="BG309" s="38">
        <v>0.16916666666666666</v>
      </c>
      <c r="BH309" s="38">
        <v>0.18999999999999997</v>
      </c>
      <c r="BI309" s="38">
        <v>0.13916666666666666</v>
      </c>
      <c r="BJ309" s="38">
        <v>0.15999999999999998</v>
      </c>
      <c r="BK309" s="38">
        <v>0.08</v>
      </c>
    </row>
    <row r="310" spans="1:63" s="38" customFormat="1">
      <c r="A310" s="38" t="s">
        <v>83</v>
      </c>
      <c r="C310" s="38">
        <v>8.3718000000000004</v>
      </c>
      <c r="D310" s="39">
        <v>1.08787E-11</v>
      </c>
      <c r="E310" s="38">
        <v>21116.5</v>
      </c>
      <c r="F310" s="38">
        <v>3416.9</v>
      </c>
      <c r="G310" s="38">
        <v>428.01600000000002</v>
      </c>
      <c r="H310" s="38">
        <v>7.4288400000000001</v>
      </c>
      <c r="I310" s="38">
        <v>116.005</v>
      </c>
      <c r="J310" s="38">
        <v>0.29867899999999997</v>
      </c>
      <c r="K310" s="38">
        <v>1.99275</v>
      </c>
      <c r="L310" s="38">
        <v>16.725000000000001</v>
      </c>
      <c r="M310" s="38">
        <v>0.42530400000000002</v>
      </c>
      <c r="N310" s="38">
        <v>6.9034700000000004</v>
      </c>
      <c r="O310" s="38">
        <v>30.3322</v>
      </c>
      <c r="P310" s="38">
        <v>9.3627699999999994</v>
      </c>
      <c r="Q310" s="38">
        <v>36.222099999999998</v>
      </c>
      <c r="R310" s="38">
        <v>19.137499999999999</v>
      </c>
      <c r="S310" s="38">
        <v>4.1160699999999997</v>
      </c>
      <c r="T310" s="38">
        <v>0.18602299999999999</v>
      </c>
      <c r="U310" s="38">
        <v>0.59358</v>
      </c>
      <c r="V310" s="38">
        <v>3.82016</v>
      </c>
      <c r="W310" s="38">
        <v>0.33030100000000001</v>
      </c>
      <c r="X310" s="38">
        <v>222.47499999999999</v>
      </c>
      <c r="Y310" s="38">
        <v>1.26924E-2</v>
      </c>
      <c r="Z310" s="38">
        <v>1.9948200000000001E-4</v>
      </c>
      <c r="AA310" s="39">
        <v>3.6833099999999998E-5</v>
      </c>
      <c r="AB310" s="38">
        <v>3.0778E-2</v>
      </c>
      <c r="AC310" s="38">
        <v>0.81150699999999998</v>
      </c>
      <c r="AD310" s="38">
        <f t="shared" si="79"/>
        <v>3.2966666666666673</v>
      </c>
      <c r="AE310" s="38">
        <f t="shared" si="80"/>
        <v>4.2999999999999989</v>
      </c>
      <c r="AF310" s="38">
        <f t="shared" si="81"/>
        <v>325.64583333333331</v>
      </c>
      <c r="AG310" s="38">
        <f t="shared" si="82"/>
        <v>445.16999999999996</v>
      </c>
      <c r="AH310" s="38">
        <f t="shared" si="83"/>
        <v>117.73500000000003</v>
      </c>
      <c r="AI310" s="38">
        <f t="shared" si="84"/>
        <v>21.76</v>
      </c>
      <c r="AJ310" s="38">
        <f t="shared" si="85"/>
        <v>0</v>
      </c>
      <c r="AK310" s="20" t="s">
        <v>83</v>
      </c>
      <c r="AL310" s="20"/>
      <c r="AM310" s="20">
        <v>2695.99</v>
      </c>
      <c r="AN310" s="20">
        <v>165.48699999999999</v>
      </c>
      <c r="AO310" s="20">
        <f t="shared" si="78"/>
        <v>4.2999999999999989</v>
      </c>
      <c r="AV310" s="38">
        <v>0.06</v>
      </c>
      <c r="AW310" s="38">
        <v>7.1818181818181809E-2</v>
      </c>
      <c r="AX310" s="38">
        <v>0.18833333333333332</v>
      </c>
      <c r="AY310" s="38">
        <v>0.21166666666666667</v>
      </c>
      <c r="AZ310" s="38">
        <v>0.16</v>
      </c>
      <c r="BA310" s="38">
        <v>0.11363636363636363</v>
      </c>
      <c r="BB310" s="38">
        <v>0.1918181818181818</v>
      </c>
      <c r="BE310" s="38">
        <v>7.6666666666666675E-2</v>
      </c>
      <c r="BF310" s="38">
        <v>7.1666666666666656E-2</v>
      </c>
      <c r="BG310" s="38">
        <v>0.16916666666666666</v>
      </c>
      <c r="BH310" s="38">
        <v>0.18999999999999997</v>
      </c>
      <c r="BI310" s="38">
        <v>0.13916666666666666</v>
      </c>
      <c r="BJ310" s="38">
        <v>0.15999999999999998</v>
      </c>
      <c r="BK310" s="38">
        <v>0.08</v>
      </c>
    </row>
    <row r="311" spans="1:63" s="36" customFormat="1">
      <c r="A311" s="36" t="s">
        <v>84</v>
      </c>
      <c r="C311" s="36">
        <v>7.9003199999999998</v>
      </c>
      <c r="D311" s="37">
        <v>6.8794100000000001E-12</v>
      </c>
      <c r="E311" s="36">
        <v>15086.9</v>
      </c>
      <c r="F311" s="36">
        <v>2269.4</v>
      </c>
      <c r="G311" s="36">
        <v>273.47800000000001</v>
      </c>
      <c r="H311" s="36">
        <v>2.4213100000000001</v>
      </c>
      <c r="I311" s="36">
        <v>81.026399999999995</v>
      </c>
      <c r="J311" s="36">
        <v>0.23471400000000001</v>
      </c>
      <c r="K311" s="36">
        <v>1.65622</v>
      </c>
      <c r="L311" s="36">
        <v>11.114599999999999</v>
      </c>
      <c r="M311" s="36">
        <v>0.201014</v>
      </c>
      <c r="N311" s="36">
        <v>10.642200000000001</v>
      </c>
      <c r="O311" s="36">
        <v>17.9132</v>
      </c>
      <c r="P311" s="36">
        <v>5.0261300000000002</v>
      </c>
      <c r="Q311" s="36">
        <v>16.3828</v>
      </c>
      <c r="R311" s="36">
        <v>7.8706300000000002</v>
      </c>
      <c r="S311" s="36">
        <v>2.23299</v>
      </c>
      <c r="T311" s="36">
        <v>3.1689700000000001E-2</v>
      </c>
      <c r="U311" s="36">
        <v>0.46374799999999999</v>
      </c>
      <c r="V311" s="36">
        <v>2.0188799999999998</v>
      </c>
      <c r="W311" s="36">
        <v>0.26132</v>
      </c>
      <c r="X311" s="36">
        <v>342.96600000000001</v>
      </c>
      <c r="Y311" s="36">
        <v>1.3592399999999999E-2</v>
      </c>
      <c r="Z311" s="36">
        <v>1.2819200000000001E-4</v>
      </c>
      <c r="AA311" s="37">
        <v>7.3242800000000003E-5</v>
      </c>
      <c r="AB311" s="36">
        <v>3.89954E-2</v>
      </c>
      <c r="AC311" s="36">
        <v>0.65852699999999997</v>
      </c>
      <c r="AD311" s="36">
        <f t="shared" si="79"/>
        <v>0</v>
      </c>
      <c r="AE311" s="36">
        <f t="shared" si="80"/>
        <v>4.9449999999999985</v>
      </c>
      <c r="AF311" s="36">
        <f t="shared" si="81"/>
        <v>328.86</v>
      </c>
      <c r="AG311" s="36">
        <f t="shared" si="82"/>
        <v>442.88999999999993</v>
      </c>
      <c r="AH311" s="36">
        <f t="shared" si="83"/>
        <v>118.84833333333331</v>
      </c>
      <c r="AI311" s="36">
        <f t="shared" si="84"/>
        <v>18.559999999999999</v>
      </c>
      <c r="AJ311" s="36">
        <f t="shared" si="85"/>
        <v>2.2400000000000007</v>
      </c>
      <c r="AK311" s="5" t="s">
        <v>84</v>
      </c>
      <c r="AL311" s="5"/>
      <c r="AM311" s="5">
        <v>956.02</v>
      </c>
      <c r="AN311" s="5">
        <v>210.75299999999999</v>
      </c>
      <c r="AO311" s="36">
        <f t="shared" si="78"/>
        <v>7.1849999999999987</v>
      </c>
      <c r="AV311" s="36">
        <v>0.06</v>
      </c>
      <c r="AW311" s="36">
        <v>7.1818181818181809E-2</v>
      </c>
      <c r="AX311" s="36">
        <v>0.18833333333333332</v>
      </c>
      <c r="AY311" s="36">
        <v>0.21166666666666667</v>
      </c>
      <c r="AZ311" s="36">
        <v>0.16</v>
      </c>
      <c r="BA311" s="36">
        <v>0.11363636363636363</v>
      </c>
      <c r="BB311" s="36">
        <v>0.1918181818181818</v>
      </c>
      <c r="BE311" s="36">
        <v>7.6666666666666675E-2</v>
      </c>
      <c r="BF311" s="36">
        <v>7.1666666666666656E-2</v>
      </c>
      <c r="BG311" s="36">
        <v>0.16916666666666666</v>
      </c>
      <c r="BH311" s="36">
        <v>0.18999999999999997</v>
      </c>
      <c r="BI311" s="36">
        <v>0.13916666666666666</v>
      </c>
      <c r="BJ311" s="36">
        <v>0.15999999999999998</v>
      </c>
      <c r="BK311" s="36">
        <v>0.08</v>
      </c>
    </row>
    <row r="312" spans="1:63" s="38" customFormat="1">
      <c r="A312" s="38" t="s">
        <v>85</v>
      </c>
      <c r="C312" s="38">
        <v>6.0613099999999998</v>
      </c>
      <c r="D312" s="39">
        <v>1.08787E-11</v>
      </c>
      <c r="E312" s="38">
        <v>37105.800000000003</v>
      </c>
      <c r="F312" s="38">
        <v>2374.65</v>
      </c>
      <c r="G312" s="38">
        <v>466.50299999999999</v>
      </c>
      <c r="H312" s="38">
        <v>4.3214199999999998</v>
      </c>
      <c r="I312" s="38">
        <v>97.4636</v>
      </c>
      <c r="J312" s="38">
        <v>0.30697000000000002</v>
      </c>
      <c r="K312" s="38">
        <v>1.7456</v>
      </c>
      <c r="L312" s="38">
        <v>23.945599999999999</v>
      </c>
      <c r="M312" s="38">
        <v>0.52956000000000003</v>
      </c>
      <c r="N312" s="38">
        <v>12.9824</v>
      </c>
      <c r="O312" s="38">
        <v>38.231900000000003</v>
      </c>
      <c r="P312" s="38">
        <v>9.7628299999999992</v>
      </c>
      <c r="Q312" s="38">
        <v>39.872599999999998</v>
      </c>
      <c r="R312" s="38">
        <v>14.628399999999999</v>
      </c>
      <c r="S312" s="38">
        <v>6.8968100000000003</v>
      </c>
      <c r="T312" s="38">
        <v>8.79186E-2</v>
      </c>
      <c r="U312" s="38">
        <v>0.212864</v>
      </c>
      <c r="V312" s="38">
        <v>2.4353099999999999</v>
      </c>
      <c r="W312" s="38">
        <v>0.785802</v>
      </c>
      <c r="X312" s="38">
        <v>744.67</v>
      </c>
      <c r="Y312" s="38">
        <v>1.7612900000000001E-2</v>
      </c>
      <c r="Z312" s="38">
        <v>1.76269E-4</v>
      </c>
      <c r="AA312" s="38">
        <v>9.10606E-4</v>
      </c>
      <c r="AB312" s="38">
        <v>3.3087100000000001E-2</v>
      </c>
      <c r="AC312" s="38">
        <v>1.4191499999999999</v>
      </c>
      <c r="AD312" s="38">
        <f t="shared" si="79"/>
        <v>2.9900000000000007</v>
      </c>
      <c r="AE312" s="38">
        <f t="shared" si="80"/>
        <v>5.7333333333333325</v>
      </c>
      <c r="AF312" s="38">
        <f t="shared" si="81"/>
        <v>324.8</v>
      </c>
      <c r="AG312" s="38">
        <f t="shared" si="82"/>
        <v>443.26999999999987</v>
      </c>
      <c r="AH312" s="38">
        <f t="shared" si="83"/>
        <v>117.03916666666667</v>
      </c>
      <c r="AI312" s="38">
        <f t="shared" si="84"/>
        <v>22.72</v>
      </c>
      <c r="AJ312" s="38">
        <f t="shared" si="85"/>
        <v>0</v>
      </c>
      <c r="AK312" s="20" t="s">
        <v>85</v>
      </c>
      <c r="AL312" s="20"/>
      <c r="AM312" s="20">
        <v>710.005</v>
      </c>
      <c r="AN312" s="20">
        <v>109.913</v>
      </c>
      <c r="AO312" s="20">
        <f t="shared" si="78"/>
        <v>5.7333333333333325</v>
      </c>
      <c r="AV312" s="38">
        <v>0.06</v>
      </c>
      <c r="AW312" s="38">
        <v>7.1818181818181809E-2</v>
      </c>
      <c r="AX312" s="38">
        <v>0.18833333333333332</v>
      </c>
      <c r="AY312" s="38">
        <v>0.21166666666666667</v>
      </c>
      <c r="AZ312" s="38">
        <v>0.16</v>
      </c>
      <c r="BA312" s="38">
        <v>0.11363636363636363</v>
      </c>
      <c r="BB312" s="38">
        <v>0.1918181818181818</v>
      </c>
      <c r="BE312" s="38">
        <v>7.6666666666666675E-2</v>
      </c>
      <c r="BF312" s="38">
        <v>7.1666666666666656E-2</v>
      </c>
      <c r="BG312" s="38">
        <v>0.16916666666666666</v>
      </c>
      <c r="BH312" s="38">
        <v>0.18999999999999997</v>
      </c>
      <c r="BI312" s="38">
        <v>0.13916666666666666</v>
      </c>
      <c r="BJ312" s="38">
        <v>0.15999999999999998</v>
      </c>
      <c r="BK312" s="38">
        <v>0.08</v>
      </c>
    </row>
    <row r="313" spans="1:63" s="38" customFormat="1">
      <c r="A313" s="38" t="s">
        <v>86</v>
      </c>
      <c r="C313" s="38">
        <v>5.4321000000000002</v>
      </c>
      <c r="D313" s="39">
        <v>1.2892399999999999E-11</v>
      </c>
      <c r="E313" s="38">
        <v>19222.900000000001</v>
      </c>
      <c r="F313" s="38">
        <v>2260.19</v>
      </c>
      <c r="G313" s="38">
        <v>335.21899999999999</v>
      </c>
      <c r="H313" s="38">
        <v>4.7864399999999998</v>
      </c>
      <c r="I313" s="38">
        <v>116.77200000000001</v>
      </c>
      <c r="J313" s="38">
        <v>0.18895700000000001</v>
      </c>
      <c r="K313" s="38">
        <v>0.74276399999999998</v>
      </c>
      <c r="L313" s="38">
        <v>13.408099999999999</v>
      </c>
      <c r="M313" s="38">
        <v>0.47848600000000002</v>
      </c>
      <c r="N313" s="38">
        <v>12.5542</v>
      </c>
      <c r="O313" s="38">
        <v>39.100499999999997</v>
      </c>
      <c r="P313" s="38">
        <v>7.6343300000000003</v>
      </c>
      <c r="Q313" s="38">
        <v>25.3429</v>
      </c>
      <c r="R313" s="38">
        <v>11.935499999999999</v>
      </c>
      <c r="S313" s="38">
        <v>5.0090899999999996</v>
      </c>
      <c r="T313" s="38">
        <v>8.31509E-2</v>
      </c>
      <c r="U313" s="38">
        <v>0.42566500000000002</v>
      </c>
      <c r="V313" s="38">
        <v>4.1373199999999999</v>
      </c>
      <c r="W313" s="38">
        <v>0.488483</v>
      </c>
      <c r="X313" s="38">
        <v>465.41</v>
      </c>
      <c r="Y313" s="38">
        <v>1.27603E-2</v>
      </c>
      <c r="Z313" s="39">
        <v>1.15046E-5</v>
      </c>
      <c r="AA313" s="38">
        <v>3.8721799999999999E-4</v>
      </c>
      <c r="AB313" s="38">
        <v>5.2570600000000002E-4</v>
      </c>
      <c r="AC313" s="38">
        <v>0.81613500000000005</v>
      </c>
      <c r="AD313" s="38">
        <f t="shared" si="79"/>
        <v>3.6800000000000006</v>
      </c>
      <c r="AE313" s="38">
        <f t="shared" si="80"/>
        <v>4.6583333333333323</v>
      </c>
      <c r="AF313" s="38">
        <f t="shared" si="81"/>
        <v>331.05916666666667</v>
      </c>
      <c r="AG313" s="38">
        <f t="shared" si="82"/>
        <v>439.84999999999997</v>
      </c>
      <c r="AH313" s="38">
        <f t="shared" si="83"/>
        <v>115.36916666666664</v>
      </c>
      <c r="AI313" s="38">
        <f t="shared" si="84"/>
        <v>22.239999999999995</v>
      </c>
      <c r="AJ313" s="38">
        <f t="shared" si="85"/>
        <v>0</v>
      </c>
      <c r="AK313" s="20" t="s">
        <v>86</v>
      </c>
      <c r="AL313" s="20"/>
      <c r="AM313" s="20">
        <v>3725.73</v>
      </c>
      <c r="AN313" s="20">
        <v>36.2943</v>
      </c>
      <c r="AO313" s="20">
        <f t="shared" si="78"/>
        <v>4.6583333333333323</v>
      </c>
      <c r="AV313" s="38">
        <v>0.06</v>
      </c>
      <c r="AW313" s="38">
        <v>7.1818181818181809E-2</v>
      </c>
      <c r="AX313" s="38">
        <v>0.18833333333333332</v>
      </c>
      <c r="AY313" s="38">
        <v>0.21166666666666667</v>
      </c>
      <c r="AZ313" s="38">
        <v>0.16</v>
      </c>
      <c r="BA313" s="38">
        <v>0.11363636363636363</v>
      </c>
      <c r="BB313" s="38">
        <v>0.1918181818181818</v>
      </c>
      <c r="BE313" s="38">
        <v>7.6666666666666675E-2</v>
      </c>
      <c r="BF313" s="38">
        <v>7.1666666666666656E-2</v>
      </c>
      <c r="BG313" s="38">
        <v>0.16916666666666666</v>
      </c>
      <c r="BH313" s="38">
        <v>0.18999999999999997</v>
      </c>
      <c r="BI313" s="38">
        <v>0.13916666666666666</v>
      </c>
      <c r="BJ313" s="38">
        <v>0.15999999999999998</v>
      </c>
      <c r="BK313" s="38">
        <v>0.08</v>
      </c>
    </row>
    <row r="314" spans="1:63" s="36" customFormat="1">
      <c r="A314" s="36" t="s">
        <v>87</v>
      </c>
      <c r="C314" s="36">
        <v>5.83826</v>
      </c>
      <c r="D314" s="37">
        <v>1.13571E-11</v>
      </c>
      <c r="E314" s="36">
        <v>18517.5</v>
      </c>
      <c r="F314" s="36">
        <v>2030.05</v>
      </c>
      <c r="G314" s="36">
        <v>358.87099999999998</v>
      </c>
      <c r="H314" s="36">
        <v>7.1797800000000001</v>
      </c>
      <c r="I314" s="36">
        <v>134.86199999999999</v>
      </c>
      <c r="J314" s="36">
        <v>0.27672000000000002</v>
      </c>
      <c r="K314" s="36">
        <v>1.3910899999999999</v>
      </c>
      <c r="L314" s="36">
        <v>14.9682</v>
      </c>
      <c r="M314" s="36">
        <v>0.271812</v>
      </c>
      <c r="N314" s="36">
        <v>10.0222</v>
      </c>
      <c r="O314" s="36">
        <v>38.606400000000001</v>
      </c>
      <c r="P314" s="36">
        <v>4.8741399999999997</v>
      </c>
      <c r="Q314" s="36">
        <v>26.247</v>
      </c>
      <c r="R314" s="36">
        <v>13.5488</v>
      </c>
      <c r="S314" s="36">
        <v>2.6161799999999999</v>
      </c>
      <c r="T314" s="36">
        <v>0.15590599999999999</v>
      </c>
      <c r="U314" s="36">
        <v>0.52003500000000003</v>
      </c>
      <c r="V314" s="36">
        <v>2.5728800000000001</v>
      </c>
      <c r="W314" s="36">
        <v>0.49370199999999997</v>
      </c>
      <c r="X314" s="36">
        <v>361.06400000000002</v>
      </c>
      <c r="Y314" s="36">
        <v>1.7577200000000001E-2</v>
      </c>
      <c r="Z314" s="37">
        <v>3.1718599999999998E-5</v>
      </c>
      <c r="AA314" s="36">
        <v>5.5041499999999995E-4</v>
      </c>
      <c r="AB314" s="36">
        <v>8.3133299999999996E-4</v>
      </c>
      <c r="AC314" s="36">
        <v>0.64927999999999997</v>
      </c>
      <c r="AD314" s="36">
        <f t="shared" si="79"/>
        <v>0</v>
      </c>
      <c r="AE314" s="36">
        <f t="shared" si="80"/>
        <v>4.2283333333333326</v>
      </c>
      <c r="AF314" s="36">
        <f t="shared" si="81"/>
        <v>328.69083333333333</v>
      </c>
      <c r="AG314" s="36">
        <f t="shared" si="82"/>
        <v>448.78</v>
      </c>
      <c r="AH314" s="36">
        <f t="shared" si="83"/>
        <v>118.9875</v>
      </c>
      <c r="AI314" s="36">
        <f t="shared" si="84"/>
        <v>18.559999999999999</v>
      </c>
      <c r="AJ314" s="36">
        <f t="shared" si="85"/>
        <v>0</v>
      </c>
      <c r="AK314" s="5" t="s">
        <v>87</v>
      </c>
      <c r="AL314" s="5"/>
      <c r="AM314" s="5">
        <v>288.15699999999998</v>
      </c>
      <c r="AN314" s="5">
        <v>379.99200000000002</v>
      </c>
      <c r="AO314" s="36">
        <f t="shared" si="78"/>
        <v>4.2283333333333326</v>
      </c>
      <c r="AV314" s="36">
        <v>0.06</v>
      </c>
      <c r="AW314" s="36">
        <v>7.1818181818181809E-2</v>
      </c>
      <c r="AX314" s="36">
        <v>0.18833333333333332</v>
      </c>
      <c r="AY314" s="36">
        <v>0.21166666666666667</v>
      </c>
      <c r="AZ314" s="36">
        <v>0.16</v>
      </c>
      <c r="BA314" s="36">
        <v>0.11363636363636363</v>
      </c>
      <c r="BB314" s="36">
        <v>0.1918181818181818</v>
      </c>
      <c r="BE314" s="36">
        <v>7.6666666666666675E-2</v>
      </c>
      <c r="BF314" s="36">
        <v>7.1666666666666656E-2</v>
      </c>
      <c r="BG314" s="36">
        <v>0.16916666666666666</v>
      </c>
      <c r="BH314" s="36">
        <v>0.18999999999999997</v>
      </c>
      <c r="BI314" s="36">
        <v>0.13916666666666666</v>
      </c>
      <c r="BJ314" s="36">
        <v>0.15999999999999998</v>
      </c>
      <c r="BK314" s="36">
        <v>0.08</v>
      </c>
    </row>
    <row r="315" spans="1:63" s="36" customFormat="1">
      <c r="A315" s="36" t="s">
        <v>88</v>
      </c>
      <c r="C315" s="36">
        <v>10.047000000000001</v>
      </c>
      <c r="D315" s="37">
        <v>9.5090000000000008E-12</v>
      </c>
      <c r="E315" s="36">
        <v>25414.6</v>
      </c>
      <c r="F315" s="16">
        <v>2274.7199999999998</v>
      </c>
      <c r="G315" s="36">
        <v>421.89299999999997</v>
      </c>
      <c r="H315" s="36">
        <v>5.3745799999999999</v>
      </c>
      <c r="I315" s="36">
        <v>136.803</v>
      </c>
      <c r="J315" s="36">
        <v>0.15990599999999999</v>
      </c>
      <c r="K315" s="36">
        <v>1.23726</v>
      </c>
      <c r="L315" s="36">
        <v>11.088100000000001</v>
      </c>
      <c r="M315" s="36">
        <v>0.35866500000000001</v>
      </c>
      <c r="N315" s="36">
        <v>14.0138</v>
      </c>
      <c r="O315" s="36">
        <v>27.982299999999999</v>
      </c>
      <c r="P315" s="36">
        <v>8.6944400000000002</v>
      </c>
      <c r="Q315" s="36">
        <v>32.958799999999997</v>
      </c>
      <c r="R315" s="36">
        <v>15.7874</v>
      </c>
      <c r="S315" s="36">
        <v>4.1688700000000001</v>
      </c>
      <c r="T315" s="36">
        <v>6.7818100000000006E-2</v>
      </c>
      <c r="U315" s="36">
        <v>0.53722499999999995</v>
      </c>
      <c r="V315" s="36">
        <v>4.1779299999999999</v>
      </c>
      <c r="W315" s="36">
        <v>0.37507499999999999</v>
      </c>
      <c r="X315" s="36">
        <v>498.315</v>
      </c>
      <c r="Y315" s="36">
        <v>1.5857199999999998E-2</v>
      </c>
      <c r="Z315" s="36">
        <v>3.6316300000000001E-4</v>
      </c>
      <c r="AA315" s="36">
        <v>4.0913100000000002E-4</v>
      </c>
      <c r="AB315" s="36">
        <v>2.3119899999999999E-2</v>
      </c>
      <c r="AC315" s="36">
        <v>1.1530899999999999</v>
      </c>
      <c r="AD315" s="36">
        <f t="shared" si="79"/>
        <v>0</v>
      </c>
      <c r="AE315" s="36">
        <f t="shared" si="80"/>
        <v>5.0166666666666657</v>
      </c>
      <c r="AF315" s="36">
        <f t="shared" si="81"/>
        <v>333.25833333333333</v>
      </c>
      <c r="AG315" s="36">
        <f t="shared" si="82"/>
        <v>445.54999999999995</v>
      </c>
      <c r="AH315" s="36">
        <f t="shared" si="83"/>
        <v>117.87416666666667</v>
      </c>
      <c r="AI315" s="36">
        <f t="shared" si="84"/>
        <v>15.519999999999998</v>
      </c>
      <c r="AJ315" s="36">
        <f t="shared" si="85"/>
        <v>0</v>
      </c>
      <c r="AK315" s="5" t="s">
        <v>88</v>
      </c>
      <c r="AL315" s="5"/>
      <c r="AM315" s="5">
        <v>-126.622</v>
      </c>
      <c r="AN315" s="5">
        <v>8.7803400000000007</v>
      </c>
      <c r="AO315" s="36">
        <f t="shared" si="78"/>
        <v>5.0166666666666657</v>
      </c>
      <c r="AV315" s="36">
        <v>0.06</v>
      </c>
      <c r="AW315" s="36">
        <v>7.1818181818181809E-2</v>
      </c>
      <c r="AX315" s="36">
        <v>0.18833333333333332</v>
      </c>
      <c r="AY315" s="36">
        <v>0.21166666666666667</v>
      </c>
      <c r="AZ315" s="36">
        <v>0.16</v>
      </c>
      <c r="BA315" s="36">
        <v>0.11363636363636363</v>
      </c>
      <c r="BB315" s="36">
        <v>0.1918181818181818</v>
      </c>
      <c r="BE315" s="36">
        <v>7.6666666666666675E-2</v>
      </c>
      <c r="BF315" s="36">
        <v>7.1666666666666656E-2</v>
      </c>
      <c r="BG315" s="36">
        <v>0.16916666666666666</v>
      </c>
      <c r="BH315" s="36">
        <v>0.18999999999999997</v>
      </c>
      <c r="BI315" s="36">
        <v>0.13916666666666666</v>
      </c>
      <c r="BJ315" s="36">
        <v>0.15999999999999998</v>
      </c>
      <c r="BK315" s="36">
        <v>0.08</v>
      </c>
    </row>
    <row r="316" spans="1:63" s="36" customFormat="1">
      <c r="A316" s="36" t="s">
        <v>89</v>
      </c>
      <c r="C316" s="36">
        <v>5.3266</v>
      </c>
      <c r="D316" s="37">
        <v>1.2702E-11</v>
      </c>
      <c r="E316" s="36">
        <v>27908.400000000001</v>
      </c>
      <c r="F316" s="36">
        <v>1584.37</v>
      </c>
      <c r="G316" s="36">
        <v>424.37</v>
      </c>
      <c r="H316" s="36">
        <v>2.22817</v>
      </c>
      <c r="I316" s="36">
        <v>80.106700000000004</v>
      </c>
      <c r="J316" s="36">
        <v>0.137403</v>
      </c>
      <c r="K316" s="36">
        <v>2.5798899999999998</v>
      </c>
      <c r="L316" s="36">
        <v>11.430899999999999</v>
      </c>
      <c r="M316" s="36">
        <v>0.30096499999999998</v>
      </c>
      <c r="N316" s="36">
        <v>13.1275</v>
      </c>
      <c r="O316" s="36">
        <v>28.978300000000001</v>
      </c>
      <c r="P316" s="36">
        <v>5.2966699999999998</v>
      </c>
      <c r="Q316" s="36">
        <v>19.304099999999998</v>
      </c>
      <c r="R316" s="36">
        <v>12.5838</v>
      </c>
      <c r="S316" s="36">
        <v>2.7481300000000002</v>
      </c>
      <c r="T316" s="36">
        <v>5.9907799999999997E-2</v>
      </c>
      <c r="U316" s="36">
        <v>0.72630499999999998</v>
      </c>
      <c r="V316" s="36">
        <v>2.5301499999999999</v>
      </c>
      <c r="W316" s="36">
        <v>0.208264</v>
      </c>
      <c r="X316" s="36">
        <v>316.65199999999999</v>
      </c>
      <c r="Y316" s="36">
        <v>1.8858300000000001E-2</v>
      </c>
      <c r="Z316" s="36">
        <v>1.52275E-4</v>
      </c>
      <c r="AA316" s="37">
        <v>5.4535800000000001E-5</v>
      </c>
      <c r="AB316" s="37">
        <v>8.1307499999999994E-5</v>
      </c>
      <c r="AC316" s="36">
        <v>0.67920499999999995</v>
      </c>
      <c r="AD316" s="36">
        <f t="shared" si="79"/>
        <v>2.9900000000000007</v>
      </c>
      <c r="AE316" s="36">
        <f t="shared" si="80"/>
        <v>4.4433333333333325</v>
      </c>
      <c r="AF316" s="36">
        <f t="shared" si="81"/>
        <v>333.76583333333332</v>
      </c>
      <c r="AG316" s="36">
        <f t="shared" si="82"/>
        <v>438.32999999999993</v>
      </c>
      <c r="AH316" s="36">
        <f t="shared" si="83"/>
        <v>117.73500000000003</v>
      </c>
      <c r="AI316" s="36">
        <f t="shared" si="84"/>
        <v>20.159999999999997</v>
      </c>
      <c r="AJ316" s="36">
        <f t="shared" si="85"/>
        <v>0</v>
      </c>
      <c r="AK316" s="5" t="s">
        <v>89</v>
      </c>
      <c r="AL316" s="5"/>
      <c r="AM316" s="5">
        <v>988.52200000000005</v>
      </c>
      <c r="AN316" s="5">
        <v>67.925399999999996</v>
      </c>
      <c r="AO316" s="36">
        <f t="shared" si="78"/>
        <v>4.4433333333333325</v>
      </c>
      <c r="AV316" s="36">
        <v>0.06</v>
      </c>
      <c r="AW316" s="36">
        <v>7.1818181818181809E-2</v>
      </c>
      <c r="AX316" s="36">
        <v>0.18833333333333332</v>
      </c>
      <c r="AY316" s="36">
        <v>0.21166666666666667</v>
      </c>
      <c r="AZ316" s="36">
        <v>0.16</v>
      </c>
      <c r="BA316" s="36">
        <v>0.11363636363636363</v>
      </c>
      <c r="BB316" s="36">
        <v>0.1918181818181818</v>
      </c>
      <c r="BE316" s="36">
        <v>7.6666666666666675E-2</v>
      </c>
      <c r="BF316" s="36">
        <v>7.1666666666666656E-2</v>
      </c>
      <c r="BG316" s="36">
        <v>0.16916666666666666</v>
      </c>
      <c r="BH316" s="36">
        <v>0.18999999999999997</v>
      </c>
      <c r="BI316" s="36">
        <v>0.13916666666666666</v>
      </c>
      <c r="BJ316" s="36">
        <v>0.15999999999999998</v>
      </c>
      <c r="BK316" s="36">
        <v>0.08</v>
      </c>
    </row>
    <row r="317" spans="1:63" s="36" customFormat="1">
      <c r="A317" s="36" t="s">
        <v>90</v>
      </c>
      <c r="C317" s="36">
        <v>5.39567</v>
      </c>
      <c r="D317" s="37">
        <v>7.2930699999999997E-12</v>
      </c>
      <c r="E317" s="36">
        <v>22985.599999999999</v>
      </c>
      <c r="F317" s="36">
        <v>2107.39</v>
      </c>
      <c r="G317" s="36">
        <v>330.03300000000002</v>
      </c>
      <c r="H317" s="36">
        <v>4.2874499999999998</v>
      </c>
      <c r="I317" s="36">
        <v>97.795500000000004</v>
      </c>
      <c r="J317" s="36">
        <v>0.21215200000000001</v>
      </c>
      <c r="K317" s="36">
        <v>1.21086</v>
      </c>
      <c r="L317" s="36">
        <v>11.563000000000001</v>
      </c>
      <c r="M317" s="36">
        <v>0.34818500000000002</v>
      </c>
      <c r="N317" s="36">
        <v>7.7691699999999999</v>
      </c>
      <c r="O317" s="36">
        <v>30.478000000000002</v>
      </c>
      <c r="P317" s="36">
        <v>6.5107100000000004</v>
      </c>
      <c r="Q317" s="36">
        <v>17.696400000000001</v>
      </c>
      <c r="R317" s="36">
        <v>8.5501799999999992</v>
      </c>
      <c r="S317" s="36">
        <v>3.2254200000000002</v>
      </c>
      <c r="T317" s="36">
        <v>0.101552</v>
      </c>
      <c r="U317" s="36">
        <v>0.42876500000000001</v>
      </c>
      <c r="V317" s="36">
        <v>3.452</v>
      </c>
      <c r="W317" s="36">
        <v>0.44275700000000001</v>
      </c>
      <c r="X317" s="36">
        <v>307.45800000000003</v>
      </c>
      <c r="Y317" s="36">
        <v>2.1708000000000002E-2</v>
      </c>
      <c r="Z317" s="37">
        <v>5.3100599999999998E-5</v>
      </c>
      <c r="AA317" s="37">
        <v>7.4425700000000001E-5</v>
      </c>
      <c r="AB317" s="36">
        <v>3.01126E-2</v>
      </c>
      <c r="AC317" s="36">
        <v>0.72021900000000005</v>
      </c>
      <c r="AD317" s="36">
        <f t="shared" si="79"/>
        <v>3.373333333333334</v>
      </c>
      <c r="AE317" s="36">
        <f t="shared" si="80"/>
        <v>4.5149999999999997</v>
      </c>
      <c r="AF317" s="36">
        <f t="shared" si="81"/>
        <v>334.27333333333337</v>
      </c>
      <c r="AG317" s="36">
        <f t="shared" si="82"/>
        <v>439.84999999999997</v>
      </c>
      <c r="AH317" s="36">
        <f t="shared" si="83"/>
        <v>114.8125</v>
      </c>
      <c r="AI317" s="36">
        <f t="shared" si="84"/>
        <v>19.36</v>
      </c>
      <c r="AJ317" s="36">
        <f t="shared" si="85"/>
        <v>0</v>
      </c>
      <c r="AK317" s="5" t="s">
        <v>90</v>
      </c>
      <c r="AL317" s="5"/>
      <c r="AM317" s="5">
        <v>161.54300000000001</v>
      </c>
      <c r="AN317" s="5">
        <v>52.384099999999997</v>
      </c>
      <c r="AO317" s="36">
        <f t="shared" si="78"/>
        <v>4.5149999999999997</v>
      </c>
      <c r="AV317" s="36">
        <v>0.06</v>
      </c>
      <c r="AW317" s="36">
        <v>7.1818181818181809E-2</v>
      </c>
      <c r="AX317" s="36">
        <v>0.18833333333333332</v>
      </c>
      <c r="AY317" s="36">
        <v>0.21166666666666667</v>
      </c>
      <c r="AZ317" s="36">
        <v>0.16</v>
      </c>
      <c r="BA317" s="36">
        <v>0.11363636363636363</v>
      </c>
      <c r="BB317" s="36">
        <v>0.1918181818181818</v>
      </c>
      <c r="BE317" s="36">
        <v>7.6666666666666675E-2</v>
      </c>
      <c r="BF317" s="36">
        <v>7.1666666666666656E-2</v>
      </c>
      <c r="BG317" s="36">
        <v>0.16916666666666666</v>
      </c>
      <c r="BH317" s="36">
        <v>0.18999999999999997</v>
      </c>
      <c r="BI317" s="36">
        <v>0.13916666666666666</v>
      </c>
      <c r="BJ317" s="36">
        <v>0.15999999999999998</v>
      </c>
      <c r="BK317" s="36">
        <v>0.08</v>
      </c>
    </row>
    <row r="318" spans="1:63" s="38" customFormat="1">
      <c r="A318" s="38" t="s">
        <v>91</v>
      </c>
      <c r="C318" s="38">
        <v>6.5839800000000004</v>
      </c>
      <c r="D318" s="39">
        <v>8.9215600000000006E-12</v>
      </c>
      <c r="E318" s="38">
        <v>30124.400000000001</v>
      </c>
      <c r="F318" s="38">
        <v>2499.06</v>
      </c>
      <c r="G318" s="38">
        <v>388.08699999999999</v>
      </c>
      <c r="H318" s="38">
        <v>8.6465300000000003</v>
      </c>
      <c r="I318" s="38">
        <v>189.345</v>
      </c>
      <c r="J318" s="38">
        <v>0.27291500000000002</v>
      </c>
      <c r="K318" s="38">
        <v>1.6468100000000001</v>
      </c>
      <c r="L318" s="38">
        <v>20.2592</v>
      </c>
      <c r="M318" s="38">
        <v>0.37733</v>
      </c>
      <c r="N318" s="38">
        <v>8.9514099999999992</v>
      </c>
      <c r="O318" s="38">
        <v>35.305300000000003</v>
      </c>
      <c r="P318" s="38">
        <v>7.2651399999999997</v>
      </c>
      <c r="Q318" s="38">
        <v>35.5122</v>
      </c>
      <c r="R318" s="38">
        <v>9.0117399999999996</v>
      </c>
      <c r="S318" s="38">
        <v>3.84998</v>
      </c>
      <c r="T318" s="38">
        <v>8.8721800000000003E-2</v>
      </c>
      <c r="U318" s="38">
        <v>0.66317800000000005</v>
      </c>
      <c r="V318" s="38">
        <v>3.9078900000000001</v>
      </c>
      <c r="W318" s="38">
        <v>0.48885600000000001</v>
      </c>
      <c r="X318" s="38">
        <v>336.779</v>
      </c>
      <c r="Y318" s="38">
        <v>0.22292500000000001</v>
      </c>
      <c r="Z318" s="38">
        <v>3.97971E-4</v>
      </c>
      <c r="AA318" s="38">
        <v>3.8558700000000001E-4</v>
      </c>
      <c r="AB318" s="38">
        <v>1.00072E-4</v>
      </c>
      <c r="AC318" s="38">
        <v>1.2357400000000001</v>
      </c>
      <c r="AD318" s="38">
        <f t="shared" si="79"/>
        <v>3.2966666666666673</v>
      </c>
      <c r="AE318" s="38">
        <f t="shared" si="80"/>
        <v>4.8733333333333331</v>
      </c>
      <c r="AF318" s="38">
        <f t="shared" si="81"/>
        <v>328.18333333333334</v>
      </c>
      <c r="AG318" s="38">
        <f t="shared" si="82"/>
        <v>442.88999999999993</v>
      </c>
      <c r="AH318" s="38">
        <f t="shared" si="83"/>
        <v>118.70916666666668</v>
      </c>
      <c r="AI318" s="38">
        <f t="shared" si="84"/>
        <v>18.399999999999999</v>
      </c>
      <c r="AJ318" s="38">
        <f t="shared" si="85"/>
        <v>0</v>
      </c>
      <c r="AK318" s="20" t="s">
        <v>91</v>
      </c>
      <c r="AL318" s="20"/>
      <c r="AM318" s="20">
        <v>2812</v>
      </c>
      <c r="AN318" s="20">
        <v>405.72500000000002</v>
      </c>
      <c r="AO318" s="20">
        <f t="shared" si="78"/>
        <v>4.8733333333333331</v>
      </c>
      <c r="AV318" s="38">
        <v>0.06</v>
      </c>
      <c r="AW318" s="38">
        <v>7.1818181818181809E-2</v>
      </c>
      <c r="AX318" s="38">
        <v>0.18833333333333332</v>
      </c>
      <c r="AY318" s="38">
        <v>0.21166666666666667</v>
      </c>
      <c r="AZ318" s="38">
        <v>0.16</v>
      </c>
      <c r="BA318" s="38">
        <v>0.11363636363636363</v>
      </c>
      <c r="BB318" s="38">
        <v>0.1918181818181818</v>
      </c>
      <c r="BE318" s="38">
        <v>7.6666666666666675E-2</v>
      </c>
      <c r="BF318" s="38">
        <v>7.1666666666666656E-2</v>
      </c>
      <c r="BG318" s="38">
        <v>0.16916666666666666</v>
      </c>
      <c r="BH318" s="38">
        <v>0.18999999999999997</v>
      </c>
      <c r="BI318" s="38">
        <v>0.13916666666666666</v>
      </c>
      <c r="BJ318" s="38">
        <v>0.15999999999999998</v>
      </c>
      <c r="BK318" s="38">
        <v>0.08</v>
      </c>
    </row>
    <row r="319" spans="1:63" s="38" customFormat="1">
      <c r="A319" s="38" t="s">
        <v>92</v>
      </c>
      <c r="C319" s="38">
        <v>8.2601700000000005</v>
      </c>
      <c r="D319" s="39">
        <v>9.0062799999999995E-12</v>
      </c>
      <c r="E319" s="38">
        <v>19849.400000000001</v>
      </c>
      <c r="F319" s="16">
        <v>1659.67</v>
      </c>
      <c r="G319" s="38">
        <v>418.40199999999999</v>
      </c>
      <c r="H319" s="38">
        <v>2.86206</v>
      </c>
      <c r="I319" s="38">
        <v>111.27200000000001</v>
      </c>
      <c r="J319" s="38">
        <v>0.252359</v>
      </c>
      <c r="K319" s="38">
        <v>1.51403</v>
      </c>
      <c r="L319" s="38">
        <v>17.094799999999999</v>
      </c>
      <c r="M319" s="38">
        <v>0.421458</v>
      </c>
      <c r="N319" s="38">
        <v>16.402200000000001</v>
      </c>
      <c r="O319" s="38">
        <v>35.831400000000002</v>
      </c>
      <c r="P319" s="38">
        <v>6.7277100000000001</v>
      </c>
      <c r="Q319" s="38">
        <v>17.583600000000001</v>
      </c>
      <c r="R319" s="38">
        <v>7.9691299999999998</v>
      </c>
      <c r="S319" s="38">
        <v>3.7776100000000001</v>
      </c>
      <c r="T319" s="38">
        <v>7.6830399999999993E-2</v>
      </c>
      <c r="U319" s="38">
        <v>0.46128400000000003</v>
      </c>
      <c r="V319" s="38">
        <v>2.4072800000000001</v>
      </c>
      <c r="W319" s="38">
        <v>0.26526499999999997</v>
      </c>
      <c r="X319" s="38">
        <v>399.63900000000001</v>
      </c>
      <c r="Y319" s="38">
        <v>4.8793400000000001E-2</v>
      </c>
      <c r="Z319" s="38">
        <v>2.6659900000000001E-4</v>
      </c>
      <c r="AA319" s="38">
        <v>1.3351500000000001E-4</v>
      </c>
      <c r="AB319" s="38">
        <v>1.9933699999999999E-2</v>
      </c>
      <c r="AC319" s="38">
        <v>0.49082900000000002</v>
      </c>
      <c r="AD319" s="38">
        <f t="shared" si="79"/>
        <v>0</v>
      </c>
      <c r="AE319" s="38">
        <f t="shared" si="80"/>
        <v>5.3033333333333328</v>
      </c>
      <c r="AF319" s="38">
        <f t="shared" si="81"/>
        <v>326.49166666666667</v>
      </c>
      <c r="AG319" s="38">
        <f t="shared" si="82"/>
        <v>443.84</v>
      </c>
      <c r="AH319" s="38">
        <f t="shared" si="83"/>
        <v>118.9875</v>
      </c>
      <c r="AI319" s="38">
        <f t="shared" si="84"/>
        <v>19.36</v>
      </c>
      <c r="AJ319" s="38">
        <f t="shared" si="85"/>
        <v>2.2400000000000007</v>
      </c>
      <c r="AK319" s="20" t="s">
        <v>92</v>
      </c>
      <c r="AL319" s="20"/>
      <c r="AM319" s="20">
        <v>-566.30999999999995</v>
      </c>
      <c r="AN319" s="20">
        <v>240.45400000000001</v>
      </c>
      <c r="AO319" s="20">
        <f t="shared" si="78"/>
        <v>7.543333333333333</v>
      </c>
      <c r="AV319" s="38">
        <v>0.06</v>
      </c>
      <c r="AW319" s="38">
        <v>7.1818181818181809E-2</v>
      </c>
      <c r="AX319" s="38">
        <v>0.18833333333333332</v>
      </c>
      <c r="AY319" s="38">
        <v>0.21166666666666667</v>
      </c>
      <c r="AZ319" s="38">
        <v>0.16</v>
      </c>
      <c r="BA319" s="38">
        <v>0.11363636363636363</v>
      </c>
      <c r="BB319" s="38">
        <v>0.1918181818181818</v>
      </c>
      <c r="BE319" s="38">
        <v>7.6666666666666675E-2</v>
      </c>
      <c r="BF319" s="38">
        <v>7.1666666666666656E-2</v>
      </c>
      <c r="BG319" s="38">
        <v>0.16916666666666666</v>
      </c>
      <c r="BH319" s="38">
        <v>0.18999999999999997</v>
      </c>
      <c r="BI319" s="38">
        <v>0.13916666666666666</v>
      </c>
      <c r="BJ319" s="38">
        <v>0.15999999999999998</v>
      </c>
      <c r="BK319" s="38">
        <v>0.08</v>
      </c>
    </row>
    <row r="320" spans="1:63" s="36" customFormat="1">
      <c r="A320" s="36" t="s">
        <v>93</v>
      </c>
      <c r="C320" s="36">
        <v>5.6378899999999996</v>
      </c>
      <c r="D320" s="37">
        <v>1.117E-11</v>
      </c>
      <c r="E320" s="36">
        <v>22291.9</v>
      </c>
      <c r="F320" s="36">
        <v>2039.52</v>
      </c>
      <c r="G320" s="36">
        <v>335.68099999999998</v>
      </c>
      <c r="H320" s="36">
        <v>3.9222399999999999</v>
      </c>
      <c r="I320" s="36">
        <v>101.173</v>
      </c>
      <c r="J320" s="36">
        <v>0.22456899999999999</v>
      </c>
      <c r="K320" s="36">
        <v>1.51867</v>
      </c>
      <c r="L320" s="36">
        <v>17.4742</v>
      </c>
      <c r="M320" s="36">
        <v>0.21881</v>
      </c>
      <c r="N320" s="36">
        <v>9.3546499999999995</v>
      </c>
      <c r="O320" s="36">
        <v>29.305800000000001</v>
      </c>
      <c r="P320" s="36">
        <v>9.3030000000000008</v>
      </c>
      <c r="Q320" s="36">
        <v>23.278300000000002</v>
      </c>
      <c r="R320" s="36">
        <v>11.327299999999999</v>
      </c>
      <c r="S320" s="36">
        <v>4.2005800000000004</v>
      </c>
      <c r="T320" s="36">
        <v>4.8526800000000002E-2</v>
      </c>
      <c r="U320" s="36">
        <v>0.61233499999999996</v>
      </c>
      <c r="V320" s="36">
        <v>3.7978499999999999</v>
      </c>
      <c r="W320" s="36">
        <v>0.52786100000000002</v>
      </c>
      <c r="X320" s="36">
        <v>484.041</v>
      </c>
      <c r="Y320" s="36">
        <v>1.34895E-2</v>
      </c>
      <c r="Z320" s="36">
        <v>2.07722E-4</v>
      </c>
      <c r="AA320" s="36">
        <v>8.2523000000000004E-4</v>
      </c>
      <c r="AB320" s="36">
        <v>3.1947400000000001E-2</v>
      </c>
      <c r="AC320" s="36">
        <v>0.67127300000000001</v>
      </c>
      <c r="AD320" s="36">
        <f t="shared" si="79"/>
        <v>0</v>
      </c>
      <c r="AE320" s="36">
        <f t="shared" si="80"/>
        <v>4.7299999999999995</v>
      </c>
      <c r="AF320" s="36">
        <f t="shared" si="81"/>
        <v>328.5216666666667</v>
      </c>
      <c r="AG320" s="36">
        <f t="shared" si="82"/>
        <v>447.06999999999994</v>
      </c>
      <c r="AH320" s="36">
        <f t="shared" si="83"/>
        <v>118.84833333333331</v>
      </c>
      <c r="AI320" s="36">
        <f t="shared" si="84"/>
        <v>19.68</v>
      </c>
      <c r="AJ320" s="36">
        <f t="shared" si="85"/>
        <v>0</v>
      </c>
      <c r="AK320" s="5" t="s">
        <v>93</v>
      </c>
      <c r="AL320" s="5"/>
      <c r="AM320" s="5">
        <v>591.64700000000005</v>
      </c>
      <c r="AN320" s="5">
        <v>63.955399999999997</v>
      </c>
      <c r="AO320" s="36">
        <f t="shared" si="78"/>
        <v>4.7299999999999995</v>
      </c>
      <c r="AV320" s="36">
        <v>0.06</v>
      </c>
      <c r="AW320" s="36">
        <v>7.1818181818181809E-2</v>
      </c>
      <c r="AX320" s="36">
        <v>0.18833333333333332</v>
      </c>
      <c r="AY320" s="36">
        <v>0.21166666666666667</v>
      </c>
      <c r="AZ320" s="36">
        <v>0.16</v>
      </c>
      <c r="BA320" s="36">
        <v>0.11363636363636363</v>
      </c>
      <c r="BB320" s="36">
        <v>0.1918181818181818</v>
      </c>
      <c r="BE320" s="36">
        <v>7.6666666666666675E-2</v>
      </c>
      <c r="BF320" s="36">
        <v>7.1666666666666656E-2</v>
      </c>
      <c r="BG320" s="36">
        <v>0.16916666666666666</v>
      </c>
      <c r="BH320" s="36">
        <v>0.18999999999999997</v>
      </c>
      <c r="BI320" s="36">
        <v>0.13916666666666666</v>
      </c>
      <c r="BJ320" s="36">
        <v>0.15999999999999998</v>
      </c>
      <c r="BK320" s="36">
        <v>0.08</v>
      </c>
    </row>
    <row r="321" spans="1:63" s="38" customFormat="1">
      <c r="A321" s="38" t="s">
        <v>94</v>
      </c>
      <c r="C321" s="38">
        <v>6.2226299999999997</v>
      </c>
      <c r="D321" s="39">
        <v>8.9215600000000006E-12</v>
      </c>
      <c r="E321" s="38">
        <v>24382.7</v>
      </c>
      <c r="F321" s="38">
        <v>1895.07</v>
      </c>
      <c r="G321" s="38">
        <v>323.73700000000002</v>
      </c>
      <c r="H321" s="38">
        <v>5.7015099999999999</v>
      </c>
      <c r="I321" s="38">
        <v>146.989</v>
      </c>
      <c r="J321" s="38">
        <v>0.22550500000000001</v>
      </c>
      <c r="K321" s="38">
        <v>1.3948499999999999</v>
      </c>
      <c r="L321" s="38">
        <v>14.8385</v>
      </c>
      <c r="M321" s="38">
        <v>0.37040299999999998</v>
      </c>
      <c r="N321" s="38">
        <v>11.8926</v>
      </c>
      <c r="O321" s="38">
        <v>23.123000000000001</v>
      </c>
      <c r="P321" s="38">
        <v>7.8133400000000002</v>
      </c>
      <c r="Q321" s="38">
        <v>40.634099999999997</v>
      </c>
      <c r="R321" s="38">
        <v>12.639699999999999</v>
      </c>
      <c r="S321" s="38">
        <v>3.24037</v>
      </c>
      <c r="T321" s="38">
        <v>9.8646700000000004E-2</v>
      </c>
      <c r="U321" s="38">
        <v>0.41725800000000002</v>
      </c>
      <c r="V321" s="38">
        <v>3.23983</v>
      </c>
      <c r="W321" s="38">
        <v>0.33546500000000001</v>
      </c>
      <c r="X321" s="38">
        <v>326.70699999999999</v>
      </c>
      <c r="Y321" s="38">
        <v>2.0457300000000001E-2</v>
      </c>
      <c r="Z321" s="39">
        <v>8.3324499999999998E-5</v>
      </c>
      <c r="AA321" s="38">
        <v>3.6536799999999998E-4</v>
      </c>
      <c r="AB321" s="38">
        <v>2.3368E-2</v>
      </c>
      <c r="AC321" s="38">
        <v>0.80539400000000005</v>
      </c>
      <c r="AD321" s="38">
        <f t="shared" si="79"/>
        <v>3.6033333333333339</v>
      </c>
      <c r="AE321" s="38">
        <f t="shared" si="80"/>
        <v>5.0166666666666657</v>
      </c>
      <c r="AF321" s="38">
        <f t="shared" si="81"/>
        <v>327.50666666666666</v>
      </c>
      <c r="AG321" s="38">
        <f t="shared" si="82"/>
        <v>442.31999999999994</v>
      </c>
      <c r="AH321" s="38">
        <f t="shared" si="83"/>
        <v>116.20416666666667</v>
      </c>
      <c r="AI321" s="38">
        <f t="shared" si="84"/>
        <v>21.92</v>
      </c>
      <c r="AJ321" s="38">
        <f t="shared" si="85"/>
        <v>0</v>
      </c>
      <c r="AK321" s="20" t="s">
        <v>94</v>
      </c>
      <c r="AL321" s="20"/>
      <c r="AM321" s="20">
        <v>1788.73</v>
      </c>
      <c r="AN321" s="20">
        <v>489.09300000000002</v>
      </c>
      <c r="AO321" s="20">
        <f t="shared" si="78"/>
        <v>5.0166666666666657</v>
      </c>
      <c r="AV321" s="38">
        <v>0.06</v>
      </c>
      <c r="AW321" s="38">
        <v>7.1818181818181809E-2</v>
      </c>
      <c r="AX321" s="38">
        <v>0.18833333333333332</v>
      </c>
      <c r="AY321" s="38">
        <v>0.21166666666666667</v>
      </c>
      <c r="AZ321" s="38">
        <v>0.16</v>
      </c>
      <c r="BA321" s="38">
        <v>0.11363636363636363</v>
      </c>
      <c r="BB321" s="38">
        <v>0.1918181818181818</v>
      </c>
      <c r="BE321" s="38">
        <v>7.6666666666666675E-2</v>
      </c>
      <c r="BF321" s="38">
        <v>7.1666666666666656E-2</v>
      </c>
      <c r="BG321" s="38">
        <v>0.16916666666666666</v>
      </c>
      <c r="BH321" s="38">
        <v>0.18999999999999997</v>
      </c>
      <c r="BI321" s="38">
        <v>0.13916666666666666</v>
      </c>
      <c r="BJ321" s="38">
        <v>0.15999999999999998</v>
      </c>
      <c r="BK321" s="38">
        <v>0.08</v>
      </c>
    </row>
    <row r="322" spans="1:63" s="36" customFormat="1">
      <c r="A322" s="36" t="s">
        <v>95</v>
      </c>
      <c r="C322" s="36">
        <v>6.6238400000000004</v>
      </c>
      <c r="D322" s="37">
        <v>1.13571E-11</v>
      </c>
      <c r="E322" s="36">
        <v>28019.9</v>
      </c>
      <c r="F322" s="36">
        <v>2555.29</v>
      </c>
      <c r="G322" s="36">
        <v>381.98099999999999</v>
      </c>
      <c r="H322" s="36">
        <v>9.1115700000000004</v>
      </c>
      <c r="I322" s="36">
        <v>180.416</v>
      </c>
      <c r="J322" s="36">
        <v>0.17183999999999999</v>
      </c>
      <c r="K322" s="36">
        <v>1.93852</v>
      </c>
      <c r="L322" s="36">
        <v>14.023199999999999</v>
      </c>
      <c r="M322" s="36">
        <v>0.39791399999999999</v>
      </c>
      <c r="N322" s="36">
        <v>19.79</v>
      </c>
      <c r="O322" s="36">
        <v>35.402099999999997</v>
      </c>
      <c r="P322" s="36">
        <v>9.55016</v>
      </c>
      <c r="Q322" s="36">
        <v>30.182400000000001</v>
      </c>
      <c r="R322" s="36">
        <v>10.5678</v>
      </c>
      <c r="S322" s="36">
        <v>4.5303199999999997</v>
      </c>
      <c r="T322" s="36">
        <v>0.12371600000000001</v>
      </c>
      <c r="U322" s="36">
        <v>0.89369200000000004</v>
      </c>
      <c r="V322" s="36">
        <v>2.5976300000000001</v>
      </c>
      <c r="W322" s="36">
        <v>0.713758</v>
      </c>
      <c r="X322" s="36">
        <v>572.18499999999995</v>
      </c>
      <c r="Y322" s="36">
        <v>7.4386599999999997E-3</v>
      </c>
      <c r="Z322" s="37">
        <v>1.88975E-5</v>
      </c>
      <c r="AA322" s="36">
        <v>1.1820900000000001E-4</v>
      </c>
      <c r="AB322" s="37">
        <v>6.4883900000000004E-5</v>
      </c>
      <c r="AC322" s="36">
        <v>0.86795199999999995</v>
      </c>
      <c r="AD322" s="36">
        <f t="shared" si="79"/>
        <v>3.6033333333333339</v>
      </c>
      <c r="AE322" s="36">
        <f t="shared" si="80"/>
        <v>4.8733333333333331</v>
      </c>
      <c r="AF322" s="36">
        <f t="shared" si="81"/>
        <v>332.92</v>
      </c>
      <c r="AG322" s="36">
        <f t="shared" si="82"/>
        <v>438.13999999999993</v>
      </c>
      <c r="AH322" s="36">
        <f t="shared" si="83"/>
        <v>116.065</v>
      </c>
      <c r="AI322" s="36">
        <f t="shared" si="84"/>
        <v>20.799999999999997</v>
      </c>
      <c r="AJ322" s="36">
        <f t="shared" si="85"/>
        <v>0</v>
      </c>
      <c r="AK322" s="5" t="s">
        <v>95</v>
      </c>
      <c r="AL322" s="5"/>
      <c r="AM322" s="5">
        <v>1027.44</v>
      </c>
      <c r="AN322" s="5">
        <v>134.881</v>
      </c>
      <c r="AO322" s="36">
        <f t="shared" si="78"/>
        <v>4.8733333333333331</v>
      </c>
      <c r="AV322" s="36">
        <v>0.06</v>
      </c>
      <c r="AW322" s="36">
        <v>7.1818181818181809E-2</v>
      </c>
      <c r="AX322" s="36">
        <v>0.18833333333333332</v>
      </c>
      <c r="AY322" s="36">
        <v>0.21166666666666667</v>
      </c>
      <c r="AZ322" s="36">
        <v>0.16</v>
      </c>
      <c r="BA322" s="36">
        <v>0.11363636363636363</v>
      </c>
      <c r="BB322" s="36">
        <v>0.1918181818181818</v>
      </c>
      <c r="BE322" s="36">
        <v>7.6666666666666675E-2</v>
      </c>
      <c r="BF322" s="36">
        <v>7.1666666666666656E-2</v>
      </c>
      <c r="BG322" s="36">
        <v>0.16916666666666666</v>
      </c>
      <c r="BH322" s="36">
        <v>0.18999999999999997</v>
      </c>
      <c r="BI322" s="36">
        <v>0.13916666666666666</v>
      </c>
      <c r="BJ322" s="36">
        <v>0.15999999999999998</v>
      </c>
      <c r="BK322" s="36">
        <v>0.08</v>
      </c>
    </row>
    <row r="323" spans="1:63" s="36" customFormat="1">
      <c r="A323" s="36" t="s">
        <v>96</v>
      </c>
      <c r="C323" s="36">
        <v>8.0245599999999992</v>
      </c>
      <c r="D323" s="37">
        <v>1.13571E-11</v>
      </c>
      <c r="E323" s="36">
        <v>27341.200000000001</v>
      </c>
      <c r="F323" s="36">
        <v>2437.94</v>
      </c>
      <c r="G323" s="36">
        <v>422.03100000000001</v>
      </c>
      <c r="H323" s="36">
        <v>6.3462100000000001</v>
      </c>
      <c r="I323" s="36">
        <v>160.46100000000001</v>
      </c>
      <c r="J323" s="36">
        <v>0.151536</v>
      </c>
      <c r="K323" s="36">
        <v>1.42343</v>
      </c>
      <c r="L323" s="36">
        <v>14.9148</v>
      </c>
      <c r="M323" s="36">
        <v>0.35750500000000002</v>
      </c>
      <c r="N323" s="36">
        <v>15.4649</v>
      </c>
      <c r="O323" s="36">
        <v>33.482900000000001</v>
      </c>
      <c r="P323" s="36">
        <v>6.6656500000000003</v>
      </c>
      <c r="Q323" s="36">
        <v>20.726800000000001</v>
      </c>
      <c r="R323" s="36">
        <v>8.0352499999999996</v>
      </c>
      <c r="S323" s="36">
        <v>3.5874799999999998</v>
      </c>
      <c r="T323" s="36">
        <v>7.5759099999999996E-2</v>
      </c>
      <c r="U323" s="36">
        <v>0.72844699999999996</v>
      </c>
      <c r="V323" s="36">
        <v>2.2582</v>
      </c>
      <c r="W323" s="36">
        <v>0.37296099999999999</v>
      </c>
      <c r="X323" s="36">
        <v>398.47699999999998</v>
      </c>
      <c r="Y323" s="36">
        <v>7.4240399999999998E-3</v>
      </c>
      <c r="Z323" s="37">
        <v>2.2570099999999999E-5</v>
      </c>
      <c r="AA323" s="37">
        <v>2.6834399999999998E-5</v>
      </c>
      <c r="AB323" s="36">
        <v>2.8891500000000001E-2</v>
      </c>
      <c r="AC323" s="36">
        <v>0.68133999999999995</v>
      </c>
      <c r="AD323" s="36">
        <f t="shared" si="79"/>
        <v>0</v>
      </c>
      <c r="AE323" s="36">
        <f t="shared" si="80"/>
        <v>5.7333333333333325</v>
      </c>
      <c r="AF323" s="36">
        <f t="shared" si="81"/>
        <v>333.25833333333333</v>
      </c>
      <c r="AG323" s="36">
        <f t="shared" si="82"/>
        <v>438.9</v>
      </c>
      <c r="AH323" s="36">
        <f t="shared" si="83"/>
        <v>119.12666666666667</v>
      </c>
      <c r="AI323" s="36">
        <f t="shared" si="84"/>
        <v>21.599999999999998</v>
      </c>
      <c r="AJ323" s="36">
        <f t="shared" si="85"/>
        <v>0</v>
      </c>
      <c r="AK323" s="5" t="s">
        <v>96</v>
      </c>
      <c r="AL323" s="5"/>
      <c r="AM323" s="5">
        <v>2210.4899999999998</v>
      </c>
      <c r="AN323" s="5">
        <v>90.836299999999994</v>
      </c>
      <c r="AO323" s="36">
        <f t="shared" si="78"/>
        <v>5.7333333333333325</v>
      </c>
      <c r="AV323" s="36">
        <v>0.06</v>
      </c>
      <c r="AW323" s="36">
        <v>7.1818181818181809E-2</v>
      </c>
      <c r="AX323" s="36">
        <v>0.18833333333333332</v>
      </c>
      <c r="AY323" s="36">
        <v>0.21166666666666667</v>
      </c>
      <c r="AZ323" s="36">
        <v>0.16</v>
      </c>
      <c r="BA323" s="36">
        <v>0.11363636363636363</v>
      </c>
      <c r="BB323" s="36">
        <v>0.1918181818181818</v>
      </c>
      <c r="BE323" s="36">
        <v>7.6666666666666675E-2</v>
      </c>
      <c r="BF323" s="36">
        <v>7.1666666666666656E-2</v>
      </c>
      <c r="BG323" s="36">
        <v>0.16916666666666666</v>
      </c>
      <c r="BH323" s="36">
        <v>0.18999999999999997</v>
      </c>
      <c r="BI323" s="36">
        <v>0.13916666666666666</v>
      </c>
      <c r="BJ323" s="36">
        <v>0.15999999999999998</v>
      </c>
      <c r="BK323" s="36">
        <v>0.08</v>
      </c>
    </row>
    <row r="324" spans="1:63" s="38" customFormat="1">
      <c r="A324" s="38" t="s">
        <v>97</v>
      </c>
      <c r="C324" s="38">
        <v>7.0664800000000003</v>
      </c>
      <c r="D324" s="39">
        <v>1.117E-11</v>
      </c>
      <c r="E324" s="38">
        <v>17184.900000000001</v>
      </c>
      <c r="F324" s="38">
        <v>2313.5700000000002</v>
      </c>
      <c r="G324" s="38">
        <v>195.95099999999999</v>
      </c>
      <c r="H324" s="38">
        <v>4.9156000000000004</v>
      </c>
      <c r="I324" s="38">
        <v>121.108</v>
      </c>
      <c r="J324" s="38">
        <v>0.19800100000000001</v>
      </c>
      <c r="K324" s="38">
        <v>1.2944</v>
      </c>
      <c r="L324" s="38">
        <v>11.5259</v>
      </c>
      <c r="M324" s="38">
        <v>0.38566099999999998</v>
      </c>
      <c r="N324" s="38">
        <v>8.7442100000000007</v>
      </c>
      <c r="O324" s="38">
        <v>27.778199999999998</v>
      </c>
      <c r="P324" s="38">
        <v>7.0177300000000002</v>
      </c>
      <c r="Q324" s="38">
        <v>18.138000000000002</v>
      </c>
      <c r="R324" s="38">
        <v>11.42</v>
      </c>
      <c r="S324" s="38">
        <v>4.9470000000000001</v>
      </c>
      <c r="T324" s="38">
        <v>7.6620900000000006E-2</v>
      </c>
      <c r="U324" s="38">
        <v>0.50971100000000003</v>
      </c>
      <c r="V324" s="38">
        <v>2.96516</v>
      </c>
      <c r="W324" s="38">
        <v>0.473244</v>
      </c>
      <c r="X324" s="38">
        <v>386.709</v>
      </c>
      <c r="Y324" s="38">
        <v>1.1705E-2</v>
      </c>
      <c r="Z324" s="38">
        <v>1.5480800000000001E-4</v>
      </c>
      <c r="AA324" s="39">
        <v>7.6685400000000006E-6</v>
      </c>
      <c r="AB324" s="38">
        <v>5.4437300000000001E-4</v>
      </c>
      <c r="AC324" s="38">
        <v>1.1959200000000001</v>
      </c>
      <c r="AD324" s="38">
        <f t="shared" si="79"/>
        <v>0</v>
      </c>
      <c r="AE324" s="38">
        <f t="shared" si="80"/>
        <v>4.9449999999999985</v>
      </c>
      <c r="AF324" s="38">
        <f t="shared" si="81"/>
        <v>323.95416666666665</v>
      </c>
      <c r="AG324" s="38">
        <f t="shared" si="82"/>
        <v>443.26999999999987</v>
      </c>
      <c r="AH324" s="38">
        <f t="shared" si="83"/>
        <v>121.21416666666669</v>
      </c>
      <c r="AI324" s="38">
        <f t="shared" si="84"/>
        <v>22.56</v>
      </c>
      <c r="AJ324" s="38">
        <f t="shared" si="85"/>
        <v>2.2400000000000007</v>
      </c>
      <c r="AK324" s="20" t="s">
        <v>97</v>
      </c>
      <c r="AL324" s="20"/>
      <c r="AM324" s="20">
        <v>2838.83</v>
      </c>
      <c r="AN324" s="20">
        <v>185.92599999999999</v>
      </c>
      <c r="AO324" s="20">
        <f t="shared" si="78"/>
        <v>7.1849999999999987</v>
      </c>
      <c r="AV324" s="38">
        <v>0.06</v>
      </c>
      <c r="AW324" s="38">
        <v>7.1818181818181809E-2</v>
      </c>
      <c r="AX324" s="38">
        <v>0.18833333333333332</v>
      </c>
      <c r="AY324" s="38">
        <v>0.21166666666666667</v>
      </c>
      <c r="AZ324" s="38">
        <v>0.16</v>
      </c>
      <c r="BA324" s="38">
        <v>0.11363636363636363</v>
      </c>
      <c r="BB324" s="38">
        <v>0.1918181818181818</v>
      </c>
      <c r="BE324" s="38">
        <v>7.6666666666666675E-2</v>
      </c>
      <c r="BF324" s="38">
        <v>7.1666666666666656E-2</v>
      </c>
      <c r="BG324" s="38">
        <v>0.16916666666666666</v>
      </c>
      <c r="BH324" s="38">
        <v>0.18999999999999997</v>
      </c>
      <c r="BI324" s="38">
        <v>0.13916666666666666</v>
      </c>
      <c r="BJ324" s="38">
        <v>0.15999999999999998</v>
      </c>
      <c r="BK324" s="38">
        <v>0.08</v>
      </c>
    </row>
    <row r="325" spans="1:63" s="38" customFormat="1">
      <c r="A325" s="38" t="s">
        <v>98</v>
      </c>
      <c r="C325" s="38">
        <v>8.5338799999999999</v>
      </c>
      <c r="D325" s="39">
        <v>9.5090000000000008E-12</v>
      </c>
      <c r="E325" s="38">
        <v>21334.7</v>
      </c>
      <c r="F325" s="38">
        <v>2194.9</v>
      </c>
      <c r="G325" s="38">
        <v>345.61099999999999</v>
      </c>
      <c r="H325" s="38">
        <v>4.7943300000000004</v>
      </c>
      <c r="I325" s="38">
        <v>92.097700000000003</v>
      </c>
      <c r="J325" s="38">
        <v>0.859267</v>
      </c>
      <c r="K325" s="38">
        <v>1.8246100000000001</v>
      </c>
      <c r="L325" s="38">
        <v>10.6821</v>
      </c>
      <c r="M325" s="38">
        <v>0.36303600000000003</v>
      </c>
      <c r="N325" s="38">
        <v>9.7070500000000006</v>
      </c>
      <c r="O325" s="38">
        <v>18.610700000000001</v>
      </c>
      <c r="P325" s="38">
        <v>4.7267000000000001</v>
      </c>
      <c r="Q325" s="38">
        <v>13.256</v>
      </c>
      <c r="R325" s="38">
        <v>12.3119</v>
      </c>
      <c r="S325" s="38">
        <v>2.94781</v>
      </c>
      <c r="T325" s="38">
        <v>9.4758999999999996E-2</v>
      </c>
      <c r="U325" s="38">
        <v>0.67928699999999997</v>
      </c>
      <c r="V325" s="38">
        <v>1.3016799999999999</v>
      </c>
      <c r="W325" s="38">
        <v>0.48767100000000002</v>
      </c>
      <c r="X325" s="38">
        <v>548.524</v>
      </c>
      <c r="Y325" s="38">
        <v>1.79933E-2</v>
      </c>
      <c r="Z325" s="38">
        <v>1.06821E-2</v>
      </c>
      <c r="AA325" s="39">
        <v>1.2874299999999999E-6</v>
      </c>
      <c r="AB325" s="38">
        <v>5.8869299999999999E-2</v>
      </c>
      <c r="AC325" s="38">
        <v>0.87338700000000002</v>
      </c>
      <c r="AD325" s="38">
        <f t="shared" si="79"/>
        <v>0</v>
      </c>
      <c r="AE325" s="38">
        <f t="shared" si="80"/>
        <v>4.1566666666666663</v>
      </c>
      <c r="AF325" s="38">
        <f t="shared" si="81"/>
        <v>334.78083333333331</v>
      </c>
      <c r="AG325" s="38">
        <f t="shared" si="82"/>
        <v>438.9</v>
      </c>
      <c r="AH325" s="38">
        <f t="shared" si="83"/>
        <v>115.92583333333333</v>
      </c>
      <c r="AI325" s="38">
        <f t="shared" si="84"/>
        <v>20.959999999999997</v>
      </c>
      <c r="AJ325" s="38">
        <f t="shared" si="85"/>
        <v>2.48</v>
      </c>
      <c r="AK325" s="20" t="s">
        <v>98</v>
      </c>
      <c r="AL325" s="20"/>
      <c r="AM325" s="20">
        <v>1104.73</v>
      </c>
      <c r="AN325" s="20">
        <v>-9.6317799999999991</v>
      </c>
      <c r="AO325" s="20">
        <f t="shared" si="78"/>
        <v>6.6366666666666667</v>
      </c>
      <c r="AV325" s="38">
        <v>0.06</v>
      </c>
      <c r="AW325" s="38">
        <v>7.1818181818181809E-2</v>
      </c>
      <c r="AX325" s="38">
        <v>0.18833333333333332</v>
      </c>
      <c r="AY325" s="38">
        <v>0.21166666666666667</v>
      </c>
      <c r="AZ325" s="38">
        <v>0.16</v>
      </c>
      <c r="BA325" s="38">
        <v>0.11363636363636363</v>
      </c>
      <c r="BB325" s="38">
        <v>0.1918181818181818</v>
      </c>
      <c r="BE325" s="38">
        <v>7.6666666666666675E-2</v>
      </c>
      <c r="BF325" s="38">
        <v>7.1666666666666656E-2</v>
      </c>
      <c r="BG325" s="38">
        <v>0.16916666666666666</v>
      </c>
      <c r="BH325" s="38">
        <v>0.18999999999999997</v>
      </c>
      <c r="BI325" s="38">
        <v>0.13916666666666666</v>
      </c>
      <c r="BJ325" s="38">
        <v>0.15999999999999998</v>
      </c>
      <c r="BK325" s="38">
        <v>0.08</v>
      </c>
    </row>
    <row r="326" spans="1:63" s="38" customFormat="1">
      <c r="A326" s="38" t="s">
        <v>99</v>
      </c>
      <c r="C326" s="38">
        <v>8.6577900000000003</v>
      </c>
      <c r="D326" s="39">
        <v>9.5786599999999995E-12</v>
      </c>
      <c r="E326" s="38">
        <v>25136.1</v>
      </c>
      <c r="F326" s="38">
        <v>2145.1</v>
      </c>
      <c r="G326" s="38">
        <v>357.10599999999999</v>
      </c>
      <c r="H326" s="38">
        <v>8.0237200000000009</v>
      </c>
      <c r="I326" s="38">
        <v>147.16800000000001</v>
      </c>
      <c r="J326" s="38">
        <v>0.90587600000000001</v>
      </c>
      <c r="K326" s="38">
        <v>1.77946</v>
      </c>
      <c r="L326" s="38">
        <v>14.029199999999999</v>
      </c>
      <c r="M326" s="38">
        <v>0.319218</v>
      </c>
      <c r="N326" s="38">
        <v>12.225</v>
      </c>
      <c r="O326" s="38">
        <v>32.088200000000001</v>
      </c>
      <c r="P326" s="38">
        <v>8.2295599999999993</v>
      </c>
      <c r="Q326" s="38">
        <v>35.081899999999997</v>
      </c>
      <c r="R326" s="38">
        <v>7.7651300000000001</v>
      </c>
      <c r="S326" s="38">
        <v>3.7214499999999999</v>
      </c>
      <c r="T326" s="38">
        <v>1.4513499999999999E-3</v>
      </c>
      <c r="U326" s="38">
        <v>0.65996699999999997</v>
      </c>
      <c r="V326" s="38">
        <v>3.6179100000000002</v>
      </c>
      <c r="W326" s="38">
        <v>0.56920300000000001</v>
      </c>
      <c r="X326" s="38">
        <v>331.22699999999998</v>
      </c>
      <c r="Y326" s="39">
        <v>5.9781399999999998E-6</v>
      </c>
      <c r="Z326" s="39">
        <v>5.19273E-5</v>
      </c>
      <c r="AA326" s="39">
        <v>1.6246000000000001E-6</v>
      </c>
      <c r="AB326" s="38">
        <v>1.31704E-3</v>
      </c>
      <c r="AC326" s="38">
        <v>0.59190500000000001</v>
      </c>
      <c r="AD326" s="38">
        <f t="shared" si="79"/>
        <v>0</v>
      </c>
      <c r="AE326" s="38">
        <f t="shared" si="80"/>
        <v>5.3033333333333328</v>
      </c>
      <c r="AF326" s="38">
        <f t="shared" si="81"/>
        <v>332.92</v>
      </c>
      <c r="AG326" s="38">
        <f t="shared" si="82"/>
        <v>444.21999999999997</v>
      </c>
      <c r="AH326" s="38">
        <f t="shared" si="83"/>
        <v>115.50833333333334</v>
      </c>
      <c r="AI326" s="38">
        <f t="shared" si="84"/>
        <v>19.52</v>
      </c>
      <c r="AJ326" s="38">
        <f t="shared" si="85"/>
        <v>0</v>
      </c>
      <c r="AK326" s="20" t="s">
        <v>99</v>
      </c>
      <c r="AL326" s="20"/>
      <c r="AM326" s="20">
        <v>757.98800000000006</v>
      </c>
      <c r="AN326" s="20">
        <v>-128.809</v>
      </c>
      <c r="AO326" s="20">
        <f t="shared" si="78"/>
        <v>5.3033333333333328</v>
      </c>
      <c r="AV326" s="38">
        <v>0.06</v>
      </c>
      <c r="AW326" s="38">
        <v>7.1818181818181809E-2</v>
      </c>
      <c r="AX326" s="38">
        <v>0.18833333333333332</v>
      </c>
      <c r="AY326" s="38">
        <v>0.21166666666666667</v>
      </c>
      <c r="AZ326" s="38">
        <v>0.16</v>
      </c>
      <c r="BA326" s="38">
        <v>0.11363636363636363</v>
      </c>
      <c r="BB326" s="38">
        <v>0.1918181818181818</v>
      </c>
      <c r="BE326" s="38">
        <v>7.6666666666666675E-2</v>
      </c>
      <c r="BF326" s="38">
        <v>7.1666666666666656E-2</v>
      </c>
      <c r="BG326" s="38">
        <v>0.16916666666666666</v>
      </c>
      <c r="BH326" s="38">
        <v>0.18999999999999997</v>
      </c>
      <c r="BI326" s="38">
        <v>0.13916666666666666</v>
      </c>
      <c r="BJ326" s="38">
        <v>0.15999999999999998</v>
      </c>
      <c r="BK326" s="38">
        <v>0.08</v>
      </c>
    </row>
    <row r="327" spans="1:63" s="38" customFormat="1">
      <c r="A327" s="38" t="s">
        <v>100</v>
      </c>
      <c r="C327" s="38">
        <v>6.0904499999999997</v>
      </c>
      <c r="D327" s="39">
        <v>9.0062799999999995E-12</v>
      </c>
      <c r="E327" s="38">
        <v>19704.900000000001</v>
      </c>
      <c r="F327" s="16">
        <v>2118.4</v>
      </c>
      <c r="G327" s="38">
        <v>303.68400000000003</v>
      </c>
      <c r="H327" s="38">
        <v>4.7178899999999997</v>
      </c>
      <c r="I327" s="38">
        <v>101.35599999999999</v>
      </c>
      <c r="J327" s="38">
        <v>0.31267600000000001</v>
      </c>
      <c r="K327" s="38">
        <v>1.6773</v>
      </c>
      <c r="L327" s="38">
        <v>20.8368</v>
      </c>
      <c r="M327" s="38">
        <v>0.24831800000000001</v>
      </c>
      <c r="N327" s="38">
        <v>13.3504</v>
      </c>
      <c r="O327" s="38">
        <v>39.508099999999999</v>
      </c>
      <c r="P327" s="38">
        <v>9.2045499999999993</v>
      </c>
      <c r="Q327" s="38">
        <v>28.245899999999999</v>
      </c>
      <c r="R327" s="38">
        <v>9.5726200000000006</v>
      </c>
      <c r="S327" s="38">
        <v>6.2062999999999997</v>
      </c>
      <c r="T327" s="38">
        <v>2.6638500000000002E-3</v>
      </c>
      <c r="U327" s="38">
        <v>0.69322099999999998</v>
      </c>
      <c r="V327" s="38">
        <v>4.1995800000000001</v>
      </c>
      <c r="W327" s="38">
        <v>0.57527200000000001</v>
      </c>
      <c r="X327" s="38">
        <v>536.70699999999999</v>
      </c>
      <c r="Y327" s="38">
        <v>1.2718E-2</v>
      </c>
      <c r="Z327" s="38">
        <v>1.8095000000000001E-4</v>
      </c>
      <c r="AA327" s="39">
        <v>5.0901499999999999E-6</v>
      </c>
      <c r="AB327" s="38">
        <v>2.9403200000000001E-2</v>
      </c>
      <c r="AC327" s="38">
        <v>0.76541300000000001</v>
      </c>
      <c r="AD327" s="38">
        <f t="shared" si="79"/>
        <v>0</v>
      </c>
      <c r="AE327" s="38">
        <f t="shared" si="80"/>
        <v>4.7299999999999995</v>
      </c>
      <c r="AF327" s="38">
        <f t="shared" si="81"/>
        <v>331.56666666666666</v>
      </c>
      <c r="AG327" s="38">
        <f t="shared" si="82"/>
        <v>446.49999999999994</v>
      </c>
      <c r="AH327" s="38">
        <f t="shared" si="83"/>
        <v>116.065</v>
      </c>
      <c r="AI327" s="38">
        <f t="shared" si="84"/>
        <v>19.36</v>
      </c>
      <c r="AJ327" s="38">
        <f t="shared" si="85"/>
        <v>0</v>
      </c>
      <c r="AK327" s="20" t="s">
        <v>100</v>
      </c>
      <c r="AL327" s="20"/>
      <c r="AM327" s="20">
        <v>-124.535</v>
      </c>
      <c r="AN327" s="20">
        <v>66.715299999999999</v>
      </c>
      <c r="AO327" s="20">
        <f t="shared" si="78"/>
        <v>4.7299999999999995</v>
      </c>
      <c r="AV327" s="38">
        <v>0.06</v>
      </c>
      <c r="AW327" s="38">
        <v>7.1818181818181809E-2</v>
      </c>
      <c r="AX327" s="38">
        <v>0.18833333333333332</v>
      </c>
      <c r="AY327" s="38">
        <v>0.21166666666666667</v>
      </c>
      <c r="AZ327" s="38">
        <v>0.16</v>
      </c>
      <c r="BA327" s="38">
        <v>0.11363636363636363</v>
      </c>
      <c r="BB327" s="38">
        <v>0.1918181818181818</v>
      </c>
      <c r="BE327" s="38">
        <v>7.6666666666666675E-2</v>
      </c>
      <c r="BF327" s="38">
        <v>7.1666666666666656E-2</v>
      </c>
      <c r="BG327" s="38">
        <v>0.16916666666666666</v>
      </c>
      <c r="BH327" s="38">
        <v>0.18999999999999997</v>
      </c>
      <c r="BI327" s="38">
        <v>0.13916666666666666</v>
      </c>
      <c r="BJ327" s="38">
        <v>0.15999999999999998</v>
      </c>
      <c r="BK327" s="38">
        <v>0.08</v>
      </c>
    </row>
    <row r="328" spans="1:63">
      <c r="AO328" s="18">
        <f t="shared" si="78"/>
        <v>0</v>
      </c>
      <c r="AV328">
        <v>0.06</v>
      </c>
      <c r="AW328">
        <v>7.1818181818181809E-2</v>
      </c>
      <c r="AX328">
        <v>0.18833333333333332</v>
      </c>
      <c r="AY328">
        <v>0.21166666666666667</v>
      </c>
      <c r="AZ328">
        <v>0.16</v>
      </c>
      <c r="BA328">
        <v>0.11363636363636363</v>
      </c>
      <c r="BB328">
        <v>0.1918181818181818</v>
      </c>
      <c r="BE328">
        <v>7.6666666666666675E-2</v>
      </c>
      <c r="BF328">
        <v>7.1666666666666656E-2</v>
      </c>
      <c r="BG328">
        <v>0.16916666666666666</v>
      </c>
      <c r="BH328">
        <v>0.18999999999999997</v>
      </c>
      <c r="BI328">
        <v>0.13916666666666666</v>
      </c>
      <c r="BJ328">
        <v>0.15999999999999998</v>
      </c>
      <c r="BK328">
        <v>0.08</v>
      </c>
    </row>
    <row r="329" spans="1:63">
      <c r="B329" t="s">
        <v>24</v>
      </c>
      <c r="C329" t="s">
        <v>262</v>
      </c>
      <c r="D329" t="s">
        <v>263</v>
      </c>
      <c r="E329" t="s">
        <v>264</v>
      </c>
      <c r="F329" t="s">
        <v>265</v>
      </c>
      <c r="G329" t="s">
        <v>266</v>
      </c>
      <c r="H329" t="s">
        <v>267</v>
      </c>
      <c r="I329" t="s">
        <v>268</v>
      </c>
      <c r="J329" t="s">
        <v>269</v>
      </c>
      <c r="K329" t="s">
        <v>270</v>
      </c>
      <c r="L329" t="s">
        <v>271</v>
      </c>
      <c r="M329" t="s">
        <v>272</v>
      </c>
      <c r="N329" t="s">
        <v>273</v>
      </c>
      <c r="O329" t="s">
        <v>274</v>
      </c>
      <c r="P329" t="s">
        <v>275</v>
      </c>
      <c r="Q329" t="s">
        <v>276</v>
      </c>
      <c r="R329" t="s">
        <v>277</v>
      </c>
      <c r="S329" t="s">
        <v>278</v>
      </c>
      <c r="T329" t="s">
        <v>279</v>
      </c>
      <c r="U329" t="s">
        <v>280</v>
      </c>
      <c r="V329" t="s">
        <v>281</v>
      </c>
      <c r="W329" t="s">
        <v>282</v>
      </c>
      <c r="X329" t="s">
        <v>283</v>
      </c>
      <c r="Y329" t="s">
        <v>284</v>
      </c>
      <c r="Z329" t="s">
        <v>285</v>
      </c>
      <c r="AA329" t="s">
        <v>286</v>
      </c>
      <c r="AB329" t="s">
        <v>287</v>
      </c>
      <c r="AC329" t="s">
        <v>288</v>
      </c>
      <c r="AO329" s="18">
        <f t="shared" si="78"/>
        <v>0</v>
      </c>
      <c r="AV329">
        <v>0.06</v>
      </c>
      <c r="AW329">
        <v>7.1818181818181809E-2</v>
      </c>
      <c r="AX329">
        <v>0.18833333333333332</v>
      </c>
      <c r="AY329">
        <v>0.21166666666666667</v>
      </c>
      <c r="AZ329">
        <v>0.16</v>
      </c>
      <c r="BA329">
        <v>0.11363636363636363</v>
      </c>
      <c r="BB329">
        <v>0.1918181818181818</v>
      </c>
      <c r="BE329">
        <v>7.6666666666666675E-2</v>
      </c>
      <c r="BF329">
        <v>7.1666666666666656E-2</v>
      </c>
      <c r="BG329">
        <v>0.16916666666666666</v>
      </c>
      <c r="BH329">
        <v>0.18999999999999997</v>
      </c>
      <c r="BI329">
        <v>0.13916666666666666</v>
      </c>
      <c r="BJ329">
        <v>0.15999999999999998</v>
      </c>
      <c r="BK329">
        <v>0.08</v>
      </c>
    </row>
    <row r="330" spans="1:63">
      <c r="A330" t="s">
        <v>289</v>
      </c>
      <c r="AO330" s="18">
        <f t="shared" si="78"/>
        <v>0</v>
      </c>
      <c r="AV330">
        <v>0.06</v>
      </c>
      <c r="AW330">
        <v>7.1818181818181809E-2</v>
      </c>
      <c r="AX330">
        <v>0.18833333333333332</v>
      </c>
      <c r="AY330">
        <v>0.21166666666666667</v>
      </c>
      <c r="AZ330">
        <v>0.16</v>
      </c>
      <c r="BA330">
        <v>0.11363636363636363</v>
      </c>
      <c r="BB330">
        <v>0.1918181818181818</v>
      </c>
      <c r="BE330">
        <v>7.6666666666666675E-2</v>
      </c>
      <c r="BF330">
        <v>7.1666666666666656E-2</v>
      </c>
      <c r="BG330">
        <v>0.16916666666666666</v>
      </c>
      <c r="BH330">
        <v>0.18999999999999997</v>
      </c>
      <c r="BI330">
        <v>0.13916666666666666</v>
      </c>
      <c r="BJ330">
        <v>0.15999999999999998</v>
      </c>
      <c r="BK330">
        <v>0.08</v>
      </c>
    </row>
    <row r="331" spans="1:63">
      <c r="A331" t="s">
        <v>289</v>
      </c>
      <c r="C331">
        <v>2.1690299999999998</v>
      </c>
      <c r="D331">
        <v>14791.7</v>
      </c>
      <c r="E331">
        <v>32702.3</v>
      </c>
      <c r="F331" s="1">
        <v>2.1184800000000001E-12</v>
      </c>
      <c r="G331">
        <v>6880.88</v>
      </c>
      <c r="H331">
        <v>3.9411399999999999</v>
      </c>
      <c r="I331">
        <v>1000.68</v>
      </c>
      <c r="J331">
        <v>49.639000000000003</v>
      </c>
      <c r="K331">
        <v>2.2772899999999998</v>
      </c>
      <c r="L331">
        <v>143.09</v>
      </c>
      <c r="M331">
        <v>4.6955999999999998</v>
      </c>
      <c r="N331">
        <v>23.102900000000002</v>
      </c>
      <c r="O331">
        <v>24.063199999999998</v>
      </c>
      <c r="P331">
        <v>2.4253800000000001</v>
      </c>
      <c r="Q331">
        <v>8.1443499999999993</v>
      </c>
      <c r="R331">
        <v>43.877400000000002</v>
      </c>
      <c r="S331">
        <v>37.442100000000003</v>
      </c>
      <c r="T331">
        <v>3.8267699999999998</v>
      </c>
      <c r="U331">
        <v>22.815999999999999</v>
      </c>
      <c r="V331">
        <v>1.63253</v>
      </c>
      <c r="W331">
        <v>0.26579000000000003</v>
      </c>
      <c r="X331">
        <v>61.3506</v>
      </c>
      <c r="Y331">
        <v>2.1720999999999999</v>
      </c>
      <c r="Z331">
        <v>5.6539700000000002</v>
      </c>
      <c r="AA331">
        <v>1.06423</v>
      </c>
      <c r="AB331">
        <v>0.37719999999999998</v>
      </c>
      <c r="AC331">
        <v>1.8615699999999999</v>
      </c>
      <c r="AO331" s="18">
        <f t="shared" si="78"/>
        <v>0</v>
      </c>
      <c r="AV331">
        <v>0.06</v>
      </c>
      <c r="AW331">
        <v>7.1818181818181809E-2</v>
      </c>
      <c r="AX331">
        <v>0.18833333333333332</v>
      </c>
      <c r="AY331">
        <v>0.21166666666666667</v>
      </c>
      <c r="AZ331">
        <v>0.16</v>
      </c>
      <c r="BA331">
        <v>0.11363636363636363</v>
      </c>
      <c r="BB331">
        <v>0.1918181818181818</v>
      </c>
      <c r="BE331">
        <v>7.6666666666666675E-2</v>
      </c>
      <c r="BF331">
        <v>7.1666666666666656E-2</v>
      </c>
      <c r="BG331">
        <v>0.16916666666666666</v>
      </c>
      <c r="BH331">
        <v>0.18999999999999997</v>
      </c>
      <c r="BI331">
        <v>0.13916666666666666</v>
      </c>
      <c r="BJ331">
        <v>0.15999999999999998</v>
      </c>
      <c r="BK331">
        <v>0.08</v>
      </c>
    </row>
    <row r="332" spans="1:63">
      <c r="A332" t="s">
        <v>290</v>
      </c>
      <c r="AO332" s="18">
        <f t="shared" si="78"/>
        <v>0</v>
      </c>
      <c r="AV332">
        <v>0.06</v>
      </c>
      <c r="AW332">
        <v>7.1818181818181809E-2</v>
      </c>
      <c r="AX332">
        <v>0.18833333333333332</v>
      </c>
      <c r="AY332">
        <v>0.21166666666666667</v>
      </c>
      <c r="AZ332">
        <v>0.16</v>
      </c>
      <c r="BA332">
        <v>0.11363636363636363</v>
      </c>
      <c r="BB332">
        <v>0.1918181818181818</v>
      </c>
      <c r="BE332">
        <v>7.6666666666666675E-2</v>
      </c>
      <c r="BF332">
        <v>7.1666666666666656E-2</v>
      </c>
      <c r="BG332">
        <v>0.16916666666666666</v>
      </c>
      <c r="BH332">
        <v>0.18999999999999997</v>
      </c>
      <c r="BI332">
        <v>0.13916666666666666</v>
      </c>
      <c r="BJ332">
        <v>0.15999999999999998</v>
      </c>
      <c r="BK332">
        <v>0.08</v>
      </c>
    </row>
    <row r="333" spans="1:63">
      <c r="A333" t="s">
        <v>290</v>
      </c>
      <c r="C333">
        <v>2.7312799999999999</v>
      </c>
      <c r="D333">
        <v>11329.4</v>
      </c>
      <c r="E333">
        <v>38483.300000000003</v>
      </c>
      <c r="F333" s="1">
        <v>4.4607800000000003E-12</v>
      </c>
      <c r="G333">
        <v>11944.8</v>
      </c>
      <c r="H333">
        <v>3.4838100000000001</v>
      </c>
      <c r="I333">
        <v>1235.07</v>
      </c>
      <c r="J333">
        <v>54.338799999999999</v>
      </c>
      <c r="K333">
        <v>42.686</v>
      </c>
      <c r="L333">
        <v>191.001</v>
      </c>
      <c r="M333">
        <v>6.3681900000000002</v>
      </c>
      <c r="N333">
        <v>37.1858</v>
      </c>
      <c r="O333">
        <v>32.292900000000003</v>
      </c>
      <c r="P333">
        <v>3.0864099999999999</v>
      </c>
      <c r="Q333">
        <v>1.9611099999999999</v>
      </c>
      <c r="R333">
        <v>63.234099999999998</v>
      </c>
      <c r="S333">
        <v>65.6173</v>
      </c>
      <c r="T333">
        <v>2.79711</v>
      </c>
      <c r="U333">
        <v>19.473800000000001</v>
      </c>
      <c r="V333">
        <v>2.6776800000000001</v>
      </c>
      <c r="W333">
        <v>0.246888</v>
      </c>
      <c r="X333">
        <v>21.588899999999999</v>
      </c>
      <c r="Y333">
        <v>2.29521</v>
      </c>
      <c r="Z333">
        <v>5.1600799999999998</v>
      </c>
      <c r="AA333">
        <v>0.93806299999999998</v>
      </c>
      <c r="AB333">
        <v>0.28442800000000001</v>
      </c>
      <c r="AC333">
        <v>0.39186599999999999</v>
      </c>
      <c r="AO333" s="18">
        <f t="shared" si="78"/>
        <v>0</v>
      </c>
      <c r="AV333">
        <v>0.06</v>
      </c>
      <c r="AW333">
        <v>7.1818181818181809E-2</v>
      </c>
      <c r="AX333">
        <v>0.18833333333333332</v>
      </c>
      <c r="AY333">
        <v>0.21166666666666667</v>
      </c>
      <c r="AZ333">
        <v>0.16</v>
      </c>
      <c r="BA333">
        <v>0.11363636363636363</v>
      </c>
      <c r="BB333">
        <v>0.1918181818181818</v>
      </c>
      <c r="BE333">
        <v>7.6666666666666675E-2</v>
      </c>
      <c r="BF333">
        <v>7.1666666666666656E-2</v>
      </c>
      <c r="BG333">
        <v>0.16916666666666666</v>
      </c>
      <c r="BH333">
        <v>0.18999999999999997</v>
      </c>
      <c r="BI333">
        <v>0.13916666666666666</v>
      </c>
      <c r="BJ333">
        <v>0.15999999999999998</v>
      </c>
      <c r="BK333">
        <v>0.08</v>
      </c>
    </row>
    <row r="334" spans="1:63">
      <c r="A334" t="s">
        <v>291</v>
      </c>
      <c r="AO334" s="18">
        <f t="shared" ref="AO334:AO359" si="86">AJ334+AE334</f>
        <v>0</v>
      </c>
      <c r="AV334">
        <v>0.06</v>
      </c>
      <c r="AW334">
        <v>7.1818181818181809E-2</v>
      </c>
      <c r="AX334">
        <v>0.18833333333333332</v>
      </c>
      <c r="AY334">
        <v>0.21166666666666667</v>
      </c>
      <c r="AZ334">
        <v>0.16</v>
      </c>
      <c r="BA334">
        <v>0.11363636363636363</v>
      </c>
      <c r="BB334">
        <v>0.1918181818181818</v>
      </c>
      <c r="BE334">
        <v>7.6666666666666675E-2</v>
      </c>
      <c r="BF334">
        <v>7.1666666666666656E-2</v>
      </c>
      <c r="BG334">
        <v>0.16916666666666666</v>
      </c>
      <c r="BH334">
        <v>0.18999999999999997</v>
      </c>
      <c r="BI334">
        <v>0.13916666666666666</v>
      </c>
      <c r="BJ334">
        <v>0.15999999999999998</v>
      </c>
      <c r="BK334">
        <v>0.08</v>
      </c>
    </row>
    <row r="335" spans="1:63">
      <c r="A335" t="s">
        <v>292</v>
      </c>
      <c r="C335">
        <v>42.131900000000002</v>
      </c>
      <c r="D335">
        <v>2013.76</v>
      </c>
      <c r="E335">
        <v>41529.9</v>
      </c>
      <c r="F335" s="1">
        <v>4.1744400000000001E-12</v>
      </c>
      <c r="G335">
        <v>8458.02</v>
      </c>
      <c r="H335">
        <v>61.515300000000003</v>
      </c>
      <c r="I335">
        <v>62.801499999999997</v>
      </c>
      <c r="J335">
        <v>48.909300000000002</v>
      </c>
      <c r="K335">
        <v>47.017899999999997</v>
      </c>
      <c r="L335">
        <v>67.553600000000003</v>
      </c>
      <c r="M335">
        <v>50.693600000000004</v>
      </c>
      <c r="N335">
        <v>82.083500000000001</v>
      </c>
      <c r="O335">
        <v>66.038300000000007</v>
      </c>
      <c r="P335">
        <v>54.002699999999997</v>
      </c>
      <c r="Q335">
        <v>51.613700000000001</v>
      </c>
      <c r="R335">
        <v>74.721199999999996</v>
      </c>
      <c r="S335">
        <v>90.609300000000005</v>
      </c>
      <c r="T335">
        <v>53.010399999999997</v>
      </c>
      <c r="U335">
        <v>51.515500000000003</v>
      </c>
      <c r="V335">
        <v>62.434899999999999</v>
      </c>
      <c r="W335">
        <v>49.366300000000003</v>
      </c>
      <c r="X335">
        <v>44.690100000000001</v>
      </c>
      <c r="Y335">
        <v>48.6417</v>
      </c>
      <c r="Z335">
        <v>59.871699999999997</v>
      </c>
      <c r="AA335">
        <v>55.448500000000003</v>
      </c>
      <c r="AB335">
        <v>55.332000000000001</v>
      </c>
      <c r="AC335">
        <v>69.325199999999995</v>
      </c>
      <c r="AO335" s="18">
        <f t="shared" si="86"/>
        <v>0</v>
      </c>
      <c r="AV335">
        <v>0.06</v>
      </c>
      <c r="AW335">
        <v>7.1818181818181809E-2</v>
      </c>
      <c r="AX335">
        <v>0.18833333333333332</v>
      </c>
      <c r="AY335">
        <v>0.21166666666666667</v>
      </c>
      <c r="AZ335">
        <v>0.16</v>
      </c>
      <c r="BA335">
        <v>0.11363636363636363</v>
      </c>
      <c r="BB335">
        <v>0.1918181818181818</v>
      </c>
      <c r="BE335">
        <v>7.6666666666666675E-2</v>
      </c>
      <c r="BF335">
        <v>7.1666666666666656E-2</v>
      </c>
      <c r="BG335">
        <v>0.16916666666666666</v>
      </c>
      <c r="BH335">
        <v>0.18999999999999997</v>
      </c>
      <c r="BI335">
        <v>0.13916666666666666</v>
      </c>
      <c r="BJ335">
        <v>0.15999999999999998</v>
      </c>
      <c r="BK335">
        <v>0.08</v>
      </c>
    </row>
    <row r="336" spans="1:63">
      <c r="A336" t="s">
        <v>292</v>
      </c>
      <c r="C336">
        <v>49.117400000000004</v>
      </c>
      <c r="D336">
        <v>1486.67</v>
      </c>
      <c r="E336">
        <v>56172.5</v>
      </c>
      <c r="F336" s="1">
        <v>4.6017199999999999E-12</v>
      </c>
      <c r="G336">
        <v>9776.86</v>
      </c>
      <c r="H336">
        <v>43.525500000000001</v>
      </c>
      <c r="I336">
        <v>85.055300000000003</v>
      </c>
      <c r="J336">
        <v>69.621899999999997</v>
      </c>
      <c r="K336">
        <v>60.005000000000003</v>
      </c>
      <c r="L336">
        <v>55.5931</v>
      </c>
      <c r="M336">
        <v>49.1723</v>
      </c>
      <c r="N336">
        <v>52.666499999999999</v>
      </c>
      <c r="O336">
        <v>73.090800000000002</v>
      </c>
      <c r="P336">
        <v>56.303699999999999</v>
      </c>
      <c r="Q336">
        <v>29.3414</v>
      </c>
      <c r="R336">
        <v>50.826999999999998</v>
      </c>
      <c r="S336">
        <v>39.113300000000002</v>
      </c>
      <c r="T336">
        <v>70.7744</v>
      </c>
      <c r="U336">
        <v>76.8964</v>
      </c>
      <c r="V336">
        <v>64.369600000000005</v>
      </c>
      <c r="W336">
        <v>43.9589</v>
      </c>
      <c r="X336">
        <v>59.599499999999999</v>
      </c>
      <c r="Y336">
        <v>40.3371</v>
      </c>
      <c r="Z336">
        <v>53.934800000000003</v>
      </c>
      <c r="AA336">
        <v>66.069999999999993</v>
      </c>
      <c r="AB336">
        <v>45.901899999999998</v>
      </c>
      <c r="AC336">
        <v>51.247300000000003</v>
      </c>
      <c r="AO336" s="18">
        <f t="shared" si="86"/>
        <v>0</v>
      </c>
      <c r="AV336">
        <v>0.06</v>
      </c>
      <c r="AW336">
        <v>7.1818181818181809E-2</v>
      </c>
      <c r="AX336">
        <v>0.18833333333333332</v>
      </c>
      <c r="AY336">
        <v>0.21166666666666667</v>
      </c>
      <c r="AZ336">
        <v>0.16</v>
      </c>
      <c r="BA336">
        <v>0.11363636363636363</v>
      </c>
      <c r="BB336">
        <v>0.1918181818181818</v>
      </c>
      <c r="BE336">
        <v>7.6666666666666675E-2</v>
      </c>
      <c r="BF336">
        <v>7.1666666666666656E-2</v>
      </c>
      <c r="BG336">
        <v>0.16916666666666666</v>
      </c>
      <c r="BH336">
        <v>0.18999999999999997</v>
      </c>
      <c r="BI336">
        <v>0.13916666666666666</v>
      </c>
      <c r="BJ336">
        <v>0.15999999999999998</v>
      </c>
      <c r="BK336">
        <v>0.08</v>
      </c>
    </row>
    <row r="337" spans="1:63">
      <c r="A337" t="s">
        <v>292</v>
      </c>
      <c r="C337">
        <v>59.406100000000002</v>
      </c>
      <c r="D337">
        <v>976.84500000000003</v>
      </c>
      <c r="E337">
        <v>24609.5</v>
      </c>
      <c r="F337" s="1">
        <v>5.3136099999999996E-12</v>
      </c>
      <c r="G337">
        <v>8903.6200000000008</v>
      </c>
      <c r="H337">
        <v>46.604199999999999</v>
      </c>
      <c r="I337">
        <v>36.816099999999999</v>
      </c>
      <c r="J337">
        <v>35.443899999999999</v>
      </c>
      <c r="K337">
        <v>29.999500000000001</v>
      </c>
      <c r="L337">
        <v>44.809699999999999</v>
      </c>
      <c r="M337">
        <v>36.554000000000002</v>
      </c>
      <c r="N337">
        <v>48.601599999999998</v>
      </c>
      <c r="O337">
        <v>48.770899999999997</v>
      </c>
      <c r="P337">
        <v>43.898800000000001</v>
      </c>
      <c r="Q337">
        <v>37.1447</v>
      </c>
      <c r="R337">
        <v>49.569099999999999</v>
      </c>
      <c r="S337">
        <v>53.527299999999997</v>
      </c>
      <c r="T337">
        <v>48.381599999999999</v>
      </c>
      <c r="U337">
        <v>43.3294</v>
      </c>
      <c r="V337">
        <v>37.869399999999999</v>
      </c>
      <c r="W337">
        <v>38.632100000000001</v>
      </c>
      <c r="X337">
        <v>55.548299999999998</v>
      </c>
      <c r="Y337">
        <v>34.922499999999999</v>
      </c>
      <c r="Z337">
        <v>37.56</v>
      </c>
      <c r="AA337">
        <v>37.911499999999997</v>
      </c>
      <c r="AB337">
        <v>38.470999999999997</v>
      </c>
      <c r="AC337">
        <v>45.723599999999998</v>
      </c>
      <c r="AO337" s="18">
        <f t="shared" si="86"/>
        <v>0</v>
      </c>
      <c r="AV337">
        <v>0.06</v>
      </c>
      <c r="AW337">
        <v>7.1818181818181809E-2</v>
      </c>
      <c r="AX337">
        <v>0.18833333333333332</v>
      </c>
      <c r="AY337">
        <v>0.21166666666666667</v>
      </c>
      <c r="AZ337">
        <v>0.16</v>
      </c>
      <c r="BA337">
        <v>0.11363636363636363</v>
      </c>
      <c r="BB337">
        <v>0.1918181818181818</v>
      </c>
      <c r="BE337">
        <v>7.6666666666666675E-2</v>
      </c>
      <c r="BF337">
        <v>7.1666666666666656E-2</v>
      </c>
      <c r="BG337">
        <v>0.16916666666666666</v>
      </c>
      <c r="BH337">
        <v>0.18999999999999997</v>
      </c>
      <c r="BI337">
        <v>0.13916666666666666</v>
      </c>
      <c r="BJ337">
        <v>0.15999999999999998</v>
      </c>
      <c r="BK337">
        <v>0.08</v>
      </c>
    </row>
    <row r="338" spans="1:63">
      <c r="A338" t="s">
        <v>293</v>
      </c>
      <c r="AO338" s="18">
        <f t="shared" si="86"/>
        <v>0</v>
      </c>
      <c r="AV338">
        <v>0.06</v>
      </c>
      <c r="AW338">
        <v>7.1818181818181809E-2</v>
      </c>
      <c r="AX338">
        <v>0.18833333333333332</v>
      </c>
      <c r="AY338">
        <v>0.21166666666666667</v>
      </c>
      <c r="AZ338">
        <v>0.16</v>
      </c>
      <c r="BA338">
        <v>0.11363636363636363</v>
      </c>
      <c r="BB338">
        <v>0.1918181818181818</v>
      </c>
      <c r="BE338">
        <v>7.6666666666666675E-2</v>
      </c>
      <c r="BF338">
        <v>7.1666666666666656E-2</v>
      </c>
      <c r="BG338">
        <v>0.16916666666666666</v>
      </c>
      <c r="BH338">
        <v>0.18999999999999997</v>
      </c>
      <c r="BI338">
        <v>0.13916666666666666</v>
      </c>
      <c r="BJ338">
        <v>0.15999999999999998</v>
      </c>
      <c r="BK338">
        <v>0.08</v>
      </c>
    </row>
    <row r="339" spans="1:63">
      <c r="A339" t="s">
        <v>293</v>
      </c>
      <c r="C339">
        <v>3.9793799999999999</v>
      </c>
      <c r="D339">
        <v>1497.07</v>
      </c>
      <c r="E339">
        <v>41799.300000000003</v>
      </c>
      <c r="F339" s="1">
        <v>4.6017199999999999E-12</v>
      </c>
      <c r="G339">
        <v>8878</v>
      </c>
      <c r="H339">
        <v>5.2655900000000004</v>
      </c>
      <c r="I339">
        <v>21.776900000000001</v>
      </c>
      <c r="J339">
        <v>3.1750699999999998</v>
      </c>
      <c r="K339">
        <v>2.2118600000000002</v>
      </c>
      <c r="L339">
        <v>5.1452600000000004</v>
      </c>
      <c r="M339">
        <v>3.41995</v>
      </c>
      <c r="N339">
        <v>9.6753</v>
      </c>
      <c r="O339">
        <v>13.4438</v>
      </c>
      <c r="P339">
        <v>3.23542</v>
      </c>
      <c r="Q339">
        <v>3.6246800000000001</v>
      </c>
      <c r="R339">
        <v>14.0703</v>
      </c>
      <c r="S339">
        <v>7.1952999999999996</v>
      </c>
      <c r="T339">
        <v>5.1967299999999996</v>
      </c>
      <c r="U339">
        <v>4.3107499999999996</v>
      </c>
      <c r="V339">
        <v>2.85764</v>
      </c>
      <c r="W339">
        <v>3.6286499999999999</v>
      </c>
      <c r="X339">
        <v>7.1098100000000004</v>
      </c>
      <c r="Y339">
        <v>2.88442</v>
      </c>
      <c r="Z339">
        <v>2.7365400000000002</v>
      </c>
      <c r="AA339">
        <v>3.8260700000000001</v>
      </c>
      <c r="AB339">
        <v>3.32918</v>
      </c>
      <c r="AC339">
        <v>4.1083800000000004</v>
      </c>
      <c r="AO339" s="18">
        <f t="shared" si="86"/>
        <v>0</v>
      </c>
      <c r="AV339">
        <v>0.06</v>
      </c>
      <c r="AW339">
        <v>7.1818181818181809E-2</v>
      </c>
      <c r="AX339">
        <v>0.18833333333333332</v>
      </c>
      <c r="AY339">
        <v>0.21166666666666667</v>
      </c>
      <c r="AZ339">
        <v>0.16</v>
      </c>
      <c r="BA339">
        <v>0.11363636363636363</v>
      </c>
      <c r="BB339">
        <v>0.1918181818181818</v>
      </c>
      <c r="BE339">
        <v>7.6666666666666675E-2</v>
      </c>
      <c r="BF339">
        <v>7.1666666666666656E-2</v>
      </c>
      <c r="BG339">
        <v>0.16916666666666666</v>
      </c>
      <c r="BH339">
        <v>0.18999999999999997</v>
      </c>
      <c r="BI339">
        <v>0.13916666666666666</v>
      </c>
      <c r="BJ339">
        <v>0.15999999999999998</v>
      </c>
      <c r="BK339">
        <v>0.08</v>
      </c>
    </row>
    <row r="340" spans="1:63">
      <c r="A340" t="s">
        <v>293</v>
      </c>
      <c r="C340">
        <v>6.4782599999999997</v>
      </c>
      <c r="D340">
        <v>1649.3</v>
      </c>
      <c r="E340">
        <v>34053.800000000003</v>
      </c>
      <c r="F340" s="1">
        <v>3.7312000000000001E-12</v>
      </c>
      <c r="G340">
        <v>8844.86</v>
      </c>
      <c r="H340">
        <v>5.87784</v>
      </c>
      <c r="I340">
        <v>22.4878</v>
      </c>
      <c r="J340">
        <v>3.8912399999999998</v>
      </c>
      <c r="K340">
        <v>4.0574899999999996</v>
      </c>
      <c r="L340">
        <v>5.1278699999999997</v>
      </c>
      <c r="M340">
        <v>2.9840300000000002</v>
      </c>
      <c r="N340">
        <v>9.7613900000000005</v>
      </c>
      <c r="O340">
        <v>10.764200000000001</v>
      </c>
      <c r="P340">
        <v>3.73502</v>
      </c>
      <c r="Q340">
        <v>4.1140699999999999</v>
      </c>
      <c r="R340">
        <v>13.650700000000001</v>
      </c>
      <c r="S340">
        <v>7.9927099999999998</v>
      </c>
      <c r="T340">
        <v>3.9267799999999999</v>
      </c>
      <c r="U340">
        <v>4.6225399999999999</v>
      </c>
      <c r="V340">
        <v>3.7572800000000002</v>
      </c>
      <c r="W340">
        <v>5.8174700000000001</v>
      </c>
      <c r="X340">
        <v>4.9123299999999999</v>
      </c>
      <c r="Y340">
        <v>3.1743299999999999</v>
      </c>
      <c r="Z340">
        <v>3.2113100000000001</v>
      </c>
      <c r="AA340">
        <v>4.6847599999999998</v>
      </c>
      <c r="AB340">
        <v>3.802</v>
      </c>
      <c r="AC340">
        <v>4.9565000000000001</v>
      </c>
      <c r="AO340" s="18">
        <f t="shared" si="86"/>
        <v>0</v>
      </c>
      <c r="AV340">
        <v>0.06</v>
      </c>
      <c r="AW340">
        <v>7.1818181818181809E-2</v>
      </c>
      <c r="AX340">
        <v>0.18833333333333332</v>
      </c>
      <c r="AY340">
        <v>0.21166666666666667</v>
      </c>
      <c r="AZ340">
        <v>0.16</v>
      </c>
      <c r="BA340">
        <v>0.11363636363636363</v>
      </c>
      <c r="BB340">
        <v>0.1918181818181818</v>
      </c>
      <c r="BE340">
        <v>7.6666666666666675E-2</v>
      </c>
      <c r="BF340">
        <v>7.1666666666666656E-2</v>
      </c>
      <c r="BG340">
        <v>0.16916666666666666</v>
      </c>
      <c r="BH340">
        <v>0.18999999999999997</v>
      </c>
      <c r="BI340">
        <v>0.13916666666666666</v>
      </c>
      <c r="BJ340">
        <v>0.15999999999999998</v>
      </c>
      <c r="BK340">
        <v>0.08</v>
      </c>
    </row>
    <row r="341" spans="1:63">
      <c r="A341" t="s">
        <v>293</v>
      </c>
      <c r="C341">
        <v>7.6177299999999999</v>
      </c>
      <c r="D341">
        <v>1197.28</v>
      </c>
      <c r="E341">
        <v>29432</v>
      </c>
      <c r="F341" s="1">
        <v>3.4831E-12</v>
      </c>
      <c r="G341">
        <v>7286.43</v>
      </c>
      <c r="H341">
        <v>5.6268399999999996</v>
      </c>
      <c r="I341">
        <v>26.773700000000002</v>
      </c>
      <c r="J341">
        <v>4.3596199999999996</v>
      </c>
      <c r="K341">
        <v>4.1072699999999998</v>
      </c>
      <c r="L341">
        <v>6.6201699999999999</v>
      </c>
      <c r="M341">
        <v>3.8998699999999999</v>
      </c>
      <c r="N341">
        <v>10.274900000000001</v>
      </c>
      <c r="O341">
        <v>12.975199999999999</v>
      </c>
      <c r="P341">
        <v>3.74796</v>
      </c>
      <c r="Q341">
        <v>5.3030200000000001</v>
      </c>
      <c r="R341">
        <v>14.959</v>
      </c>
      <c r="S341">
        <v>9.6988299999999992</v>
      </c>
      <c r="T341">
        <v>6.1762499999999996</v>
      </c>
      <c r="U341">
        <v>2.44712</v>
      </c>
      <c r="V341">
        <v>3.7423899999999999</v>
      </c>
      <c r="W341">
        <v>4.7139100000000003</v>
      </c>
      <c r="X341">
        <v>8.6834699999999998</v>
      </c>
      <c r="Y341">
        <v>2.5760000000000001</v>
      </c>
      <c r="Z341">
        <v>3.97784</v>
      </c>
      <c r="AA341">
        <v>4.3724600000000002</v>
      </c>
      <c r="AB341">
        <v>3.0674600000000001</v>
      </c>
      <c r="AC341">
        <v>4.5547599999999999</v>
      </c>
      <c r="AO341" s="18">
        <f t="shared" si="86"/>
        <v>0</v>
      </c>
      <c r="AV341">
        <v>0.06</v>
      </c>
      <c r="AW341">
        <v>7.1818181818181809E-2</v>
      </c>
      <c r="AX341">
        <v>0.18833333333333332</v>
      </c>
      <c r="AY341">
        <v>0.21166666666666667</v>
      </c>
      <c r="AZ341">
        <v>0.16</v>
      </c>
      <c r="BA341">
        <v>0.11363636363636363</v>
      </c>
      <c r="BB341">
        <v>0.1918181818181818</v>
      </c>
      <c r="BE341">
        <v>7.6666666666666675E-2</v>
      </c>
      <c r="BF341">
        <v>7.1666666666666656E-2</v>
      </c>
      <c r="BG341">
        <v>0.16916666666666666</v>
      </c>
      <c r="BH341">
        <v>0.18999999999999997</v>
      </c>
      <c r="BI341">
        <v>0.13916666666666666</v>
      </c>
      <c r="BJ341">
        <v>0.15999999999999998</v>
      </c>
      <c r="BK341">
        <v>0.08</v>
      </c>
    </row>
    <row r="342" spans="1:63">
      <c r="A342" t="s">
        <v>294</v>
      </c>
      <c r="AO342" s="18">
        <f t="shared" si="86"/>
        <v>0</v>
      </c>
      <c r="AV342">
        <v>0.06</v>
      </c>
      <c r="AW342">
        <v>7.1818181818181809E-2</v>
      </c>
      <c r="AX342">
        <v>0.18833333333333332</v>
      </c>
      <c r="AY342">
        <v>0.21166666666666667</v>
      </c>
      <c r="AZ342">
        <v>0.16</v>
      </c>
      <c r="BA342">
        <v>0.11363636363636363</v>
      </c>
      <c r="BB342">
        <v>0.1918181818181818</v>
      </c>
      <c r="BE342">
        <v>7.6666666666666675E-2</v>
      </c>
      <c r="BF342">
        <v>7.1666666666666656E-2</v>
      </c>
      <c r="BG342">
        <v>0.16916666666666666</v>
      </c>
      <c r="BH342">
        <v>0.18999999999999997</v>
      </c>
      <c r="BI342">
        <v>0.13916666666666666</v>
      </c>
      <c r="BJ342">
        <v>0.15999999999999998</v>
      </c>
      <c r="BK342">
        <v>0.08</v>
      </c>
    </row>
    <row r="343" spans="1:63">
      <c r="A343" t="s">
        <v>294</v>
      </c>
      <c r="C343">
        <v>5.9575399999999998</v>
      </c>
      <c r="D343">
        <v>11229.2</v>
      </c>
      <c r="E343">
        <v>28155.5</v>
      </c>
      <c r="F343" s="1">
        <v>1.7646799999999999E-12</v>
      </c>
      <c r="G343">
        <v>2254.21</v>
      </c>
      <c r="H343">
        <v>2.8317299999999999</v>
      </c>
      <c r="I343">
        <v>252.19499999999999</v>
      </c>
      <c r="J343">
        <v>8.7358799999999999</v>
      </c>
      <c r="K343">
        <v>1.44303</v>
      </c>
      <c r="L343">
        <v>50.135599999999997</v>
      </c>
      <c r="M343">
        <v>1.41771</v>
      </c>
      <c r="N343">
        <v>11.7498</v>
      </c>
      <c r="O343">
        <v>14.785</v>
      </c>
      <c r="P343">
        <v>2.4493499999999999</v>
      </c>
      <c r="Q343">
        <v>4.9351599999999998</v>
      </c>
      <c r="R343">
        <v>79.632499999999993</v>
      </c>
      <c r="S343">
        <v>63.482700000000001</v>
      </c>
      <c r="T343">
        <v>1.2330300000000001</v>
      </c>
      <c r="U343">
        <v>9.9633500000000002</v>
      </c>
      <c r="V343">
        <v>0.88831400000000005</v>
      </c>
      <c r="W343">
        <v>0.43469999999999998</v>
      </c>
      <c r="X343">
        <v>58.094299999999997</v>
      </c>
      <c r="Y343">
        <v>1.6997899999999999</v>
      </c>
      <c r="Z343">
        <v>1.6033900000000001</v>
      </c>
      <c r="AA343">
        <v>0.48629</v>
      </c>
      <c r="AB343">
        <v>0.16706799999999999</v>
      </c>
      <c r="AC343">
        <v>1.0844400000000001</v>
      </c>
      <c r="AO343" s="18">
        <f t="shared" si="86"/>
        <v>0</v>
      </c>
      <c r="AV343">
        <v>0.06</v>
      </c>
      <c r="AW343">
        <v>7.1818181818181809E-2</v>
      </c>
      <c r="AX343">
        <v>0.18833333333333332</v>
      </c>
      <c r="AY343">
        <v>0.21166666666666667</v>
      </c>
      <c r="AZ343">
        <v>0.16</v>
      </c>
      <c r="BA343">
        <v>0.11363636363636363</v>
      </c>
      <c r="BB343">
        <v>0.1918181818181818</v>
      </c>
      <c r="BE343">
        <v>7.6666666666666675E-2</v>
      </c>
      <c r="BF343">
        <v>7.1666666666666656E-2</v>
      </c>
      <c r="BG343">
        <v>0.16916666666666666</v>
      </c>
      <c r="BH343">
        <v>0.18999999999999997</v>
      </c>
      <c r="BI343">
        <v>0.13916666666666666</v>
      </c>
      <c r="BJ343">
        <v>0.15999999999999998</v>
      </c>
      <c r="BK343">
        <v>0.08</v>
      </c>
    </row>
    <row r="344" spans="1:63">
      <c r="A344" t="s">
        <v>295</v>
      </c>
      <c r="AD344" s="19" t="s">
        <v>231</v>
      </c>
      <c r="AE344" s="19" t="s">
        <v>232</v>
      </c>
      <c r="AF344" s="19" t="s">
        <v>233</v>
      </c>
      <c r="AG344" s="19" t="s">
        <v>234</v>
      </c>
      <c r="AH344" s="19" t="s">
        <v>238</v>
      </c>
      <c r="AI344" s="19" t="s">
        <v>244</v>
      </c>
      <c r="AJ344" s="19" t="s">
        <v>241</v>
      </c>
      <c r="AO344" s="18" t="e">
        <f t="shared" si="86"/>
        <v>#VALUE!</v>
      </c>
      <c r="AV344">
        <v>0.06</v>
      </c>
      <c r="AW344">
        <v>7.1818181818181809E-2</v>
      </c>
      <c r="AX344">
        <v>0.18833333333333332</v>
      </c>
      <c r="AY344">
        <v>0.21166666666666667</v>
      </c>
      <c r="AZ344">
        <v>0.16</v>
      </c>
      <c r="BA344">
        <v>0.11363636363636363</v>
      </c>
      <c r="BB344">
        <v>0.1918181818181818</v>
      </c>
      <c r="BE344">
        <v>7.6666666666666675E-2</v>
      </c>
      <c r="BF344">
        <v>7.1666666666666656E-2</v>
      </c>
      <c r="BG344">
        <v>0.16916666666666666</v>
      </c>
      <c r="BH344">
        <v>0.18999999999999997</v>
      </c>
      <c r="BI344">
        <v>0.13916666666666666</v>
      </c>
      <c r="BJ344">
        <v>0.15999999999999998</v>
      </c>
      <c r="BK344">
        <v>0.08</v>
      </c>
    </row>
    <row r="345" spans="1:63" s="38" customFormat="1">
      <c r="A345" s="38" t="s">
        <v>101</v>
      </c>
      <c r="C345" s="38">
        <v>7.4635499999999997</v>
      </c>
      <c r="D345" s="39">
        <v>8.4015499999999995E-12</v>
      </c>
      <c r="E345" s="38">
        <v>15190.1</v>
      </c>
      <c r="F345" s="38">
        <v>1587.81</v>
      </c>
      <c r="G345" s="38">
        <v>366.90699999999998</v>
      </c>
      <c r="H345" s="38">
        <v>5.8771100000000001</v>
      </c>
      <c r="I345" s="38">
        <v>111.336</v>
      </c>
      <c r="J345" s="38">
        <v>0.21981400000000001</v>
      </c>
      <c r="K345" s="38">
        <v>1.06253</v>
      </c>
      <c r="L345" s="38">
        <v>19.6066</v>
      </c>
      <c r="M345" s="38">
        <v>0.24956</v>
      </c>
      <c r="N345" s="38">
        <v>10.0344</v>
      </c>
      <c r="O345" s="38">
        <v>20.910299999999999</v>
      </c>
      <c r="P345" s="38">
        <v>6.5186900000000003</v>
      </c>
      <c r="Q345" s="38">
        <v>17.5458</v>
      </c>
      <c r="R345" s="38">
        <v>8.94421</v>
      </c>
      <c r="S345" s="38">
        <v>5.2143199999999998</v>
      </c>
      <c r="T345" s="38">
        <v>6.9441000000000003E-2</v>
      </c>
      <c r="U345" s="38">
        <v>0.32067200000000001</v>
      </c>
      <c r="V345" s="38">
        <v>2.0141</v>
      </c>
      <c r="W345" s="38">
        <v>0.35075899999999999</v>
      </c>
      <c r="X345" s="38">
        <v>524.85500000000002</v>
      </c>
      <c r="Y345" s="38">
        <v>1.52915E-2</v>
      </c>
      <c r="Z345" s="38">
        <v>1.5528100000000001E-4</v>
      </c>
      <c r="AA345" s="38">
        <v>6.6644399999999998E-4</v>
      </c>
      <c r="AB345" s="38">
        <v>3.2794999999999998E-2</v>
      </c>
      <c r="AC345" s="38">
        <v>0.99229100000000003</v>
      </c>
      <c r="AD345" s="38">
        <f>AD77*(BE281/100)</f>
        <v>3.2200000000000006</v>
      </c>
      <c r="AE345" s="38">
        <f>AE77*(BF281/100)</f>
        <v>5.3749999999999991</v>
      </c>
      <c r="AF345" s="38">
        <f>AF77*(BG281/100)</f>
        <v>324.63083333333333</v>
      </c>
      <c r="AG345" s="38">
        <f>AG77*(BH281/100)</f>
        <v>442.50999999999993</v>
      </c>
      <c r="AH345" s="38">
        <f>AH77*(BI281/100)</f>
        <v>117.17833333333334</v>
      </c>
      <c r="AI345" s="38">
        <f>AK77*(BJ281/100)</f>
        <v>24.479999999999997</v>
      </c>
      <c r="AJ345" s="38">
        <f>AJ77*(BK281/100)</f>
        <v>0</v>
      </c>
      <c r="AK345" s="20" t="s">
        <v>101</v>
      </c>
      <c r="AL345" s="20"/>
      <c r="AM345" s="20">
        <v>332.98099999999999</v>
      </c>
      <c r="AN345" s="20">
        <v>269.44600000000003</v>
      </c>
      <c r="AO345" s="20">
        <f t="shared" si="86"/>
        <v>5.3749999999999991</v>
      </c>
      <c r="AV345" s="38">
        <v>0.06</v>
      </c>
      <c r="AW345" s="38">
        <v>7.1818181818181809E-2</v>
      </c>
      <c r="AX345" s="38">
        <v>0.18833333333333332</v>
      </c>
      <c r="AY345" s="38">
        <v>0.21166666666666667</v>
      </c>
      <c r="AZ345" s="38">
        <v>0.16</v>
      </c>
      <c r="BA345" s="38">
        <v>0.11363636363636363</v>
      </c>
      <c r="BB345" s="38">
        <v>0.1918181818181818</v>
      </c>
      <c r="BE345" s="38">
        <v>7.6666666666666675E-2</v>
      </c>
      <c r="BF345" s="38">
        <v>7.1666666666666656E-2</v>
      </c>
      <c r="BG345" s="38">
        <v>0.16916666666666666</v>
      </c>
      <c r="BH345" s="38">
        <v>0.18999999999999997</v>
      </c>
      <c r="BI345" s="38">
        <v>0.13916666666666666</v>
      </c>
      <c r="BJ345" s="38">
        <v>0.15999999999999998</v>
      </c>
      <c r="BK345" s="38">
        <v>0.08</v>
      </c>
    </row>
    <row r="346" spans="1:63" s="38" customFormat="1">
      <c r="A346" s="38" t="s">
        <v>102</v>
      </c>
      <c r="C346" s="38">
        <v>7.1688200000000002</v>
      </c>
      <c r="D346" s="39">
        <v>9.2034399999999998E-12</v>
      </c>
      <c r="E346" s="38">
        <v>15843.5</v>
      </c>
      <c r="F346" s="38">
        <v>1205.1300000000001</v>
      </c>
      <c r="G346" s="38">
        <v>374.25200000000001</v>
      </c>
      <c r="H346" s="38">
        <v>5.5756600000000001</v>
      </c>
      <c r="I346" s="38">
        <v>98.455200000000005</v>
      </c>
      <c r="J346" s="38">
        <v>0.166655</v>
      </c>
      <c r="K346" s="38">
        <v>1.2702199999999999</v>
      </c>
      <c r="L346" s="38">
        <v>11.6363</v>
      </c>
      <c r="M346" s="38">
        <v>0.33915299999999998</v>
      </c>
      <c r="N346" s="38">
        <v>7.6111399999999998</v>
      </c>
      <c r="O346" s="38">
        <v>19.0731</v>
      </c>
      <c r="P346" s="38">
        <v>6.3679899999999998</v>
      </c>
      <c r="Q346" s="38">
        <v>24.4434</v>
      </c>
      <c r="R346" s="38">
        <v>9.6016700000000004</v>
      </c>
      <c r="S346" s="38">
        <v>3.2561900000000001</v>
      </c>
      <c r="T346" s="38">
        <v>9.4534000000000007E-2</v>
      </c>
      <c r="U346" s="38">
        <v>0.44375199999999998</v>
      </c>
      <c r="V346" s="38">
        <v>3.2022499999999998</v>
      </c>
      <c r="W346" s="38">
        <v>0.413408</v>
      </c>
      <c r="X346" s="38">
        <v>215.55199999999999</v>
      </c>
      <c r="Y346" s="38">
        <v>1.1760899999999999E-2</v>
      </c>
      <c r="Z346" s="38">
        <v>1.27735E-4</v>
      </c>
      <c r="AA346" s="38">
        <v>5.12132E-4</v>
      </c>
      <c r="AB346" s="38">
        <v>3.1213100000000001E-2</v>
      </c>
      <c r="AC346" s="38">
        <v>0.58470500000000003</v>
      </c>
      <c r="AD346" s="38">
        <f t="shared" ref="AD346:AD359" si="87">AD78*(BE282/100)</f>
        <v>0</v>
      </c>
      <c r="AE346" s="38">
        <f t="shared" ref="AE346:AE359" si="88">AE78*(BF282/100)</f>
        <v>4.6583333333333323</v>
      </c>
      <c r="AF346" s="38">
        <f t="shared" ref="AF346:AF359" si="89">AF78*(BG282/100)</f>
        <v>324.63083333333333</v>
      </c>
      <c r="AG346" s="38">
        <f t="shared" ref="AG346:AG359" si="90">AG78*(BH282/100)</f>
        <v>443.84</v>
      </c>
      <c r="AH346" s="38">
        <f t="shared" ref="AH346:AH359" si="91">AH78*(BI282/100)</f>
        <v>118.84833333333331</v>
      </c>
      <c r="AI346" s="38">
        <f t="shared" ref="AI346:AI359" si="92">AK78*(BJ282/100)</f>
        <v>22.88</v>
      </c>
      <c r="AJ346" s="38">
        <f t="shared" ref="AJ346:AJ359" si="93">AJ78*(BK282/100)</f>
        <v>2.7200000000000006</v>
      </c>
      <c r="AK346" s="20" t="s">
        <v>102</v>
      </c>
      <c r="AL346" s="20"/>
      <c r="AM346" s="20">
        <v>1576.38</v>
      </c>
      <c r="AN346" s="20">
        <v>305.48399999999998</v>
      </c>
      <c r="AO346" s="20">
        <f t="shared" si="86"/>
        <v>7.378333333333333</v>
      </c>
      <c r="AV346" s="38">
        <v>0.06</v>
      </c>
      <c r="AW346" s="38">
        <v>7.1818181818181809E-2</v>
      </c>
      <c r="AX346" s="38">
        <v>0.18833333333333332</v>
      </c>
      <c r="AY346" s="38">
        <v>0.21166666666666667</v>
      </c>
      <c r="AZ346" s="38">
        <v>0.16</v>
      </c>
      <c r="BA346" s="38">
        <v>0.11363636363636363</v>
      </c>
      <c r="BB346" s="38">
        <v>0.1918181818181818</v>
      </c>
      <c r="BE346" s="38">
        <v>7.6666666666666675E-2</v>
      </c>
      <c r="BF346" s="38">
        <v>7.1666666666666656E-2</v>
      </c>
      <c r="BG346" s="38">
        <v>0.16916666666666666</v>
      </c>
      <c r="BH346" s="38">
        <v>0.18999999999999997</v>
      </c>
      <c r="BI346" s="38">
        <v>0.13916666666666666</v>
      </c>
      <c r="BJ346" s="38">
        <v>0.15999999999999998</v>
      </c>
      <c r="BK346" s="38">
        <v>0.08</v>
      </c>
    </row>
    <row r="347" spans="1:63" s="36" customFormat="1">
      <c r="A347" s="36" t="s">
        <v>103</v>
      </c>
      <c r="C347" s="36">
        <v>7.3261399999999997</v>
      </c>
      <c r="D347" s="37">
        <v>9.0096600000000006E-12</v>
      </c>
      <c r="E347" s="36">
        <v>14892.5</v>
      </c>
      <c r="F347" s="16">
        <v>2152.0100000000002</v>
      </c>
      <c r="G347" s="36">
        <v>323.57400000000001</v>
      </c>
      <c r="H347" s="36">
        <v>7.5006599999999999</v>
      </c>
      <c r="I347" s="36">
        <v>109.203</v>
      </c>
      <c r="J347" s="36">
        <v>0.17066799999999999</v>
      </c>
      <c r="K347" s="36">
        <v>1.35023</v>
      </c>
      <c r="L347" s="36">
        <v>10.3506</v>
      </c>
      <c r="M347" s="36">
        <v>0.33357199999999998</v>
      </c>
      <c r="N347" s="36">
        <v>9.4736100000000008</v>
      </c>
      <c r="O347" s="36">
        <v>27.1401</v>
      </c>
      <c r="P347" s="36">
        <v>6.7428999999999997</v>
      </c>
      <c r="Q347" s="36">
        <v>29.065100000000001</v>
      </c>
      <c r="R347" s="36">
        <v>7.8505599999999998</v>
      </c>
      <c r="S347" s="36">
        <v>3.2718699999999998</v>
      </c>
      <c r="T347" s="36">
        <v>8.4378700000000001E-2</v>
      </c>
      <c r="U347" s="36">
        <v>0.51256999999999997</v>
      </c>
      <c r="V347" s="36">
        <v>2.3958699999999999</v>
      </c>
      <c r="W347" s="36">
        <v>0.29012399999999999</v>
      </c>
      <c r="X347" s="36">
        <v>365.86700000000002</v>
      </c>
      <c r="Y347" s="36">
        <v>8.4594300000000004E-3</v>
      </c>
      <c r="Z347" s="37">
        <v>2.1421200000000001E-5</v>
      </c>
      <c r="AA347" s="37">
        <v>8.9683299999999996E-5</v>
      </c>
      <c r="AB347" s="36">
        <v>2.2941900000000001E-2</v>
      </c>
      <c r="AC347" s="36">
        <v>0.66508100000000003</v>
      </c>
      <c r="AD347" s="36">
        <f t="shared" si="87"/>
        <v>0</v>
      </c>
      <c r="AE347" s="36">
        <f t="shared" si="88"/>
        <v>4.8016666666666659</v>
      </c>
      <c r="AF347" s="36">
        <f t="shared" si="89"/>
        <v>334.4425</v>
      </c>
      <c r="AG347" s="36">
        <f t="shared" si="90"/>
        <v>437.75999999999993</v>
      </c>
      <c r="AH347" s="36">
        <f t="shared" si="91"/>
        <v>118.29166666666667</v>
      </c>
      <c r="AI347" s="36">
        <f t="shared" si="92"/>
        <v>18.72</v>
      </c>
      <c r="AJ347" s="36">
        <f t="shared" si="93"/>
        <v>2.4</v>
      </c>
      <c r="AK347" s="5" t="s">
        <v>103</v>
      </c>
      <c r="AL347" s="5"/>
      <c r="AM347" s="5">
        <v>-132.119</v>
      </c>
      <c r="AN347" s="5">
        <v>211.71600000000001</v>
      </c>
      <c r="AO347" s="36">
        <f t="shared" si="86"/>
        <v>7.2016666666666662</v>
      </c>
      <c r="AV347" s="36">
        <v>0.06</v>
      </c>
      <c r="AW347" s="36">
        <v>7.1818181818181809E-2</v>
      </c>
      <c r="AX347" s="36">
        <v>0.18833333333333332</v>
      </c>
      <c r="AY347" s="36">
        <v>0.21166666666666667</v>
      </c>
      <c r="AZ347" s="36">
        <v>0.16</v>
      </c>
      <c r="BA347" s="36">
        <v>0.11363636363636363</v>
      </c>
      <c r="BB347" s="36">
        <v>0.1918181818181818</v>
      </c>
      <c r="BE347" s="36">
        <v>7.6666666666666675E-2</v>
      </c>
      <c r="BF347" s="36">
        <v>7.1666666666666656E-2</v>
      </c>
      <c r="BG347" s="36">
        <v>0.16916666666666666</v>
      </c>
      <c r="BH347" s="36">
        <v>0.18999999999999997</v>
      </c>
      <c r="BI347" s="36">
        <v>0.13916666666666666</v>
      </c>
      <c r="BJ347" s="36">
        <v>0.15999999999999998</v>
      </c>
      <c r="BK347" s="36">
        <v>0.08</v>
      </c>
    </row>
    <row r="348" spans="1:63" s="36" customFormat="1">
      <c r="A348" s="36" t="s">
        <v>104</v>
      </c>
      <c r="C348" s="36">
        <v>9.0301500000000008</v>
      </c>
      <c r="D348" s="37">
        <v>6.9661999999999999E-12</v>
      </c>
      <c r="E348" s="36">
        <v>18822.099999999999</v>
      </c>
      <c r="F348" s="16">
        <v>1950.38</v>
      </c>
      <c r="G348" s="36">
        <v>410.68299999999999</v>
      </c>
      <c r="H348" s="36">
        <v>6.5863100000000001</v>
      </c>
      <c r="I348" s="36">
        <v>107.77200000000001</v>
      </c>
      <c r="J348" s="36">
        <v>0.247479</v>
      </c>
      <c r="K348" s="36">
        <v>1.6003499999999999</v>
      </c>
      <c r="L348" s="36">
        <v>14.8109</v>
      </c>
      <c r="M348" s="36">
        <v>0.29797699999999999</v>
      </c>
      <c r="N348" s="36">
        <v>6.0361700000000003</v>
      </c>
      <c r="O348" s="36">
        <v>36.542299999999997</v>
      </c>
      <c r="P348" s="36">
        <v>7.1999899999999997</v>
      </c>
      <c r="Q348" s="36">
        <v>37.134799999999998</v>
      </c>
      <c r="R348" s="36">
        <v>14.415100000000001</v>
      </c>
      <c r="S348" s="36">
        <v>5.22844</v>
      </c>
      <c r="T348" s="36">
        <v>0.11339100000000001</v>
      </c>
      <c r="U348" s="36">
        <v>0.58502200000000004</v>
      </c>
      <c r="V348" s="36">
        <v>2.5123199999999999</v>
      </c>
      <c r="W348" s="36">
        <v>0.32195800000000002</v>
      </c>
      <c r="X348" s="36">
        <v>348.39</v>
      </c>
      <c r="Y348" s="36">
        <v>1.0681700000000001E-2</v>
      </c>
      <c r="Z348" s="37">
        <v>1.9655300000000001E-5</v>
      </c>
      <c r="AA348" s="37">
        <v>2.77575E-5</v>
      </c>
      <c r="AB348" s="36">
        <v>1.9213899999999999E-2</v>
      </c>
      <c r="AC348" s="36">
        <v>0.74823499999999998</v>
      </c>
      <c r="AD348" s="36">
        <f t="shared" si="87"/>
        <v>0</v>
      </c>
      <c r="AE348" s="36">
        <f t="shared" si="88"/>
        <v>4.586666666666666</v>
      </c>
      <c r="AF348" s="36">
        <f t="shared" si="89"/>
        <v>331.73583333333335</v>
      </c>
      <c r="AG348" s="36">
        <f t="shared" si="90"/>
        <v>445.73999999999995</v>
      </c>
      <c r="AH348" s="36">
        <f t="shared" si="91"/>
        <v>117.03916666666667</v>
      </c>
      <c r="AI348" s="36">
        <f t="shared" si="92"/>
        <v>19.36</v>
      </c>
      <c r="AJ348" s="36">
        <f t="shared" si="93"/>
        <v>0</v>
      </c>
      <c r="AK348" s="5" t="s">
        <v>104</v>
      </c>
      <c r="AL348" s="5"/>
      <c r="AM348" s="5">
        <v>-1703.17</v>
      </c>
      <c r="AN348" s="5">
        <v>505.53199999999998</v>
      </c>
      <c r="AO348" s="36">
        <f t="shared" si="86"/>
        <v>4.586666666666666</v>
      </c>
      <c r="AV348" s="36">
        <v>0.06</v>
      </c>
      <c r="AW348" s="36">
        <v>7.1818181818181809E-2</v>
      </c>
      <c r="AX348" s="36">
        <v>0.18833333333333332</v>
      </c>
      <c r="AY348" s="36">
        <v>0.21166666666666667</v>
      </c>
      <c r="AZ348" s="36">
        <v>0.16</v>
      </c>
      <c r="BA348" s="36">
        <v>0.11363636363636363</v>
      </c>
      <c r="BB348" s="36">
        <v>0.1918181818181818</v>
      </c>
      <c r="BE348" s="36">
        <v>7.6666666666666675E-2</v>
      </c>
      <c r="BF348" s="36">
        <v>7.1666666666666656E-2</v>
      </c>
      <c r="BG348" s="36">
        <v>0.16916666666666666</v>
      </c>
      <c r="BH348" s="36">
        <v>0.18999999999999997</v>
      </c>
      <c r="BI348" s="36">
        <v>0.13916666666666666</v>
      </c>
      <c r="BJ348" s="36">
        <v>0.15999999999999998</v>
      </c>
      <c r="BK348" s="36">
        <v>0.08</v>
      </c>
    </row>
    <row r="349" spans="1:63" s="36" customFormat="1">
      <c r="A349" s="36" t="s">
        <v>105</v>
      </c>
      <c r="C349" s="36">
        <v>3.4573</v>
      </c>
      <c r="D349" s="37">
        <v>8.6451300000000003E-12</v>
      </c>
      <c r="E349" s="36">
        <v>20596.8</v>
      </c>
      <c r="F349" s="16">
        <v>1582.62</v>
      </c>
      <c r="G349" s="36">
        <v>418.62700000000001</v>
      </c>
      <c r="H349" s="36">
        <v>8.8930399999999992</v>
      </c>
      <c r="I349" s="36">
        <v>148.25299999999999</v>
      </c>
      <c r="J349" s="36">
        <v>0.26380799999999999</v>
      </c>
      <c r="K349" s="36">
        <v>1.62886</v>
      </c>
      <c r="L349" s="36">
        <v>20.363199999999999</v>
      </c>
      <c r="M349" s="36">
        <v>0.33490599999999998</v>
      </c>
      <c r="N349" s="36">
        <v>7.6596900000000003</v>
      </c>
      <c r="O349" s="36">
        <v>20.69</v>
      </c>
      <c r="P349" s="36">
        <v>12.048</v>
      </c>
      <c r="Q349" s="36">
        <v>35.852499999999999</v>
      </c>
      <c r="R349" s="36">
        <v>10.4626</v>
      </c>
      <c r="S349" s="36">
        <v>4.8036500000000002</v>
      </c>
      <c r="T349" s="36">
        <v>8.0809900000000004E-2</v>
      </c>
      <c r="U349" s="36">
        <v>0.73517500000000002</v>
      </c>
      <c r="V349" s="36">
        <v>3.2018200000000001</v>
      </c>
      <c r="W349" s="36">
        <v>0.51122500000000004</v>
      </c>
      <c r="X349" s="36">
        <v>553.58399999999995</v>
      </c>
      <c r="Y349" s="36">
        <v>1.0015400000000001E-2</v>
      </c>
      <c r="Z349" s="36">
        <v>2.3294400000000001E-4</v>
      </c>
      <c r="AA349" s="37">
        <v>5.4296200000000002E-6</v>
      </c>
      <c r="AB349" s="36">
        <v>3.3055900000000002E-4</v>
      </c>
      <c r="AC349" s="36">
        <v>0.86847300000000005</v>
      </c>
      <c r="AD349" s="36">
        <f t="shared" si="87"/>
        <v>0</v>
      </c>
      <c r="AE349" s="36">
        <f t="shared" si="88"/>
        <v>4.2999999999999989</v>
      </c>
      <c r="AF349" s="36">
        <f t="shared" si="89"/>
        <v>332.92</v>
      </c>
      <c r="AG349" s="36">
        <f t="shared" si="90"/>
        <v>445.54999999999995</v>
      </c>
      <c r="AH349" s="36">
        <f t="shared" si="91"/>
        <v>117.87416666666667</v>
      </c>
      <c r="AI349" s="36">
        <f t="shared" si="92"/>
        <v>18.239999999999995</v>
      </c>
      <c r="AJ349" s="36">
        <f t="shared" si="93"/>
        <v>0</v>
      </c>
      <c r="AK349" s="5" t="s">
        <v>105</v>
      </c>
      <c r="AL349" s="5"/>
      <c r="AM349" s="5">
        <v>-27.811399999999999</v>
      </c>
      <c r="AN349" s="5">
        <v>346.2</v>
      </c>
      <c r="AO349" s="36">
        <f t="shared" si="86"/>
        <v>4.2999999999999989</v>
      </c>
      <c r="AV349" s="36">
        <v>0.06</v>
      </c>
      <c r="AW349" s="36">
        <v>7.1818181818181809E-2</v>
      </c>
      <c r="AX349" s="36">
        <v>0.18833333333333332</v>
      </c>
      <c r="AY349" s="36">
        <v>0.21166666666666667</v>
      </c>
      <c r="AZ349" s="36">
        <v>0.16</v>
      </c>
      <c r="BA349" s="36">
        <v>0.11363636363636363</v>
      </c>
      <c r="BB349" s="36">
        <v>0.1918181818181818</v>
      </c>
      <c r="BE349" s="36">
        <v>7.6666666666666675E-2</v>
      </c>
      <c r="BF349" s="36">
        <v>7.1666666666666656E-2</v>
      </c>
      <c r="BG349" s="36">
        <v>0.16916666666666666</v>
      </c>
      <c r="BH349" s="36">
        <v>0.18999999999999997</v>
      </c>
      <c r="BI349" s="36">
        <v>0.13916666666666666</v>
      </c>
      <c r="BJ349" s="36">
        <v>0.15999999999999998</v>
      </c>
      <c r="BK349" s="36">
        <v>0.08</v>
      </c>
    </row>
    <row r="350" spans="1:63" s="36" customFormat="1">
      <c r="A350" s="36" t="s">
        <v>106</v>
      </c>
      <c r="C350" s="36">
        <v>5.5091400000000004</v>
      </c>
      <c r="D350" s="37">
        <v>6.4396700000000002E-12</v>
      </c>
      <c r="E350" s="36">
        <v>20042.8</v>
      </c>
      <c r="F350" s="36">
        <v>2534.69</v>
      </c>
      <c r="G350" s="36">
        <v>335.64499999999998</v>
      </c>
      <c r="H350" s="36">
        <v>5.0015000000000001</v>
      </c>
      <c r="I350" s="36">
        <v>126.496</v>
      </c>
      <c r="J350" s="36">
        <v>0.31575900000000001</v>
      </c>
      <c r="K350" s="36">
        <v>0.735815</v>
      </c>
      <c r="L350" s="36">
        <v>11.571</v>
      </c>
      <c r="M350" s="36">
        <v>0.463088</v>
      </c>
      <c r="N350" s="36">
        <v>10.8095</v>
      </c>
      <c r="O350" s="36">
        <v>33.233699999999999</v>
      </c>
      <c r="P350" s="36">
        <v>8.0665999999999993</v>
      </c>
      <c r="Q350" s="36">
        <v>21.668700000000001</v>
      </c>
      <c r="R350" s="36">
        <v>16.4969</v>
      </c>
      <c r="S350" s="36">
        <v>3.70886</v>
      </c>
      <c r="T350" s="36">
        <v>0.101809</v>
      </c>
      <c r="U350" s="36">
        <v>0.52452299999999996</v>
      </c>
      <c r="V350" s="36">
        <v>3.2004700000000001</v>
      </c>
      <c r="W350" s="36">
        <v>0.35633199999999998</v>
      </c>
      <c r="X350" s="36">
        <v>468.54300000000001</v>
      </c>
      <c r="Y350" s="36">
        <v>1.25494E-2</v>
      </c>
      <c r="Z350" s="36">
        <v>1.9268000000000001E-4</v>
      </c>
      <c r="AA350" s="37">
        <v>1.04948E-5</v>
      </c>
      <c r="AB350" s="36">
        <v>1.4966299999999999E-4</v>
      </c>
      <c r="AC350" s="36">
        <v>0.70871499999999998</v>
      </c>
      <c r="AD350" s="36">
        <f t="shared" si="87"/>
        <v>0</v>
      </c>
      <c r="AE350" s="36">
        <f t="shared" si="88"/>
        <v>4.3716666666666661</v>
      </c>
      <c r="AF350" s="36">
        <f t="shared" si="89"/>
        <v>332.58166666666665</v>
      </c>
      <c r="AG350" s="36">
        <f t="shared" si="90"/>
        <v>440.23</v>
      </c>
      <c r="AH350" s="36">
        <f t="shared" si="91"/>
        <v>117.59583333333333</v>
      </c>
      <c r="AI350" s="36">
        <f t="shared" si="92"/>
        <v>26.24</v>
      </c>
      <c r="AJ350" s="36">
        <f t="shared" si="93"/>
        <v>0</v>
      </c>
      <c r="AK350" s="5" t="s">
        <v>106</v>
      </c>
      <c r="AL350" s="5"/>
      <c r="AM350" s="5">
        <v>2325.56</v>
      </c>
      <c r="AN350" s="5">
        <v>252.30099999999999</v>
      </c>
      <c r="AO350" s="36">
        <f t="shared" si="86"/>
        <v>4.3716666666666661</v>
      </c>
      <c r="AV350" s="36">
        <v>0.06</v>
      </c>
      <c r="AW350" s="36">
        <v>7.1818181818181809E-2</v>
      </c>
      <c r="AX350" s="36">
        <v>0.18833333333333332</v>
      </c>
      <c r="AY350" s="36">
        <v>0.21166666666666667</v>
      </c>
      <c r="AZ350" s="36">
        <v>0.16</v>
      </c>
      <c r="BA350" s="36">
        <v>0.11363636363636363</v>
      </c>
      <c r="BB350" s="36">
        <v>0.1918181818181818</v>
      </c>
      <c r="BE350" s="36">
        <v>7.6666666666666675E-2</v>
      </c>
      <c r="BF350" s="36">
        <v>7.1666666666666656E-2</v>
      </c>
      <c r="BG350" s="36">
        <v>0.16916666666666666</v>
      </c>
      <c r="BH350" s="36">
        <v>0.18999999999999997</v>
      </c>
      <c r="BI350" s="36">
        <v>0.13916666666666666</v>
      </c>
      <c r="BJ350" s="36">
        <v>0.15999999999999998</v>
      </c>
      <c r="BK350" s="36">
        <v>0.08</v>
      </c>
    </row>
    <row r="351" spans="1:63" s="36" customFormat="1">
      <c r="A351" s="36" t="s">
        <v>107</v>
      </c>
      <c r="C351" s="36">
        <v>4.9569799999999997</v>
      </c>
      <c r="D351" s="37">
        <v>7.2759600000000004E-12</v>
      </c>
      <c r="E351" s="36">
        <v>12249.6</v>
      </c>
      <c r="F351" s="36">
        <v>1999.45</v>
      </c>
      <c r="G351" s="36">
        <v>240.738</v>
      </c>
      <c r="H351" s="36">
        <v>5.9553700000000003</v>
      </c>
      <c r="I351" s="36">
        <v>94.822199999999995</v>
      </c>
      <c r="J351" s="36">
        <v>0.17378099999999999</v>
      </c>
      <c r="K351" s="36">
        <v>1.3163400000000001</v>
      </c>
      <c r="L351" s="36">
        <v>13.877800000000001</v>
      </c>
      <c r="M351" s="36">
        <v>0.26885500000000001</v>
      </c>
      <c r="N351" s="36">
        <v>10.445</v>
      </c>
      <c r="O351" s="36">
        <v>22.476199999999999</v>
      </c>
      <c r="P351" s="36">
        <v>6.47783</v>
      </c>
      <c r="Q351" s="36">
        <v>21.696200000000001</v>
      </c>
      <c r="R351" s="36">
        <v>12.3954</v>
      </c>
      <c r="S351" s="36">
        <v>3.0488499999999998</v>
      </c>
      <c r="T351" s="36">
        <v>0.12892100000000001</v>
      </c>
      <c r="U351" s="36">
        <v>0.64984399999999998</v>
      </c>
      <c r="V351" s="36">
        <v>2.2784300000000002</v>
      </c>
      <c r="W351" s="36">
        <v>0.451685</v>
      </c>
      <c r="X351" s="36">
        <v>328.55200000000002</v>
      </c>
      <c r="Y351" s="36">
        <v>1.1546900000000001E-2</v>
      </c>
      <c r="Z351" s="36">
        <v>2.1162500000000001E-4</v>
      </c>
      <c r="AA351" s="37">
        <v>5.13369E-5</v>
      </c>
      <c r="AB351" s="36">
        <v>3.5012099999999997E-2</v>
      </c>
      <c r="AC351" s="36">
        <v>0.66390800000000005</v>
      </c>
      <c r="AD351" s="36">
        <f t="shared" si="87"/>
        <v>0</v>
      </c>
      <c r="AE351" s="36">
        <f t="shared" si="88"/>
        <v>4.9449999999999985</v>
      </c>
      <c r="AF351" s="36">
        <f t="shared" si="89"/>
        <v>331.39749999999998</v>
      </c>
      <c r="AG351" s="36">
        <f t="shared" si="90"/>
        <v>443.26999999999987</v>
      </c>
      <c r="AH351" s="36">
        <f t="shared" si="91"/>
        <v>118.70916666666668</v>
      </c>
      <c r="AI351" s="36">
        <f t="shared" si="92"/>
        <v>20.479999999999997</v>
      </c>
      <c r="AJ351" s="36">
        <f t="shared" si="93"/>
        <v>0</v>
      </c>
      <c r="AK351" s="5" t="s">
        <v>107</v>
      </c>
      <c r="AL351" s="5"/>
      <c r="AM351" s="5">
        <v>1659.73</v>
      </c>
      <c r="AN351" s="5">
        <v>-84.786100000000005</v>
      </c>
      <c r="AO351" s="36">
        <f t="shared" si="86"/>
        <v>4.9449999999999985</v>
      </c>
      <c r="AV351" s="36">
        <v>0.06</v>
      </c>
      <c r="AW351" s="36">
        <v>7.1818181818181809E-2</v>
      </c>
      <c r="AX351" s="36">
        <v>0.18833333333333332</v>
      </c>
      <c r="AY351" s="36">
        <v>0.21166666666666667</v>
      </c>
      <c r="AZ351" s="36">
        <v>0.16</v>
      </c>
      <c r="BA351" s="36">
        <v>0.11363636363636363</v>
      </c>
      <c r="BB351" s="36">
        <v>0.1918181818181818</v>
      </c>
      <c r="BE351" s="36">
        <v>7.6666666666666675E-2</v>
      </c>
      <c r="BF351" s="36">
        <v>7.1666666666666656E-2</v>
      </c>
      <c r="BG351" s="36">
        <v>0.16916666666666666</v>
      </c>
      <c r="BH351" s="36">
        <v>0.18999999999999997</v>
      </c>
      <c r="BI351" s="36">
        <v>0.13916666666666666</v>
      </c>
      <c r="BJ351" s="36">
        <v>0.15999999999999998</v>
      </c>
      <c r="BK351" s="36">
        <v>0.08</v>
      </c>
    </row>
    <row r="352" spans="1:63" s="28" customFormat="1">
      <c r="A352" s="28" t="s">
        <v>108</v>
      </c>
      <c r="C352" s="28">
        <v>6.2849399999999997</v>
      </c>
      <c r="D352" s="35">
        <v>8.9777499999999994E-12</v>
      </c>
      <c r="E352" s="28">
        <v>12973.4</v>
      </c>
      <c r="F352" s="28">
        <v>1446.69</v>
      </c>
      <c r="G352" s="28">
        <v>278.62299999999999</v>
      </c>
      <c r="H352" s="28">
        <v>5.7763799999999996</v>
      </c>
      <c r="I352" s="28">
        <v>119.39100000000001</v>
      </c>
      <c r="J352" s="28">
        <v>0.227739</v>
      </c>
      <c r="K352" s="28">
        <v>1.53091</v>
      </c>
      <c r="L352" s="28">
        <v>16.16</v>
      </c>
      <c r="M352" s="28">
        <v>0.43688100000000002</v>
      </c>
      <c r="N352" s="28">
        <v>11.532</v>
      </c>
      <c r="O352" s="28">
        <v>15.8073</v>
      </c>
      <c r="P352" s="28">
        <v>5.4251300000000002</v>
      </c>
      <c r="Q352" s="28">
        <v>19.278500000000001</v>
      </c>
      <c r="R352" s="28">
        <v>8.7361299999999993</v>
      </c>
      <c r="S352" s="28">
        <v>2.5560299999999998</v>
      </c>
      <c r="T352" s="28">
        <v>8.4974300000000003E-2</v>
      </c>
      <c r="U352" s="28">
        <v>0.314249</v>
      </c>
      <c r="V352" s="28">
        <v>2.4977100000000001</v>
      </c>
      <c r="W352" s="28">
        <v>0.52317000000000002</v>
      </c>
      <c r="X352" s="28">
        <v>299.298</v>
      </c>
      <c r="Y352" s="28">
        <v>8.4580300000000001E-3</v>
      </c>
      <c r="Z352" s="28">
        <v>1.0184299999999999E-4</v>
      </c>
      <c r="AA352" s="28">
        <v>2.0717899999999999E-4</v>
      </c>
      <c r="AB352" s="28">
        <v>9.4713000000000002E-4</v>
      </c>
      <c r="AC352" s="28">
        <v>0.46653600000000001</v>
      </c>
      <c r="AD352" s="28">
        <f t="shared" si="87"/>
        <v>2.5300000000000002</v>
      </c>
      <c r="AE352" s="28">
        <f t="shared" si="88"/>
        <v>5.5183333333333326</v>
      </c>
      <c r="AF352" s="28">
        <f t="shared" si="89"/>
        <v>318.70999999999998</v>
      </c>
      <c r="AG352" s="28">
        <f t="shared" si="90"/>
        <v>451.05999999999989</v>
      </c>
      <c r="AH352" s="28">
        <f t="shared" si="91"/>
        <v>114.53416666666666</v>
      </c>
      <c r="AI352" s="28">
        <f t="shared" si="92"/>
        <v>24.799999999999997</v>
      </c>
      <c r="AJ352" s="28">
        <f t="shared" si="93"/>
        <v>0</v>
      </c>
      <c r="AK352" s="28" t="s">
        <v>108</v>
      </c>
      <c r="AM352" s="28">
        <v>552.95699999999999</v>
      </c>
      <c r="AN352" s="28">
        <v>20.122699999999998</v>
      </c>
      <c r="AO352" s="28">
        <f t="shared" si="86"/>
        <v>5.5183333333333326</v>
      </c>
      <c r="AV352" s="28">
        <v>0.06</v>
      </c>
      <c r="AW352" s="28">
        <v>7.1818181818181809E-2</v>
      </c>
      <c r="AX352" s="28">
        <v>0.18833333333333332</v>
      </c>
      <c r="AY352" s="28">
        <v>0.21166666666666667</v>
      </c>
      <c r="AZ352" s="28">
        <v>0.16</v>
      </c>
      <c r="BA352" s="28">
        <v>0.11363636363636363</v>
      </c>
      <c r="BB352" s="28">
        <v>0.1918181818181818</v>
      </c>
      <c r="BE352" s="28">
        <v>7.6666666666666675E-2</v>
      </c>
      <c r="BF352" s="28">
        <v>7.1666666666666656E-2</v>
      </c>
      <c r="BG352" s="28">
        <v>0.16916666666666666</v>
      </c>
      <c r="BH352" s="28">
        <v>0.18999999999999997</v>
      </c>
      <c r="BI352" s="28">
        <v>0.13916666666666666</v>
      </c>
      <c r="BJ352" s="28">
        <v>0.15999999999999998</v>
      </c>
      <c r="BK352" s="28">
        <v>0.08</v>
      </c>
    </row>
    <row r="353" spans="1:63" s="28" customFormat="1">
      <c r="A353" s="28" t="s">
        <v>109</v>
      </c>
      <c r="C353" s="28">
        <v>7.8885800000000001</v>
      </c>
      <c r="D353" s="35">
        <v>9.0096600000000006E-12</v>
      </c>
      <c r="E353" s="28">
        <v>19597.099999999999</v>
      </c>
      <c r="F353" s="28">
        <v>2213.91</v>
      </c>
      <c r="G353" s="28">
        <v>319.17399999999998</v>
      </c>
      <c r="H353" s="28">
        <v>2.5609700000000002</v>
      </c>
      <c r="I353" s="28">
        <v>21.975999999999999</v>
      </c>
      <c r="J353" s="28">
        <v>0.18823799999999999</v>
      </c>
      <c r="K353" s="28">
        <v>1.49878</v>
      </c>
      <c r="L353" s="28">
        <v>15.2951</v>
      </c>
      <c r="M353" s="28">
        <v>0.37962499999999999</v>
      </c>
      <c r="N353" s="28">
        <v>11.9955</v>
      </c>
      <c r="O353" s="28">
        <v>29.361799999999999</v>
      </c>
      <c r="P353" s="28">
        <v>5.4422100000000002</v>
      </c>
      <c r="Q353" s="28">
        <v>16.482900000000001</v>
      </c>
      <c r="R353" s="28">
        <v>12.923</v>
      </c>
      <c r="S353" s="28">
        <v>4.3753000000000002</v>
      </c>
      <c r="T353" s="28">
        <v>9.3400499999999997E-2</v>
      </c>
      <c r="U353" s="28">
        <v>6.9110699999999997E-2</v>
      </c>
      <c r="V353" s="28">
        <v>0.87405900000000003</v>
      </c>
      <c r="W353" s="28">
        <v>0.40245599999999998</v>
      </c>
      <c r="X353" s="28">
        <v>353.096</v>
      </c>
      <c r="Y353" s="28">
        <v>4.0826300000000003E-2</v>
      </c>
      <c r="Z353" s="28">
        <v>3.0406900000000001E-2</v>
      </c>
      <c r="AA353" s="28">
        <v>1.09763E-3</v>
      </c>
      <c r="AB353" s="28">
        <v>8.6825400000000005E-4</v>
      </c>
      <c r="AC353" s="28">
        <v>1.46854</v>
      </c>
      <c r="AD353" s="28">
        <f t="shared" si="87"/>
        <v>3.4500000000000006</v>
      </c>
      <c r="AE353" s="28">
        <f t="shared" si="88"/>
        <v>5.876666666666666</v>
      </c>
      <c r="AF353" s="28">
        <f t="shared" si="89"/>
        <v>328.69083333333333</v>
      </c>
      <c r="AG353" s="28">
        <f t="shared" si="90"/>
        <v>439.46999999999997</v>
      </c>
      <c r="AH353" s="28">
        <f t="shared" si="91"/>
        <v>117.45666666666666</v>
      </c>
      <c r="AI353" s="28">
        <f t="shared" si="92"/>
        <v>20.639999999999997</v>
      </c>
      <c r="AJ353" s="28">
        <f t="shared" si="93"/>
        <v>0</v>
      </c>
      <c r="AK353" s="28" t="s">
        <v>109</v>
      </c>
      <c r="AM353" s="28">
        <v>1779.24</v>
      </c>
      <c r="AN353" s="28">
        <v>1932.09</v>
      </c>
      <c r="AO353" s="28">
        <f t="shared" si="86"/>
        <v>5.876666666666666</v>
      </c>
      <c r="AV353" s="28">
        <v>0.06</v>
      </c>
      <c r="AW353" s="28">
        <v>7.1818181818181809E-2</v>
      </c>
      <c r="AX353" s="28">
        <v>0.18833333333333332</v>
      </c>
      <c r="AY353" s="28">
        <v>0.21166666666666667</v>
      </c>
      <c r="AZ353" s="28">
        <v>0.16</v>
      </c>
      <c r="BA353" s="28">
        <v>0.11363636363636363</v>
      </c>
      <c r="BB353" s="28">
        <v>0.1918181818181818</v>
      </c>
      <c r="BE353" s="28">
        <v>7.6666666666666675E-2</v>
      </c>
      <c r="BF353" s="28">
        <v>7.1666666666666656E-2</v>
      </c>
      <c r="BG353" s="28">
        <v>0.16916666666666666</v>
      </c>
      <c r="BH353" s="28">
        <v>0.18999999999999997</v>
      </c>
      <c r="BI353" s="28">
        <v>0.13916666666666666</v>
      </c>
      <c r="BJ353" s="28">
        <v>0.15999999999999998</v>
      </c>
      <c r="BK353" s="28">
        <v>0.08</v>
      </c>
    </row>
    <row r="354" spans="1:63" s="28" customFormat="1">
      <c r="A354" s="28" t="s">
        <v>110</v>
      </c>
      <c r="C354" s="28">
        <v>6.2199600000000004</v>
      </c>
      <c r="D354" s="35">
        <v>7.8453200000000003E-12</v>
      </c>
      <c r="E354" s="28">
        <v>23226.9</v>
      </c>
      <c r="F354" s="16">
        <v>1935.56</v>
      </c>
      <c r="G354" s="28">
        <v>451.18200000000002</v>
      </c>
      <c r="H354" s="28">
        <v>3.4464800000000002</v>
      </c>
      <c r="I354" s="28">
        <v>21.375399999999999</v>
      </c>
      <c r="J354" s="28">
        <v>0.227129</v>
      </c>
      <c r="K354" s="28">
        <v>1.9664200000000001</v>
      </c>
      <c r="L354" s="28">
        <v>10.241099999999999</v>
      </c>
      <c r="M354" s="28">
        <v>0.47936699999999999</v>
      </c>
      <c r="N354" s="28">
        <v>7.3545499999999997</v>
      </c>
      <c r="O354" s="28">
        <v>25.604399999999998</v>
      </c>
      <c r="P354" s="28">
        <v>5.1390099999999999</v>
      </c>
      <c r="Q354" s="28">
        <v>22.117000000000001</v>
      </c>
      <c r="R354" s="28">
        <v>13.5604</v>
      </c>
      <c r="S354" s="28">
        <v>3.8951500000000001</v>
      </c>
      <c r="T354" s="28">
        <v>7.1809799999999993E-2</v>
      </c>
      <c r="U354" s="28">
        <v>0.13381299999999999</v>
      </c>
      <c r="V354" s="28">
        <v>0.74042699999999995</v>
      </c>
      <c r="W354" s="28">
        <v>0.37921500000000002</v>
      </c>
      <c r="X354" s="28">
        <v>362.72699999999998</v>
      </c>
      <c r="Y354" s="28">
        <v>2.1116900000000001E-2</v>
      </c>
      <c r="Z354" s="28">
        <v>1.0128099999999999E-2</v>
      </c>
      <c r="AA354" s="28">
        <v>1.7786900000000001E-2</v>
      </c>
      <c r="AB354" s="28">
        <v>2.7568499999999999E-2</v>
      </c>
      <c r="AC354" s="28">
        <v>1.3245899999999999</v>
      </c>
      <c r="AD354" s="28">
        <f t="shared" si="87"/>
        <v>3.0666666666666673</v>
      </c>
      <c r="AE354" s="28">
        <f t="shared" si="88"/>
        <v>5.589999999999999</v>
      </c>
      <c r="AF354" s="28">
        <f t="shared" si="89"/>
        <v>330.89</v>
      </c>
      <c r="AG354" s="28">
        <f t="shared" si="90"/>
        <v>443.64999999999992</v>
      </c>
      <c r="AH354" s="28">
        <f t="shared" si="91"/>
        <v>114.95166666666667</v>
      </c>
      <c r="AI354" s="28">
        <f t="shared" si="92"/>
        <v>16.32</v>
      </c>
      <c r="AJ354" s="28">
        <f t="shared" si="93"/>
        <v>0</v>
      </c>
      <c r="AK354" s="28" t="s">
        <v>110</v>
      </c>
      <c r="AM354" s="28">
        <v>-1383.59</v>
      </c>
      <c r="AN354" s="28">
        <v>273.14299999999997</v>
      </c>
      <c r="AO354" s="28">
        <f t="shared" si="86"/>
        <v>5.589999999999999</v>
      </c>
      <c r="AV354" s="28">
        <v>0.06</v>
      </c>
      <c r="AW354" s="28">
        <v>7.1818181818181809E-2</v>
      </c>
      <c r="AX354" s="28">
        <v>0.18833333333333332</v>
      </c>
      <c r="AY354" s="28">
        <v>0.21166666666666667</v>
      </c>
      <c r="AZ354" s="28">
        <v>0.16</v>
      </c>
      <c r="BA354" s="28">
        <v>0.11363636363636363</v>
      </c>
      <c r="BB354" s="28">
        <v>0.1918181818181818</v>
      </c>
      <c r="BE354" s="28">
        <v>7.6666666666666675E-2</v>
      </c>
      <c r="BF354" s="28">
        <v>7.1666666666666656E-2</v>
      </c>
      <c r="BG354" s="28">
        <v>0.16916666666666666</v>
      </c>
      <c r="BH354" s="28">
        <v>0.18999999999999997</v>
      </c>
      <c r="BI354" s="28">
        <v>0.13916666666666666</v>
      </c>
      <c r="BJ354" s="28">
        <v>0.15999999999999998</v>
      </c>
      <c r="BK354" s="28">
        <v>0.08</v>
      </c>
    </row>
    <row r="355" spans="1:63" s="28" customFormat="1">
      <c r="A355" s="28" t="s">
        <v>111</v>
      </c>
      <c r="C355" s="28">
        <v>6.9290099999999999</v>
      </c>
      <c r="D355" s="35">
        <v>8.7614100000000003E-12</v>
      </c>
      <c r="E355" s="28">
        <v>26713.599999999999</v>
      </c>
      <c r="F355" s="28">
        <v>1483.97</v>
      </c>
      <c r="G355" s="28">
        <v>195.58</v>
      </c>
      <c r="H355" s="28">
        <v>3.4288699999999999</v>
      </c>
      <c r="I355" s="28">
        <v>52.011499999999998</v>
      </c>
      <c r="J355" s="28">
        <v>0.21182100000000001</v>
      </c>
      <c r="K355" s="28">
        <v>1.61897</v>
      </c>
      <c r="L355" s="28">
        <v>18.841999999999999</v>
      </c>
      <c r="M355" s="28">
        <v>0.451629</v>
      </c>
      <c r="N355" s="28">
        <v>5.87981</v>
      </c>
      <c r="O355" s="28">
        <v>20.123200000000001</v>
      </c>
      <c r="P355" s="28">
        <v>7.5538100000000004</v>
      </c>
      <c r="Q355" s="28">
        <v>30.4542</v>
      </c>
      <c r="R355" s="28">
        <v>11.8947</v>
      </c>
      <c r="S355" s="28">
        <v>4.9933300000000003</v>
      </c>
      <c r="T355" s="28">
        <v>6.8527599999999994E-2</v>
      </c>
      <c r="U355" s="28">
        <v>9.2500499999999999E-2</v>
      </c>
      <c r="V355" s="28">
        <v>1.30664</v>
      </c>
      <c r="W355" s="28">
        <v>0.37744299999999997</v>
      </c>
      <c r="X355" s="28">
        <v>599.08199999999999</v>
      </c>
      <c r="Y355" s="28">
        <v>8.8730300000000005E-3</v>
      </c>
      <c r="Z355" s="28">
        <v>7.8507100000000003E-3</v>
      </c>
      <c r="AA355" s="35">
        <v>5.9072700000000001E-5</v>
      </c>
      <c r="AB355" s="35">
        <v>4.1788200000000001E-5</v>
      </c>
      <c r="AC355" s="28">
        <v>1.331</v>
      </c>
      <c r="AD355" s="28">
        <f t="shared" si="87"/>
        <v>0</v>
      </c>
      <c r="AE355" s="28">
        <f t="shared" si="88"/>
        <v>5.876666666666666</v>
      </c>
      <c r="AF355" s="28">
        <f t="shared" si="89"/>
        <v>323.10833333333335</v>
      </c>
      <c r="AG355" s="28">
        <f t="shared" si="90"/>
        <v>449.34999999999997</v>
      </c>
      <c r="AH355" s="28">
        <f t="shared" si="91"/>
        <v>118.1525</v>
      </c>
      <c r="AI355" s="28">
        <f t="shared" si="92"/>
        <v>21.76</v>
      </c>
      <c r="AJ355" s="28">
        <f t="shared" si="93"/>
        <v>0</v>
      </c>
      <c r="AK355" s="28" t="s">
        <v>111</v>
      </c>
      <c r="AM355" s="28">
        <v>1632.8</v>
      </c>
      <c r="AN355" s="28">
        <v>95.596999999999994</v>
      </c>
      <c r="AO355" s="28">
        <f t="shared" si="86"/>
        <v>5.876666666666666</v>
      </c>
      <c r="AV355" s="28">
        <v>0.06</v>
      </c>
      <c r="AW355" s="28">
        <v>7.1818181818181809E-2</v>
      </c>
      <c r="AX355" s="28">
        <v>0.18833333333333332</v>
      </c>
      <c r="AY355" s="28">
        <v>0.21166666666666667</v>
      </c>
      <c r="AZ355" s="28">
        <v>0.16</v>
      </c>
      <c r="BA355" s="28">
        <v>0.11363636363636363</v>
      </c>
      <c r="BB355" s="28">
        <v>0.1918181818181818</v>
      </c>
      <c r="BE355" s="28">
        <v>7.6666666666666675E-2</v>
      </c>
      <c r="BF355" s="28">
        <v>7.1666666666666656E-2</v>
      </c>
      <c r="BG355" s="28">
        <v>0.16916666666666666</v>
      </c>
      <c r="BH355" s="28">
        <v>0.18999999999999997</v>
      </c>
      <c r="BI355" s="28">
        <v>0.13916666666666666</v>
      </c>
      <c r="BJ355" s="28">
        <v>0.15999999999999998</v>
      </c>
      <c r="BK355" s="28">
        <v>0.08</v>
      </c>
    </row>
    <row r="356" spans="1:63" s="36" customFormat="1">
      <c r="A356" s="36" t="s">
        <v>112</v>
      </c>
      <c r="C356" s="36">
        <v>6.7447400000000002</v>
      </c>
      <c r="D356" s="37">
        <v>8.3488800000000003E-12</v>
      </c>
      <c r="E356" s="36">
        <v>14903.5</v>
      </c>
      <c r="F356" s="36">
        <v>1888.53</v>
      </c>
      <c r="G356" s="36">
        <v>435.291</v>
      </c>
      <c r="H356" s="36">
        <v>5.77121</v>
      </c>
      <c r="I356" s="36">
        <v>123.753</v>
      </c>
      <c r="J356" s="36">
        <v>0.24849399999999999</v>
      </c>
      <c r="K356" s="36">
        <v>1.93346</v>
      </c>
      <c r="L356" s="36">
        <v>12.1953</v>
      </c>
      <c r="M356" s="36">
        <v>0.38588299999999998</v>
      </c>
      <c r="N356" s="36">
        <v>12.810700000000001</v>
      </c>
      <c r="O356" s="36">
        <v>31.932300000000001</v>
      </c>
      <c r="P356" s="36">
        <v>5.95594</v>
      </c>
      <c r="Q356" s="36">
        <v>20.8294</v>
      </c>
      <c r="R356" s="36">
        <v>8.6186799999999995</v>
      </c>
      <c r="S356" s="36">
        <v>4.0305600000000004</v>
      </c>
      <c r="T356" s="36">
        <v>0.111807</v>
      </c>
      <c r="U356" s="36">
        <v>0.501996</v>
      </c>
      <c r="V356" s="36">
        <v>1.7982</v>
      </c>
      <c r="W356" s="36">
        <v>0.42016999999999999</v>
      </c>
      <c r="X356" s="36">
        <v>464.32499999999999</v>
      </c>
      <c r="Y356" s="36">
        <v>1.71031E-2</v>
      </c>
      <c r="Z356" s="37">
        <v>1.25423E-6</v>
      </c>
      <c r="AA356" s="37">
        <v>9.4706099999999994E-6</v>
      </c>
      <c r="AB356" s="37">
        <v>6.6813900000000002E-6</v>
      </c>
      <c r="AC356" s="36">
        <v>0.51710599999999995</v>
      </c>
      <c r="AD356" s="36">
        <f t="shared" si="87"/>
        <v>4.0633333333333344</v>
      </c>
      <c r="AE356" s="36">
        <f t="shared" si="88"/>
        <v>4.7299999999999995</v>
      </c>
      <c r="AF356" s="36">
        <f t="shared" si="89"/>
        <v>331.56666666666666</v>
      </c>
      <c r="AG356" s="36">
        <f t="shared" si="90"/>
        <v>438.9</v>
      </c>
      <c r="AH356" s="36">
        <f t="shared" si="91"/>
        <v>115.92583333333333</v>
      </c>
      <c r="AI356" s="36">
        <f t="shared" si="92"/>
        <v>21.439999999999998</v>
      </c>
      <c r="AJ356" s="36">
        <f t="shared" si="93"/>
        <v>0</v>
      </c>
      <c r="AK356" s="5" t="s">
        <v>112</v>
      </c>
      <c r="AL356" s="5"/>
      <c r="AM356" s="5">
        <v>780.17200000000003</v>
      </c>
      <c r="AN356" s="5">
        <v>264.35199999999998</v>
      </c>
      <c r="AO356" s="36">
        <f t="shared" si="86"/>
        <v>4.7299999999999995</v>
      </c>
      <c r="AV356" s="36">
        <v>0.06</v>
      </c>
      <c r="AW356" s="36">
        <v>7.1818181818181809E-2</v>
      </c>
      <c r="AX356" s="36">
        <v>0.18833333333333332</v>
      </c>
      <c r="AY356" s="36">
        <v>0.21166666666666667</v>
      </c>
      <c r="AZ356" s="36">
        <v>0.16</v>
      </c>
      <c r="BA356" s="36">
        <v>0.11363636363636363</v>
      </c>
      <c r="BB356" s="36">
        <v>0.1918181818181818</v>
      </c>
      <c r="BE356" s="36">
        <v>7.6666666666666675E-2</v>
      </c>
      <c r="BF356" s="36">
        <v>7.1666666666666656E-2</v>
      </c>
      <c r="BG356" s="36">
        <v>0.16916666666666666</v>
      </c>
      <c r="BH356" s="36">
        <v>0.18999999999999997</v>
      </c>
      <c r="BI356" s="36">
        <v>0.13916666666666666</v>
      </c>
      <c r="BJ356" s="36">
        <v>0.15999999999999998</v>
      </c>
      <c r="BK356" s="36">
        <v>0.08</v>
      </c>
    </row>
    <row r="357" spans="1:63" s="38" customFormat="1">
      <c r="A357" s="38" t="s">
        <v>113</v>
      </c>
      <c r="C357" s="38">
        <v>6.5517200000000004</v>
      </c>
      <c r="D357" s="39">
        <v>8.3488800000000003E-12</v>
      </c>
      <c r="E357" s="38">
        <v>20552.3</v>
      </c>
      <c r="F357" s="16">
        <v>1970.94</v>
      </c>
      <c r="G357" s="38">
        <v>322.09500000000003</v>
      </c>
      <c r="H357" s="38">
        <v>6.05776</v>
      </c>
      <c r="I357" s="38">
        <v>156.36799999999999</v>
      </c>
      <c r="J357" s="38">
        <v>0.293709</v>
      </c>
      <c r="K357" s="38">
        <v>1.8516600000000001</v>
      </c>
      <c r="L357" s="38">
        <v>10.2317</v>
      </c>
      <c r="M357" s="38">
        <v>0.33848699999999998</v>
      </c>
      <c r="N357" s="38">
        <v>8.2458799999999997</v>
      </c>
      <c r="O357" s="38">
        <v>32.017499999999998</v>
      </c>
      <c r="P357" s="38">
        <v>7.3717899999999998</v>
      </c>
      <c r="Q357" s="38">
        <v>28.819800000000001</v>
      </c>
      <c r="R357" s="38">
        <v>13.4307</v>
      </c>
      <c r="S357" s="38">
        <v>3.9785200000000001</v>
      </c>
      <c r="T357" s="38">
        <v>5.3544000000000001E-2</v>
      </c>
      <c r="U357" s="38">
        <v>0.50229500000000005</v>
      </c>
      <c r="V357" s="38">
        <v>2.0758800000000002</v>
      </c>
      <c r="W357" s="38">
        <v>0.34587200000000001</v>
      </c>
      <c r="X357" s="38">
        <v>531.09400000000005</v>
      </c>
      <c r="Y357" s="38">
        <v>9.9106799999999998E-3</v>
      </c>
      <c r="Z357" s="39">
        <v>5.7158700000000002E-6</v>
      </c>
      <c r="AA357" s="39">
        <v>3.1781499999999998E-6</v>
      </c>
      <c r="AB357" s="38">
        <v>2.4051900000000001E-2</v>
      </c>
      <c r="AC357" s="38">
        <v>0.485987</v>
      </c>
      <c r="AD357" s="38">
        <f t="shared" si="87"/>
        <v>2.9900000000000007</v>
      </c>
      <c r="AE357" s="38">
        <f t="shared" si="88"/>
        <v>4.3716666666666661</v>
      </c>
      <c r="AF357" s="38">
        <f t="shared" si="89"/>
        <v>330.04416666666668</v>
      </c>
      <c r="AG357" s="38">
        <f t="shared" si="90"/>
        <v>444.21999999999997</v>
      </c>
      <c r="AH357" s="38">
        <f t="shared" si="91"/>
        <v>116.20416666666667</v>
      </c>
      <c r="AI357" s="38">
        <f t="shared" si="92"/>
        <v>19.04</v>
      </c>
      <c r="AJ357" s="38">
        <f t="shared" si="93"/>
        <v>0</v>
      </c>
      <c r="AK357" s="20" t="s">
        <v>113</v>
      </c>
      <c r="AL357" s="20"/>
      <c r="AM357" s="20">
        <v>-989.77</v>
      </c>
      <c r="AN357" s="20">
        <v>277.07299999999998</v>
      </c>
      <c r="AO357" s="20">
        <f t="shared" si="86"/>
        <v>4.3716666666666661</v>
      </c>
      <c r="AV357" s="38">
        <v>0.06</v>
      </c>
      <c r="AW357" s="38">
        <v>7.1818181818181809E-2</v>
      </c>
      <c r="AX357" s="38">
        <v>0.18833333333333332</v>
      </c>
      <c r="AY357" s="38">
        <v>0.21166666666666667</v>
      </c>
      <c r="AZ357" s="38">
        <v>0.16</v>
      </c>
      <c r="BA357" s="38">
        <v>0.11363636363636363</v>
      </c>
      <c r="BB357" s="38">
        <v>0.1918181818181818</v>
      </c>
      <c r="BE357" s="38">
        <v>7.6666666666666675E-2</v>
      </c>
      <c r="BF357" s="38">
        <v>7.1666666666666656E-2</v>
      </c>
      <c r="BG357" s="38">
        <v>0.16916666666666666</v>
      </c>
      <c r="BH357" s="38">
        <v>0.18999999999999997</v>
      </c>
      <c r="BI357" s="38">
        <v>0.13916666666666666</v>
      </c>
      <c r="BJ357" s="38">
        <v>0.15999999999999998</v>
      </c>
      <c r="BK357" s="38">
        <v>0.08</v>
      </c>
    </row>
    <row r="358" spans="1:63" s="28" customFormat="1">
      <c r="A358" s="28" t="s">
        <v>114</v>
      </c>
      <c r="C358" s="28">
        <v>7.4940499999999997</v>
      </c>
      <c r="D358" s="35">
        <v>8.3488800000000003E-12</v>
      </c>
      <c r="E358" s="28">
        <v>20718.3</v>
      </c>
      <c r="F358" s="28">
        <v>2030.8</v>
      </c>
      <c r="G358" s="28">
        <v>367.28800000000001</v>
      </c>
      <c r="H358" s="28">
        <v>1.29</v>
      </c>
      <c r="I358" s="28">
        <v>18.829999999999998</v>
      </c>
      <c r="J358" s="28">
        <v>0.229217</v>
      </c>
      <c r="K358" s="28">
        <v>2.03878</v>
      </c>
      <c r="L358" s="28">
        <v>16.930900000000001</v>
      </c>
      <c r="M358" s="28">
        <v>0.51020200000000004</v>
      </c>
      <c r="N358" s="28">
        <v>6.9878600000000004</v>
      </c>
      <c r="O358" s="28">
        <v>36.2273</v>
      </c>
      <c r="P358" s="28">
        <v>6.5955700000000004</v>
      </c>
      <c r="Q358" s="28">
        <v>37.944600000000001</v>
      </c>
      <c r="R358" s="28">
        <v>16.096</v>
      </c>
      <c r="S358" s="28">
        <v>4.2958999999999996</v>
      </c>
      <c r="T358" s="28">
        <v>8.1535700000000003E-2</v>
      </c>
      <c r="U358" s="28">
        <v>1.11553E-3</v>
      </c>
      <c r="V358" s="28">
        <v>0.45893200000000001</v>
      </c>
      <c r="W358" s="28">
        <v>0.61138400000000004</v>
      </c>
      <c r="X358" s="28">
        <v>640.65099999999995</v>
      </c>
      <c r="Y358" s="28">
        <v>1.7184700000000001E-2</v>
      </c>
      <c r="Z358" s="35">
        <v>3.9338000000000002E-5</v>
      </c>
      <c r="AA358" s="35">
        <v>1.1476700000000001E-6</v>
      </c>
      <c r="AB358" s="28">
        <v>1.8185699999999999E-2</v>
      </c>
      <c r="AC358" s="28">
        <v>1.4416199999999999</v>
      </c>
      <c r="AD358" s="28">
        <f t="shared" si="87"/>
        <v>0</v>
      </c>
      <c r="AE358" s="28">
        <f t="shared" si="88"/>
        <v>5.4466666666666654</v>
      </c>
      <c r="AF358" s="28">
        <f t="shared" si="89"/>
        <v>328.18333333333334</v>
      </c>
      <c r="AG358" s="28">
        <f t="shared" si="90"/>
        <v>444.21999999999997</v>
      </c>
      <c r="AH358" s="28">
        <f t="shared" si="91"/>
        <v>118.70916666666668</v>
      </c>
      <c r="AI358" s="28">
        <f t="shared" si="92"/>
        <v>22.239999999999995</v>
      </c>
      <c r="AJ358" s="28">
        <f t="shared" si="93"/>
        <v>0</v>
      </c>
      <c r="AK358" s="28" t="s">
        <v>114</v>
      </c>
      <c r="AM358" s="28">
        <v>1255.6400000000001</v>
      </c>
      <c r="AN358" s="28">
        <v>11.768800000000001</v>
      </c>
      <c r="AO358" s="28">
        <f t="shared" si="86"/>
        <v>5.4466666666666654</v>
      </c>
      <c r="AV358" s="28">
        <v>0.06</v>
      </c>
      <c r="AW358" s="28">
        <v>7.1818181818181809E-2</v>
      </c>
      <c r="AX358" s="28">
        <v>0.18833333333333332</v>
      </c>
      <c r="AY358" s="28">
        <v>0.21166666666666667</v>
      </c>
      <c r="AZ358" s="28">
        <v>0.16</v>
      </c>
      <c r="BA358" s="28">
        <v>0.11363636363636363</v>
      </c>
      <c r="BB358" s="28">
        <v>0.1918181818181818</v>
      </c>
      <c r="BE358" s="28">
        <v>7.6666666666666675E-2</v>
      </c>
      <c r="BF358" s="28">
        <v>7.1666666666666656E-2</v>
      </c>
      <c r="BG358" s="28">
        <v>0.16916666666666666</v>
      </c>
      <c r="BH358" s="28">
        <v>0.18999999999999997</v>
      </c>
      <c r="BI358" s="28">
        <v>0.13916666666666666</v>
      </c>
      <c r="BJ358" s="28">
        <v>0.15999999999999998</v>
      </c>
      <c r="BK358" s="28">
        <v>0.08</v>
      </c>
    </row>
    <row r="359" spans="1:63" s="28" customFormat="1">
      <c r="A359" s="28" t="s">
        <v>115</v>
      </c>
      <c r="C359" s="28">
        <v>5.2556399999999996</v>
      </c>
      <c r="D359" s="35">
        <v>7.5145799999999993E-12</v>
      </c>
      <c r="E359" s="28">
        <v>22017.7</v>
      </c>
      <c r="F359" s="28">
        <v>2230.25</v>
      </c>
      <c r="G359" s="28">
        <v>379.92700000000002</v>
      </c>
      <c r="H359" s="28">
        <v>1.65784</v>
      </c>
      <c r="I359" s="28">
        <v>19.878399999999999</v>
      </c>
      <c r="J359" s="28">
        <v>0.12965399999999999</v>
      </c>
      <c r="K359" s="28">
        <v>1.55088</v>
      </c>
      <c r="L359" s="28">
        <v>11.8965</v>
      </c>
      <c r="M359" s="28">
        <v>0.34169300000000002</v>
      </c>
      <c r="N359" s="28">
        <v>11.1037</v>
      </c>
      <c r="O359" s="28">
        <v>35.217700000000001</v>
      </c>
      <c r="P359" s="28">
        <v>6.1331800000000003</v>
      </c>
      <c r="Q359" s="28">
        <v>22.627199999999998</v>
      </c>
      <c r="R359" s="28">
        <v>13.298400000000001</v>
      </c>
      <c r="S359" s="28">
        <v>5.0285099999999998</v>
      </c>
      <c r="T359" s="28">
        <v>6.7849300000000001E-2</v>
      </c>
      <c r="U359" s="28">
        <v>0.136098</v>
      </c>
      <c r="V359" s="28">
        <v>0.56480600000000003</v>
      </c>
      <c r="W359" s="28">
        <v>0.38968199999999997</v>
      </c>
      <c r="X359" s="28">
        <v>461.57299999999998</v>
      </c>
      <c r="Y359" s="28">
        <v>2.5124799999999999E-2</v>
      </c>
      <c r="Z359" s="28">
        <v>1.88853E-4</v>
      </c>
      <c r="AA359" s="35">
        <v>3.0979399999999997E-7</v>
      </c>
      <c r="AB359" s="28">
        <v>2.4557399999999998E-4</v>
      </c>
      <c r="AC359" s="28">
        <v>1.3567400000000001</v>
      </c>
      <c r="AD359" s="28">
        <f t="shared" si="87"/>
        <v>3.7566666666666673</v>
      </c>
      <c r="AE359" s="28">
        <f t="shared" si="88"/>
        <v>4.8016666666666659</v>
      </c>
      <c r="AF359" s="28">
        <f t="shared" si="89"/>
        <v>328.69083333333333</v>
      </c>
      <c r="AG359" s="28">
        <f t="shared" si="90"/>
        <v>446.87999999999994</v>
      </c>
      <c r="AH359" s="28">
        <f t="shared" si="91"/>
        <v>114.53416666666666</v>
      </c>
      <c r="AI359" s="28">
        <f t="shared" si="92"/>
        <v>15.999999999999998</v>
      </c>
      <c r="AJ359" s="28">
        <f t="shared" si="93"/>
        <v>0</v>
      </c>
      <c r="AK359" s="28" t="s">
        <v>115</v>
      </c>
      <c r="AM359" s="28">
        <v>1047.17</v>
      </c>
      <c r="AN359" s="28">
        <v>129.58199999999999</v>
      </c>
      <c r="AO359" s="28">
        <f t="shared" si="86"/>
        <v>4.8016666666666659</v>
      </c>
      <c r="BE359" s="28">
        <v>7.6666666666666675E-2</v>
      </c>
      <c r="BF359" s="28">
        <v>7.1666666666666656E-2</v>
      </c>
      <c r="BG359" s="28">
        <v>0.16916666666666666</v>
      </c>
      <c r="BH359" s="28">
        <v>0.18999999999999997</v>
      </c>
      <c r="BI359" s="28">
        <v>0.13916666666666666</v>
      </c>
      <c r="BJ359" s="28">
        <v>0.15999999999999998</v>
      </c>
      <c r="BK359" s="28">
        <v>0.08</v>
      </c>
    </row>
    <row r="360" spans="1:63">
      <c r="AL360" s="28"/>
      <c r="AM360" s="28"/>
      <c r="AN360" s="28"/>
    </row>
    <row r="371" spans="1:29">
      <c r="A371" s="20" t="s">
        <v>3</v>
      </c>
      <c r="C371">
        <v>3.8236300000000001</v>
      </c>
      <c r="D371" s="1">
        <v>8.3488800000000003E-12</v>
      </c>
      <c r="E371">
        <v>23591.200000000001</v>
      </c>
      <c r="F371">
        <v>1479.86</v>
      </c>
      <c r="G371">
        <v>359.30799999999999</v>
      </c>
      <c r="H371">
        <v>5.3486000000000002</v>
      </c>
      <c r="I371">
        <v>362.04700000000003</v>
      </c>
      <c r="J371">
        <v>31.148399999999999</v>
      </c>
      <c r="K371">
        <v>15.8354</v>
      </c>
      <c r="L371">
        <v>18.902000000000001</v>
      </c>
      <c r="M371">
        <v>0.46047900000000003</v>
      </c>
      <c r="N371">
        <v>6.1529600000000002</v>
      </c>
      <c r="O371">
        <v>19.104199999999999</v>
      </c>
      <c r="P371">
        <v>7.9108999999999998</v>
      </c>
      <c r="Q371">
        <v>34.205100000000002</v>
      </c>
      <c r="R371">
        <v>10.3155</v>
      </c>
      <c r="S371">
        <v>2.87351</v>
      </c>
      <c r="T371">
        <v>0.12361800000000001</v>
      </c>
      <c r="U371">
        <v>0.18465799999999999</v>
      </c>
      <c r="V371">
        <v>2.3438099999999999</v>
      </c>
      <c r="W371">
        <v>0.39917599999999998</v>
      </c>
      <c r="X371">
        <v>154.22499999999999</v>
      </c>
      <c r="Y371">
        <v>1.0372599999999999E-2</v>
      </c>
      <c r="Z371" s="1">
        <v>1.5037399999999999E-6</v>
      </c>
      <c r="AA371" s="1">
        <v>9.7135200000000008E-7</v>
      </c>
      <c r="AB371">
        <v>5.21854E-2</v>
      </c>
      <c r="AC371">
        <v>1.11067</v>
      </c>
    </row>
    <row r="372" spans="1:29">
      <c r="A372" s="20" t="s">
        <v>6</v>
      </c>
      <c r="C372">
        <v>8.3305500000000006</v>
      </c>
      <c r="D372" s="1">
        <v>9.2984900000000003E-12</v>
      </c>
      <c r="E372">
        <v>22650.400000000001</v>
      </c>
      <c r="F372">
        <v>2065.71</v>
      </c>
      <c r="G372">
        <v>307.3</v>
      </c>
      <c r="H372">
        <v>9.9027499999999993</v>
      </c>
      <c r="I372">
        <v>457.01400000000001</v>
      </c>
      <c r="J372">
        <v>40.937899999999999</v>
      </c>
      <c r="K372">
        <v>20.252300000000002</v>
      </c>
      <c r="L372">
        <v>20.033999999999999</v>
      </c>
      <c r="M372">
        <v>0.61670000000000003</v>
      </c>
      <c r="N372">
        <v>10.9755</v>
      </c>
      <c r="O372">
        <v>27.657599999999999</v>
      </c>
      <c r="P372">
        <v>7.8982900000000003</v>
      </c>
      <c r="Q372">
        <v>32.067900000000002</v>
      </c>
      <c r="R372">
        <v>8.8018999999999998</v>
      </c>
      <c r="S372">
        <v>2.39541</v>
      </c>
      <c r="T372">
        <v>0.119522</v>
      </c>
      <c r="U372">
        <v>0.41579100000000002</v>
      </c>
      <c r="V372">
        <v>3.2128000000000001</v>
      </c>
      <c r="W372">
        <v>0.48620400000000003</v>
      </c>
      <c r="X372">
        <v>277.63499999999999</v>
      </c>
      <c r="Y372">
        <v>1.3374799999999999E-2</v>
      </c>
      <c r="Z372">
        <v>1.83439E-4</v>
      </c>
      <c r="AA372" s="1">
        <v>7.4006300000000003E-5</v>
      </c>
      <c r="AB372">
        <v>2.7519800000000001E-2</v>
      </c>
      <c r="AC372">
        <v>1.15509</v>
      </c>
    </row>
    <row r="373" spans="1:29">
      <c r="A373" s="20" t="s">
        <v>21</v>
      </c>
      <c r="C373">
        <v>7.9513199999999999</v>
      </c>
      <c r="D373" s="1">
        <v>9.3769600000000005E-12</v>
      </c>
      <c r="E373">
        <v>22031.5</v>
      </c>
      <c r="F373">
        <v>1820.17</v>
      </c>
      <c r="G373">
        <v>334.71499999999997</v>
      </c>
      <c r="H373">
        <v>10.577999999999999</v>
      </c>
      <c r="I373">
        <v>759.61</v>
      </c>
      <c r="J373">
        <v>42.733699999999999</v>
      </c>
      <c r="K373">
        <v>29.842300000000002</v>
      </c>
      <c r="L373">
        <v>18.0002</v>
      </c>
      <c r="M373">
        <v>0.48743399999999998</v>
      </c>
      <c r="N373">
        <v>8.0003600000000006</v>
      </c>
      <c r="O373">
        <v>25.6572</v>
      </c>
      <c r="P373">
        <v>6.5871700000000004</v>
      </c>
      <c r="Q373">
        <v>38.614899999999999</v>
      </c>
      <c r="R373">
        <v>6.8094599999999996</v>
      </c>
      <c r="S373">
        <v>4.0066800000000002</v>
      </c>
      <c r="T373">
        <v>0.11683</v>
      </c>
      <c r="U373">
        <v>0.20458499999999999</v>
      </c>
      <c r="V373">
        <v>3.6252300000000002</v>
      </c>
      <c r="W373">
        <v>0.497363</v>
      </c>
      <c r="X373">
        <v>323.64100000000002</v>
      </c>
      <c r="Y373">
        <v>2.10604E-2</v>
      </c>
      <c r="Z373">
        <v>5.8160399999999998E-3</v>
      </c>
      <c r="AA373" s="1">
        <v>8.7462500000000005E-5</v>
      </c>
      <c r="AB373">
        <v>1.60286E-2</v>
      </c>
      <c r="AC373">
        <v>1.0612699999999999</v>
      </c>
    </row>
    <row r="374" spans="1:29">
      <c r="A374" s="20" t="s">
        <v>23</v>
      </c>
      <c r="C374">
        <v>7.8345900000000004</v>
      </c>
      <c r="D374" s="1">
        <v>8.3488800000000003E-12</v>
      </c>
      <c r="E374">
        <v>21160.2</v>
      </c>
      <c r="F374">
        <v>2027.63</v>
      </c>
      <c r="G374">
        <v>373.97899999999998</v>
      </c>
      <c r="H374">
        <v>8.10745</v>
      </c>
      <c r="I374">
        <v>380.55</v>
      </c>
      <c r="J374">
        <v>29.0761</v>
      </c>
      <c r="K374">
        <v>17.9849</v>
      </c>
      <c r="L374">
        <v>20.7224</v>
      </c>
      <c r="M374">
        <v>0.45660400000000001</v>
      </c>
      <c r="N374">
        <v>7.5386100000000003</v>
      </c>
      <c r="O374">
        <v>26.208200000000001</v>
      </c>
      <c r="P374">
        <v>7.4056100000000002</v>
      </c>
      <c r="Q374">
        <v>21.7864</v>
      </c>
      <c r="R374">
        <v>11.6463</v>
      </c>
      <c r="S374">
        <v>2.7686700000000002</v>
      </c>
      <c r="T374">
        <v>3.4032600000000003E-2</v>
      </c>
      <c r="U374">
        <v>0.40637800000000002</v>
      </c>
      <c r="V374">
        <v>3.4115899999999999</v>
      </c>
      <c r="W374">
        <v>0.76605699999999999</v>
      </c>
      <c r="X374">
        <v>413.72500000000002</v>
      </c>
      <c r="Y374">
        <v>9.8448100000000007E-3</v>
      </c>
      <c r="Z374" s="1">
        <v>3.7344400000000002E-8</v>
      </c>
      <c r="AA374">
        <v>6.0657199999999999E-4</v>
      </c>
      <c r="AB374">
        <v>5.9292200000000003E-2</v>
      </c>
      <c r="AC374">
        <v>0.746201</v>
      </c>
    </row>
    <row r="375" spans="1:29">
      <c r="A375" s="20" t="s">
        <v>52</v>
      </c>
      <c r="C375">
        <v>9.0914199999999994</v>
      </c>
      <c r="D375" s="1">
        <v>1.12984E-11</v>
      </c>
      <c r="E375">
        <v>24967.5</v>
      </c>
      <c r="F375">
        <v>1489.23</v>
      </c>
      <c r="G375">
        <v>186.929</v>
      </c>
      <c r="H375">
        <v>6.2950200000000001</v>
      </c>
      <c r="I375">
        <v>292.24200000000002</v>
      </c>
      <c r="J375">
        <v>32.860500000000002</v>
      </c>
      <c r="K375">
        <v>19.094799999999999</v>
      </c>
      <c r="L375">
        <v>17.791</v>
      </c>
      <c r="M375">
        <v>0.467115</v>
      </c>
      <c r="N375">
        <v>10.1214</v>
      </c>
      <c r="O375">
        <v>20.474799999999998</v>
      </c>
      <c r="P375">
        <v>5.5303699999999996</v>
      </c>
      <c r="Q375">
        <v>23.881399999999999</v>
      </c>
      <c r="R375">
        <v>4.7286900000000003</v>
      </c>
      <c r="S375">
        <v>3.2793800000000002</v>
      </c>
      <c r="T375">
        <v>6.7818299999999998E-2</v>
      </c>
      <c r="U375">
        <v>0.70099199999999995</v>
      </c>
      <c r="V375">
        <v>3.2223199999999999</v>
      </c>
      <c r="W375">
        <v>0.55833999999999995</v>
      </c>
      <c r="X375">
        <v>269.048</v>
      </c>
      <c r="Y375">
        <v>1.5381499999999999E-2</v>
      </c>
      <c r="Z375">
        <v>1.4339499999999999E-4</v>
      </c>
      <c r="AA375" s="1">
        <v>7.0120299999999993E-5</v>
      </c>
      <c r="AB375">
        <v>2.6993799999999998E-2</v>
      </c>
      <c r="AC375">
        <v>1.4236</v>
      </c>
    </row>
    <row r="376" spans="1:29">
      <c r="A376" s="20" t="s">
        <v>55</v>
      </c>
      <c r="C376">
        <v>6.0931699999999998</v>
      </c>
      <c r="D376" s="1">
        <v>8.3153800000000005E-12</v>
      </c>
      <c r="E376">
        <v>22900.3</v>
      </c>
      <c r="F376">
        <v>1523.14</v>
      </c>
      <c r="G376">
        <v>282.36099999999999</v>
      </c>
      <c r="H376">
        <v>9.6306999999999992</v>
      </c>
      <c r="I376">
        <v>281.86200000000002</v>
      </c>
      <c r="J376">
        <v>32.974800000000002</v>
      </c>
      <c r="K376">
        <v>15.327999999999999</v>
      </c>
      <c r="L376">
        <v>17.321100000000001</v>
      </c>
      <c r="M376">
        <v>0.54419600000000001</v>
      </c>
      <c r="N376">
        <v>10.173299999999999</v>
      </c>
      <c r="O376">
        <v>35.168999999999997</v>
      </c>
      <c r="P376">
        <v>6.3037099999999997</v>
      </c>
      <c r="Q376">
        <v>30.545100000000001</v>
      </c>
      <c r="R376">
        <v>14.2026</v>
      </c>
      <c r="S376">
        <v>5.9200699999999999</v>
      </c>
      <c r="T376">
        <v>7.6985200000000004E-2</v>
      </c>
      <c r="U376">
        <v>0.55899399999999999</v>
      </c>
      <c r="V376">
        <v>3.5211800000000002</v>
      </c>
      <c r="W376">
        <v>0.730626</v>
      </c>
      <c r="X376">
        <v>375.99099999999999</v>
      </c>
      <c r="Y376">
        <v>1.66029E-2</v>
      </c>
      <c r="Z376" s="1">
        <v>3.3269400000000001E-6</v>
      </c>
      <c r="AA376">
        <v>2.9822300000000002E-4</v>
      </c>
      <c r="AB376" s="1">
        <v>3.2788299999999998E-6</v>
      </c>
      <c r="AC376">
        <v>1.2202</v>
      </c>
    </row>
    <row r="377" spans="1:29">
      <c r="A377" s="20" t="s">
        <v>57</v>
      </c>
      <c r="C377">
        <v>5.0055699999999996</v>
      </c>
      <c r="D377" s="1">
        <v>9.8523999999999995E-12</v>
      </c>
      <c r="E377">
        <v>16878.3</v>
      </c>
      <c r="F377">
        <v>1607.5</v>
      </c>
      <c r="G377">
        <v>416.62400000000002</v>
      </c>
      <c r="H377">
        <v>7.4926500000000003</v>
      </c>
      <c r="I377">
        <v>267.07499999999999</v>
      </c>
      <c r="J377">
        <v>21.688400000000001</v>
      </c>
      <c r="K377">
        <v>17.506699999999999</v>
      </c>
      <c r="L377">
        <v>15.9033</v>
      </c>
      <c r="M377">
        <v>0.49016799999999999</v>
      </c>
      <c r="N377">
        <v>9.3383199999999995</v>
      </c>
      <c r="O377">
        <v>32.848300000000002</v>
      </c>
      <c r="P377">
        <v>6.7037800000000001</v>
      </c>
      <c r="Q377">
        <v>32.692700000000002</v>
      </c>
      <c r="R377">
        <v>11.122400000000001</v>
      </c>
      <c r="S377">
        <v>2.4136199999999999</v>
      </c>
      <c r="T377">
        <v>0.120851</v>
      </c>
      <c r="U377">
        <v>0.49227799999999999</v>
      </c>
      <c r="V377">
        <v>2.29617</v>
      </c>
      <c r="W377">
        <v>0.75699300000000003</v>
      </c>
      <c r="X377">
        <v>254.858</v>
      </c>
      <c r="Y377">
        <v>1.6795500000000001E-2</v>
      </c>
      <c r="Z377" s="1">
        <v>1.9649000000000001E-5</v>
      </c>
      <c r="AA377" s="1">
        <v>5.0750400000000001E-5</v>
      </c>
      <c r="AB377">
        <v>2.0747700000000001E-2</v>
      </c>
      <c r="AC377">
        <v>0.96259700000000004</v>
      </c>
    </row>
    <row r="378" spans="1:29">
      <c r="A378" s="20" t="s">
        <v>59</v>
      </c>
      <c r="C378">
        <v>10.5342</v>
      </c>
      <c r="D378" s="1">
        <v>9.8388900000000007E-12</v>
      </c>
      <c r="E378">
        <v>28491.3</v>
      </c>
      <c r="F378">
        <v>2408.4699999999998</v>
      </c>
      <c r="G378">
        <v>404.62</v>
      </c>
      <c r="H378">
        <v>8.7845899999999997</v>
      </c>
      <c r="I378">
        <v>374.54500000000002</v>
      </c>
      <c r="J378">
        <v>31.008900000000001</v>
      </c>
      <c r="K378">
        <v>18.9391</v>
      </c>
      <c r="L378">
        <v>14.241199999999999</v>
      </c>
      <c r="M378">
        <v>0.483186</v>
      </c>
      <c r="N378">
        <v>9.4886199999999992</v>
      </c>
      <c r="O378">
        <v>21.7563</v>
      </c>
      <c r="P378">
        <v>4.9762399999999998</v>
      </c>
      <c r="Q378">
        <v>32.415700000000001</v>
      </c>
      <c r="R378">
        <v>7.9626700000000001</v>
      </c>
      <c r="S378">
        <v>3.5725099999999999</v>
      </c>
      <c r="T378">
        <v>1.39441E-3</v>
      </c>
      <c r="U378">
        <v>0.56162599999999996</v>
      </c>
      <c r="V378">
        <v>3.42035</v>
      </c>
      <c r="W378">
        <v>0.60722500000000001</v>
      </c>
      <c r="X378">
        <v>253.482</v>
      </c>
      <c r="Y378">
        <v>9.1403300000000003E-3</v>
      </c>
      <c r="Z378" s="1">
        <v>9.3978E-5</v>
      </c>
      <c r="AA378">
        <v>1.6959099999999999E-3</v>
      </c>
      <c r="AB378">
        <v>5.1116000000000002E-2</v>
      </c>
      <c r="AC378">
        <v>1.5376300000000001</v>
      </c>
    </row>
    <row r="379" spans="1:29">
      <c r="A379" s="20" t="s">
        <v>62</v>
      </c>
      <c r="C379">
        <v>11.0053</v>
      </c>
      <c r="D379" s="1">
        <v>8.9215600000000006E-12</v>
      </c>
      <c r="E379">
        <v>16077.1</v>
      </c>
      <c r="F379">
        <v>2217.2199999999998</v>
      </c>
      <c r="G379">
        <v>415.31400000000002</v>
      </c>
      <c r="H379">
        <v>8.9619900000000001</v>
      </c>
      <c r="I379">
        <v>362.38099999999997</v>
      </c>
      <c r="J379">
        <v>34.208399999999997</v>
      </c>
      <c r="K379">
        <v>17.979099999999999</v>
      </c>
      <c r="L379">
        <v>18.5398</v>
      </c>
      <c r="M379">
        <v>0.376834</v>
      </c>
      <c r="N379">
        <v>13.012499999999999</v>
      </c>
      <c r="O379">
        <v>30.491</v>
      </c>
      <c r="P379">
        <v>6.5562100000000001</v>
      </c>
      <c r="Q379">
        <v>38.060400000000001</v>
      </c>
      <c r="R379">
        <v>9.0305900000000001</v>
      </c>
      <c r="S379">
        <v>3.51871</v>
      </c>
      <c r="T379">
        <v>0.101928</v>
      </c>
      <c r="U379">
        <v>0.73980599999999996</v>
      </c>
      <c r="V379">
        <v>3.0762900000000002</v>
      </c>
      <c r="W379">
        <v>0.39629999999999999</v>
      </c>
      <c r="X379">
        <v>286.77300000000002</v>
      </c>
      <c r="Y379">
        <v>2.2351700000000001E-4</v>
      </c>
      <c r="Z379" s="1">
        <v>2.9496300000000001E-5</v>
      </c>
      <c r="AA379">
        <v>2.31196E-4</v>
      </c>
      <c r="AB379">
        <v>2.7661000000000002E-2</v>
      </c>
      <c r="AC379">
        <v>1.7051400000000001</v>
      </c>
    </row>
    <row r="380" spans="1:29">
      <c r="A380" s="20" t="s">
        <v>63</v>
      </c>
      <c r="C380">
        <v>10.4238</v>
      </c>
      <c r="D380" s="1">
        <v>1.117E-11</v>
      </c>
      <c r="E380">
        <v>14413.5</v>
      </c>
      <c r="F380">
        <v>2183.83</v>
      </c>
      <c r="G380">
        <v>265.18</v>
      </c>
      <c r="H380">
        <v>7.9512</v>
      </c>
      <c r="I380">
        <v>257.25900000000001</v>
      </c>
      <c r="J380">
        <v>30.456700000000001</v>
      </c>
      <c r="K380">
        <v>17.909700000000001</v>
      </c>
      <c r="L380">
        <v>21.338899999999999</v>
      </c>
      <c r="M380">
        <v>0.81971499999999997</v>
      </c>
      <c r="N380">
        <v>14.6112</v>
      </c>
      <c r="O380">
        <v>35.873699999999999</v>
      </c>
      <c r="P380">
        <v>6.0080099999999996</v>
      </c>
      <c r="Q380">
        <v>34.068899999999999</v>
      </c>
      <c r="R380">
        <v>13.479100000000001</v>
      </c>
      <c r="S380">
        <v>2.33019</v>
      </c>
      <c r="T380">
        <v>5.0205699999999999E-2</v>
      </c>
      <c r="U380">
        <v>0.58734399999999998</v>
      </c>
      <c r="V380">
        <v>3.8622399999999999</v>
      </c>
      <c r="W380">
        <v>0.47007700000000002</v>
      </c>
      <c r="X380">
        <v>498.18299999999999</v>
      </c>
      <c r="Y380">
        <v>1.72883E-2</v>
      </c>
      <c r="Z380">
        <v>1.4626999999999999E-4</v>
      </c>
      <c r="AA380" s="1">
        <v>6.5655500000000002E-5</v>
      </c>
      <c r="AB380">
        <v>3.0660400000000001E-2</v>
      </c>
      <c r="AC380">
        <v>0.85410200000000003</v>
      </c>
    </row>
    <row r="381" spans="1:29">
      <c r="A381" s="20" t="s">
        <v>64</v>
      </c>
      <c r="C381">
        <v>8.8518000000000008</v>
      </c>
      <c r="D381" s="1">
        <v>1.117E-11</v>
      </c>
      <c r="E381">
        <v>23190.6</v>
      </c>
      <c r="F381">
        <v>2168.52</v>
      </c>
      <c r="G381">
        <v>502.97800000000001</v>
      </c>
      <c r="H381">
        <v>7.5543399999999998</v>
      </c>
      <c r="I381">
        <v>316.71899999999999</v>
      </c>
      <c r="J381">
        <v>30.337299999999999</v>
      </c>
      <c r="K381">
        <v>22.340499999999999</v>
      </c>
      <c r="L381">
        <v>22.168299999999999</v>
      </c>
      <c r="M381">
        <v>0.49007099999999998</v>
      </c>
      <c r="N381">
        <v>7.33467</v>
      </c>
      <c r="O381">
        <v>49.525700000000001</v>
      </c>
      <c r="P381">
        <v>7.5974700000000004</v>
      </c>
      <c r="Q381">
        <v>36.183300000000003</v>
      </c>
      <c r="R381">
        <v>12.703099999999999</v>
      </c>
      <c r="S381">
        <v>3.5904099999999999</v>
      </c>
      <c r="T381">
        <v>8.4506600000000001E-2</v>
      </c>
      <c r="U381">
        <v>0.50123799999999996</v>
      </c>
      <c r="V381">
        <v>3.5218799999999999</v>
      </c>
      <c r="W381">
        <v>0.43789099999999997</v>
      </c>
      <c r="X381">
        <v>377.524</v>
      </c>
      <c r="Y381">
        <v>1.1376799999999999E-2</v>
      </c>
      <c r="Z381">
        <v>1.3745900000000001E-4</v>
      </c>
      <c r="AA381" s="1">
        <v>1.6482099999999999E-5</v>
      </c>
      <c r="AB381">
        <v>6.1382799999999996E-4</v>
      </c>
      <c r="AC381">
        <v>0.97822900000000002</v>
      </c>
    </row>
    <row r="382" spans="1:29">
      <c r="A382" s="20" t="s">
        <v>67</v>
      </c>
      <c r="C382">
        <v>9.9736200000000004</v>
      </c>
      <c r="D382" s="1">
        <v>6.8794100000000001E-12</v>
      </c>
      <c r="E382">
        <v>19577.599999999999</v>
      </c>
      <c r="F382">
        <v>2726.03</v>
      </c>
      <c r="G382">
        <v>402.96</v>
      </c>
      <c r="H382">
        <v>7.9561200000000003</v>
      </c>
      <c r="I382">
        <v>383.59</v>
      </c>
      <c r="J382">
        <v>32.528500000000001</v>
      </c>
      <c r="K382">
        <v>20.590199999999999</v>
      </c>
      <c r="L382">
        <v>12.2134</v>
      </c>
      <c r="M382">
        <v>0.74746100000000004</v>
      </c>
      <c r="N382">
        <v>11.831899999999999</v>
      </c>
      <c r="O382">
        <v>36.429200000000002</v>
      </c>
      <c r="P382">
        <v>7.4273600000000002</v>
      </c>
      <c r="Q382">
        <v>31.849599999999999</v>
      </c>
      <c r="R382">
        <v>13.2567</v>
      </c>
      <c r="S382">
        <v>3.1565400000000001</v>
      </c>
      <c r="T382">
        <v>9.0858099999999997E-2</v>
      </c>
      <c r="U382">
        <v>0.50758400000000004</v>
      </c>
      <c r="V382">
        <v>4.28409</v>
      </c>
      <c r="W382">
        <v>0.625444</v>
      </c>
      <c r="X382">
        <v>443.779</v>
      </c>
      <c r="Y382">
        <v>1.8347599999999999E-2</v>
      </c>
      <c r="Z382">
        <v>1.3986700000000001E-4</v>
      </c>
      <c r="AA382">
        <v>1.2339300000000001E-3</v>
      </c>
      <c r="AB382">
        <v>4.3485099999999999E-2</v>
      </c>
      <c r="AC382">
        <v>1.6777299999999999</v>
      </c>
    </row>
    <row r="383" spans="1:29">
      <c r="A383" s="20" t="s">
        <v>68</v>
      </c>
      <c r="C383">
        <v>8.8705200000000008</v>
      </c>
      <c r="D383" s="1">
        <v>6.8794100000000001E-12</v>
      </c>
      <c r="E383">
        <v>24488.6</v>
      </c>
      <c r="F383">
        <v>1834.22</v>
      </c>
      <c r="G383">
        <v>431.84699999999998</v>
      </c>
      <c r="H383">
        <v>8.3475800000000007</v>
      </c>
      <c r="I383">
        <v>392.60199999999998</v>
      </c>
      <c r="J383">
        <v>31.780799999999999</v>
      </c>
      <c r="K383">
        <v>15.7606</v>
      </c>
      <c r="L383">
        <v>19.813199999999998</v>
      </c>
      <c r="M383">
        <v>0.474302</v>
      </c>
      <c r="N383">
        <v>14.421200000000001</v>
      </c>
      <c r="O383">
        <v>32.942100000000003</v>
      </c>
      <c r="P383">
        <v>6.0601900000000004</v>
      </c>
      <c r="Q383">
        <v>34.1875</v>
      </c>
      <c r="R383">
        <v>12.2875</v>
      </c>
      <c r="S383">
        <v>4.3992500000000003</v>
      </c>
      <c r="T383">
        <v>7.2710399999999994E-2</v>
      </c>
      <c r="U383">
        <v>0.86283900000000002</v>
      </c>
      <c r="V383">
        <v>5.6108399999999996</v>
      </c>
      <c r="W383">
        <v>0.71144200000000002</v>
      </c>
      <c r="X383">
        <v>359.92700000000002</v>
      </c>
      <c r="Y383">
        <v>2.1322199999999999E-2</v>
      </c>
      <c r="Z383" s="1">
        <v>4.2871299999999997E-5</v>
      </c>
      <c r="AA383">
        <v>6.9229399999999998E-4</v>
      </c>
      <c r="AB383">
        <v>4.2175700000000003E-2</v>
      </c>
      <c r="AC383">
        <v>1.5812900000000001</v>
      </c>
    </row>
    <row r="384" spans="1:29">
      <c r="A384" s="20" t="s">
        <v>70</v>
      </c>
      <c r="C384">
        <v>7.5012299999999996</v>
      </c>
      <c r="D384" s="1">
        <v>1.1361000000000001E-11</v>
      </c>
      <c r="E384">
        <v>19594.8</v>
      </c>
      <c r="F384">
        <v>2027.9</v>
      </c>
      <c r="G384">
        <v>381.28100000000001</v>
      </c>
      <c r="H384">
        <v>5.3060499999999999</v>
      </c>
      <c r="I384">
        <v>394.505</v>
      </c>
      <c r="J384">
        <v>33.536200000000001</v>
      </c>
      <c r="K384">
        <v>13.5753</v>
      </c>
      <c r="L384">
        <v>15.394500000000001</v>
      </c>
      <c r="M384">
        <v>0.44089699999999998</v>
      </c>
      <c r="N384">
        <v>10.597</v>
      </c>
      <c r="O384">
        <v>34.3598</v>
      </c>
      <c r="P384">
        <v>7.9623100000000004</v>
      </c>
      <c r="Q384">
        <v>25.880400000000002</v>
      </c>
      <c r="R384">
        <v>12.095599999999999</v>
      </c>
      <c r="S384">
        <v>3.8678400000000002</v>
      </c>
      <c r="T384">
        <v>7.0288600000000007E-2</v>
      </c>
      <c r="U384">
        <v>0.74670700000000001</v>
      </c>
      <c r="V384">
        <v>3.30097</v>
      </c>
      <c r="W384">
        <v>0.80135900000000004</v>
      </c>
      <c r="X384">
        <v>358.947</v>
      </c>
      <c r="Y384">
        <v>1.28638E-2</v>
      </c>
      <c r="Z384" s="1">
        <v>4.5593200000000003E-5</v>
      </c>
      <c r="AA384">
        <v>1.25673E-4</v>
      </c>
      <c r="AB384">
        <v>5.1938499999999999E-2</v>
      </c>
      <c r="AC384">
        <v>1.3005</v>
      </c>
    </row>
  </sheetData>
  <mergeCells count="4">
    <mergeCell ref="A177:V182"/>
    <mergeCell ref="A271:V276"/>
    <mergeCell ref="AD178:AL182"/>
    <mergeCell ref="AD271:AJ276"/>
  </mergeCells>
  <phoneticPr fontId="3" type="noConversion"/>
  <conditionalFormatting sqref="A1:AL91">
    <cfRule type="cellIs" dxfId="38" priority="6" operator="lessThan">
      <formula>0</formula>
    </cfRule>
  </conditionalFormatting>
  <conditionalFormatting sqref="C95 E95:H95">
    <cfRule type="cellIs" dxfId="37" priority="35" operator="lessThan">
      <formula>$C$105</formula>
    </cfRule>
  </conditionalFormatting>
  <conditionalFormatting sqref="C95 E95:I95 N95:O95 Q95:R95 W95:X95 Z95:AA95 AC95:AD95 AF95:AG95 K95:L95 T95:U95 AI95:AJ95">
    <cfRule type="cellIs" dxfId="36" priority="37" operator="greaterThan">
      <formula>$C$105</formula>
    </cfRule>
  </conditionalFormatting>
  <conditionalFormatting sqref="D95 M95 Y95 J95 P95 S95 V95 AB95 AE95 AH95 AK95:AL95">
    <cfRule type="cellIs" dxfId="35" priority="36" operator="greaterThan">
      <formula>$D$105</formula>
    </cfRule>
  </conditionalFormatting>
  <conditionalFormatting sqref="D95">
    <cfRule type="cellIs" dxfId="34" priority="34" operator="lessThan">
      <formula>$D$105</formula>
    </cfRule>
  </conditionalFormatting>
  <conditionalFormatting sqref="E95">
    <cfRule type="cellIs" dxfId="33" priority="32" operator="lessThan">
      <formula>$E$105</formula>
    </cfRule>
  </conditionalFormatting>
  <conditionalFormatting sqref="F95">
    <cfRule type="cellIs" dxfId="32" priority="31" operator="lessThan">
      <formula>$F$105</formula>
    </cfRule>
  </conditionalFormatting>
  <conditionalFormatting sqref="I95">
    <cfRule type="cellIs" dxfId="31" priority="30" operator="greaterThan">
      <formula>$I$105</formula>
    </cfRule>
  </conditionalFormatting>
  <conditionalFormatting sqref="J95">
    <cfRule type="cellIs" dxfId="30" priority="33" operator="greaterThan">
      <formula>$J$105</formula>
    </cfRule>
  </conditionalFormatting>
  <conditionalFormatting sqref="L95">
    <cfRule type="cellIs" dxfId="29" priority="29" operator="greaterThan">
      <formula>$L$105</formula>
    </cfRule>
  </conditionalFormatting>
  <conditionalFormatting sqref="M95">
    <cfRule type="cellIs" dxfId="28" priority="28" operator="lessThan">
      <formula>$M$105</formula>
    </cfRule>
  </conditionalFormatting>
  <conditionalFormatting sqref="O95">
    <cfRule type="cellIs" dxfId="27" priority="27" operator="lessThan">
      <formula>$O$105</formula>
    </cfRule>
  </conditionalFormatting>
  <conditionalFormatting sqref="P95">
    <cfRule type="cellIs" dxfId="26" priority="26" operator="greaterThan">
      <formula>$P$105</formula>
    </cfRule>
  </conditionalFormatting>
  <conditionalFormatting sqref="Q95">
    <cfRule type="cellIs" dxfId="25" priority="25" operator="lessThan">
      <formula>$Q$105</formula>
    </cfRule>
  </conditionalFormatting>
  <conditionalFormatting sqref="R95">
    <cfRule type="cellIs" dxfId="24" priority="24" operator="lessThan">
      <formula>$R$105</formula>
    </cfRule>
  </conditionalFormatting>
  <conditionalFormatting sqref="S95">
    <cfRule type="cellIs" dxfId="23" priority="23" operator="greaterThan">
      <formula>$S$105</formula>
    </cfRule>
  </conditionalFormatting>
  <conditionalFormatting sqref="T95">
    <cfRule type="cellIs" dxfId="22" priority="22" operator="greaterThan">
      <formula>$T$105</formula>
    </cfRule>
  </conditionalFormatting>
  <conditionalFormatting sqref="U95">
    <cfRule type="cellIs" dxfId="21" priority="21" operator="greaterThan">
      <formula>$U$105</formula>
    </cfRule>
  </conditionalFormatting>
  <conditionalFormatting sqref="V95">
    <cfRule type="cellIs" dxfId="20" priority="20" operator="greaterThan">
      <formula>$V$105</formula>
    </cfRule>
  </conditionalFormatting>
  <conditionalFormatting sqref="W95">
    <cfRule type="cellIs" dxfId="19" priority="19" operator="lessThan">
      <formula>$W$105</formula>
    </cfRule>
  </conditionalFormatting>
  <conditionalFormatting sqref="X95">
    <cfRule type="cellIs" dxfId="18" priority="18" operator="greaterThan">
      <formula>$X$105</formula>
    </cfRule>
  </conditionalFormatting>
  <conditionalFormatting sqref="Y95">
    <cfRule type="cellIs" dxfId="17" priority="17" operator="lessThan">
      <formula>$Y$105</formula>
    </cfRule>
  </conditionalFormatting>
  <conditionalFormatting sqref="Z95">
    <cfRule type="cellIs" dxfId="16" priority="16" operator="lessThan">
      <formula>$Z$105</formula>
    </cfRule>
  </conditionalFormatting>
  <conditionalFormatting sqref="AA95">
    <cfRule type="cellIs" dxfId="15" priority="15" operator="greaterThan">
      <formula>$AA$105</formula>
    </cfRule>
  </conditionalFormatting>
  <conditionalFormatting sqref="AB95">
    <cfRule type="cellIs" dxfId="14" priority="14" operator="greaterThan">
      <formula>$AB$105</formula>
    </cfRule>
  </conditionalFormatting>
  <conditionalFormatting sqref="AC95">
    <cfRule type="cellIs" dxfId="13" priority="13" operator="lessThan">
      <formula>$AC$105</formula>
    </cfRule>
  </conditionalFormatting>
  <conditionalFormatting sqref="AE95">
    <cfRule type="cellIs" dxfId="12" priority="12" operator="greaterThan">
      <formula>$AE$105</formula>
    </cfRule>
  </conditionalFormatting>
  <conditionalFormatting sqref="AF95">
    <cfRule type="cellIs" dxfId="11" priority="11" operator="lessThan">
      <formula>$AF$105</formula>
    </cfRule>
  </conditionalFormatting>
  <conditionalFormatting sqref="AG95">
    <cfRule type="cellIs" dxfId="10" priority="10" operator="lessThan">
      <formula>$AG$105</formula>
    </cfRule>
  </conditionalFormatting>
  <conditionalFormatting sqref="AH95">
    <cfRule type="cellIs" dxfId="9" priority="9" operator="greaterThan">
      <formula>$AH$105</formula>
    </cfRule>
  </conditionalFormatting>
  <conditionalFormatting sqref="AK95:AL95">
    <cfRule type="cellIs" dxfId="8" priority="8" operator="greaterThan">
      <formula>$AK$105</formula>
    </cfRule>
  </conditionalFormatting>
  <conditionalFormatting sqref="AK268:AL268">
    <cfRule type="cellIs" dxfId="7" priority="2" operator="lessThan">
      <formula>0</formula>
    </cfRule>
  </conditionalFormatting>
  <conditionalFormatting sqref="AM1 AM204:AN228 AK205:AL228 AK249:AN267 AM268:AN269 AM297:AN327 AK298:AL327 AK345:AN359">
    <cfRule type="cellIs" dxfId="6" priority="7" operator="lessThan">
      <formula>0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44C23-D188-4BEC-9903-E9B3AC945BA1}">
  <sheetPr codeName="Sheet7"/>
  <dimension ref="A1:BI189"/>
  <sheetViews>
    <sheetView zoomScale="55" zoomScaleNormal="55" workbookViewId="0">
      <selection activeCell="M60" sqref="M59:M60"/>
    </sheetView>
  </sheetViews>
  <sheetFormatPr defaultRowHeight="14.4"/>
  <sheetData>
    <row r="1" spans="1:61">
      <c r="C1" t="s">
        <v>262</v>
      </c>
      <c r="D1" t="s">
        <v>263</v>
      </c>
      <c r="E1" t="s">
        <v>264</v>
      </c>
      <c r="F1" t="s">
        <v>265</v>
      </c>
      <c r="G1" t="s">
        <v>266</v>
      </c>
      <c r="H1" t="s">
        <v>267</v>
      </c>
      <c r="I1" t="s">
        <v>268</v>
      </c>
      <c r="J1" t="s">
        <v>269</v>
      </c>
      <c r="K1" t="s">
        <v>270</v>
      </c>
      <c r="L1" t="s">
        <v>271</v>
      </c>
      <c r="M1" t="s">
        <v>272</v>
      </c>
      <c r="N1" t="s">
        <v>273</v>
      </c>
      <c r="O1" t="s">
        <v>274</v>
      </c>
      <c r="P1" t="s">
        <v>275</v>
      </c>
      <c r="Q1" t="s">
        <v>276</v>
      </c>
      <c r="R1" t="s">
        <v>277</v>
      </c>
      <c r="S1" t="s">
        <v>278</v>
      </c>
      <c r="T1" t="s">
        <v>279</v>
      </c>
      <c r="U1" t="s">
        <v>280</v>
      </c>
      <c r="V1" t="s">
        <v>281</v>
      </c>
      <c r="W1" t="s">
        <v>282</v>
      </c>
      <c r="X1" t="s">
        <v>283</v>
      </c>
      <c r="Y1" t="s">
        <v>284</v>
      </c>
      <c r="Z1" t="s">
        <v>285</v>
      </c>
      <c r="AA1" t="s">
        <v>286</v>
      </c>
      <c r="AB1" t="s">
        <v>287</v>
      </c>
      <c r="AC1" t="s">
        <v>288</v>
      </c>
    </row>
    <row r="2" spans="1:61">
      <c r="A2" s="2"/>
      <c r="B2" s="2" t="s">
        <v>24</v>
      </c>
      <c r="C2" s="2" t="s">
        <v>25</v>
      </c>
      <c r="D2" s="2"/>
      <c r="E2" s="2" t="s">
        <v>26</v>
      </c>
      <c r="F2" s="2" t="s">
        <v>27</v>
      </c>
      <c r="G2" s="2" t="s">
        <v>28</v>
      </c>
      <c r="H2" s="2" t="s">
        <v>29</v>
      </c>
      <c r="I2" s="2" t="s">
        <v>30</v>
      </c>
      <c r="J2" s="2" t="s">
        <v>31</v>
      </c>
      <c r="K2" s="2" t="s">
        <v>32</v>
      </c>
      <c r="L2" s="2" t="s">
        <v>33</v>
      </c>
      <c r="M2" s="2" t="s">
        <v>34</v>
      </c>
      <c r="N2" s="2" t="s">
        <v>35</v>
      </c>
      <c r="O2" s="2" t="s">
        <v>36</v>
      </c>
      <c r="P2" s="2" t="s">
        <v>37</v>
      </c>
      <c r="Q2" s="2" t="s">
        <v>38</v>
      </c>
      <c r="R2" s="2" t="s">
        <v>39</v>
      </c>
      <c r="S2" s="2" t="s">
        <v>40</v>
      </c>
      <c r="T2" s="2" t="s">
        <v>41</v>
      </c>
      <c r="U2" s="2" t="s">
        <v>42</v>
      </c>
      <c r="V2" s="2" t="s">
        <v>43</v>
      </c>
      <c r="W2" s="2" t="s">
        <v>44</v>
      </c>
      <c r="X2" s="2" t="s">
        <v>45</v>
      </c>
      <c r="Y2" s="2" t="s">
        <v>46</v>
      </c>
      <c r="Z2" s="2" t="s">
        <v>47</v>
      </c>
      <c r="AA2" s="2" t="s">
        <v>48</v>
      </c>
      <c r="AB2" s="2" t="s">
        <v>49</v>
      </c>
      <c r="AC2" s="2" t="s">
        <v>50</v>
      </c>
      <c r="AG2" s="2"/>
      <c r="AH2" s="2"/>
      <c r="AI2" s="2" t="s">
        <v>25</v>
      </c>
      <c r="AJ2" s="2"/>
      <c r="AK2" s="2" t="s">
        <v>26</v>
      </c>
      <c r="AL2" s="2" t="s">
        <v>27</v>
      </c>
      <c r="AM2" s="2" t="s">
        <v>28</v>
      </c>
      <c r="AN2" s="2" t="s">
        <v>29</v>
      </c>
      <c r="AO2" s="2" t="s">
        <v>30</v>
      </c>
      <c r="AP2" s="2" t="s">
        <v>31</v>
      </c>
      <c r="AQ2" s="2" t="s">
        <v>32</v>
      </c>
      <c r="AR2" s="2" t="s">
        <v>33</v>
      </c>
      <c r="AS2" s="2" t="s">
        <v>34</v>
      </c>
      <c r="AT2" s="2" t="s">
        <v>35</v>
      </c>
      <c r="AU2" s="2" t="s">
        <v>36</v>
      </c>
      <c r="AV2" s="2" t="s">
        <v>37</v>
      </c>
      <c r="AW2" s="2" t="s">
        <v>38</v>
      </c>
      <c r="AX2" s="2" t="s">
        <v>39</v>
      </c>
      <c r="AY2" s="2" t="s">
        <v>40</v>
      </c>
      <c r="AZ2" s="2" t="s">
        <v>41</v>
      </c>
      <c r="BA2" s="2" t="s">
        <v>42</v>
      </c>
      <c r="BB2" s="2" t="s">
        <v>43</v>
      </c>
      <c r="BC2" s="2" t="s">
        <v>44</v>
      </c>
      <c r="BD2" s="2" t="s">
        <v>45</v>
      </c>
      <c r="BE2" s="2" t="s">
        <v>46</v>
      </c>
      <c r="BF2" s="2" t="s">
        <v>47</v>
      </c>
      <c r="BG2" s="2" t="s">
        <v>48</v>
      </c>
      <c r="BH2" s="2" t="s">
        <v>49</v>
      </c>
      <c r="BI2" s="2" t="s">
        <v>50</v>
      </c>
    </row>
    <row r="3" spans="1:61">
      <c r="A3" t="s">
        <v>0</v>
      </c>
      <c r="C3">
        <v>38.521999999999998</v>
      </c>
      <c r="E3">
        <v>215194</v>
      </c>
      <c r="F3">
        <v>442.483</v>
      </c>
      <c r="G3">
        <v>452.70400000000001</v>
      </c>
      <c r="H3">
        <v>16.616499999999998</v>
      </c>
      <c r="I3">
        <v>911.01</v>
      </c>
      <c r="J3">
        <v>157.922</v>
      </c>
      <c r="K3">
        <v>21.869800000000001</v>
      </c>
      <c r="L3">
        <v>100.27800000000001</v>
      </c>
      <c r="M3">
        <v>4.8952</v>
      </c>
      <c r="N3">
        <v>39.259500000000003</v>
      </c>
      <c r="O3">
        <v>90.622799999999998</v>
      </c>
      <c r="P3">
        <v>53.0139</v>
      </c>
      <c r="Q3">
        <v>199.256</v>
      </c>
      <c r="R3">
        <v>38.933100000000003</v>
      </c>
      <c r="S3">
        <v>35.229799999999997</v>
      </c>
      <c r="T3">
        <v>0.17594199999999999</v>
      </c>
      <c r="U3">
        <v>8.5876500000000005E-3</v>
      </c>
      <c r="V3">
        <v>5.1735300000000004</v>
      </c>
      <c r="W3">
        <v>1.2665299999999999</v>
      </c>
      <c r="X3">
        <v>3698.06</v>
      </c>
      <c r="Y3">
        <v>4.8086400000000001E-2</v>
      </c>
      <c r="Z3">
        <v>1.29975E-2</v>
      </c>
      <c r="AA3" s="1">
        <v>2.6760700000000002E-7</v>
      </c>
      <c r="AB3">
        <v>1.2595900000000001E-3</v>
      </c>
      <c r="AC3">
        <v>6.9626099999999997</v>
      </c>
      <c r="AG3" t="s">
        <v>71</v>
      </c>
      <c r="AI3">
        <v>34.088999999999999</v>
      </c>
      <c r="AK3">
        <v>213542</v>
      </c>
      <c r="AL3">
        <v>1205.32</v>
      </c>
      <c r="AM3">
        <v>437.67500000000001</v>
      </c>
      <c r="AN3">
        <v>49.944600000000001</v>
      </c>
      <c r="AO3">
        <v>1211.92</v>
      </c>
      <c r="AP3">
        <v>0.64314099999999996</v>
      </c>
      <c r="AQ3">
        <v>0.156331</v>
      </c>
      <c r="AR3">
        <v>105.732</v>
      </c>
      <c r="AS3">
        <v>0.83107799999999998</v>
      </c>
      <c r="AT3">
        <v>38.328099999999999</v>
      </c>
      <c r="AU3">
        <v>82.421300000000002</v>
      </c>
      <c r="AV3">
        <v>74.239500000000007</v>
      </c>
      <c r="AW3">
        <v>246.88900000000001</v>
      </c>
      <c r="AX3">
        <v>23.223099999999999</v>
      </c>
      <c r="AY3">
        <v>26.452000000000002</v>
      </c>
      <c r="AZ3">
        <v>0.11290799999999999</v>
      </c>
      <c r="BA3">
        <v>1.8968100000000001</v>
      </c>
      <c r="BB3">
        <v>28.7409</v>
      </c>
      <c r="BC3">
        <v>0.84642499999999998</v>
      </c>
      <c r="BD3">
        <v>2691.7</v>
      </c>
      <c r="BE3">
        <v>3.66132E-3</v>
      </c>
      <c r="BF3">
        <v>-4.2540399999999999E-4</v>
      </c>
      <c r="BG3" s="1">
        <v>-1.75966E-5</v>
      </c>
      <c r="BH3">
        <v>4.0512199999999998E-2</v>
      </c>
      <c r="BI3">
        <v>3.44415</v>
      </c>
    </row>
    <row r="4" spans="1:61">
      <c r="A4" t="s">
        <v>1</v>
      </c>
      <c r="C4">
        <v>46.811700000000002</v>
      </c>
      <c r="E4">
        <v>233613</v>
      </c>
      <c r="F4">
        <v>-194.16</v>
      </c>
      <c r="G4">
        <v>-209.99199999999999</v>
      </c>
      <c r="H4">
        <v>13.8996</v>
      </c>
      <c r="I4">
        <v>1715.19</v>
      </c>
      <c r="J4">
        <v>379.50099999999998</v>
      </c>
      <c r="K4">
        <v>180.6</v>
      </c>
      <c r="L4">
        <v>128.33199999999999</v>
      </c>
      <c r="M4">
        <v>4.3220099999999997</v>
      </c>
      <c r="N4">
        <v>47.738900000000001</v>
      </c>
      <c r="O4">
        <v>117.121</v>
      </c>
      <c r="P4">
        <v>56.692</v>
      </c>
      <c r="Q4">
        <v>210.95</v>
      </c>
      <c r="R4">
        <v>44.676400000000001</v>
      </c>
      <c r="S4">
        <v>34.005000000000003</v>
      </c>
      <c r="T4">
        <v>1.7552399999999999E-2</v>
      </c>
      <c r="U4">
        <v>0.15915199999999999</v>
      </c>
      <c r="V4">
        <v>4.86022</v>
      </c>
      <c r="W4">
        <v>2.2708699999999999</v>
      </c>
      <c r="X4">
        <v>4513.25</v>
      </c>
      <c r="Y4">
        <v>4.4789900000000001E-2</v>
      </c>
      <c r="Z4">
        <v>-2.1981999999999999E-4</v>
      </c>
      <c r="AA4" s="1">
        <v>-9.1011300000000002E-7</v>
      </c>
      <c r="AB4">
        <v>-3.7172500000000001E-3</v>
      </c>
      <c r="AC4">
        <v>6.2948599999999999</v>
      </c>
      <c r="AG4" t="s">
        <v>72</v>
      </c>
      <c r="AI4">
        <v>35.832000000000001</v>
      </c>
      <c r="AK4">
        <v>225199</v>
      </c>
      <c r="AL4">
        <v>2347.1</v>
      </c>
      <c r="AM4">
        <v>-185.15600000000001</v>
      </c>
      <c r="AN4">
        <v>48.827199999999998</v>
      </c>
      <c r="AO4">
        <v>1000.61</v>
      </c>
      <c r="AP4">
        <v>0.58243500000000004</v>
      </c>
      <c r="AQ4">
        <v>1.57064</v>
      </c>
      <c r="AR4">
        <v>100.43</v>
      </c>
      <c r="AS4">
        <v>1.4075500000000001</v>
      </c>
      <c r="AT4">
        <v>38.134999999999998</v>
      </c>
      <c r="AU4">
        <v>77.236999999999995</v>
      </c>
      <c r="AV4">
        <v>69.947900000000004</v>
      </c>
      <c r="AW4">
        <v>234.81200000000001</v>
      </c>
      <c r="AX4">
        <v>28.107399999999998</v>
      </c>
      <c r="AY4">
        <v>29.242599999999999</v>
      </c>
      <c r="AZ4">
        <v>6.6684599999999997E-2</v>
      </c>
      <c r="BA4">
        <v>1.10005</v>
      </c>
      <c r="BB4">
        <v>24.696300000000001</v>
      </c>
      <c r="BC4">
        <v>0.89473800000000003</v>
      </c>
      <c r="BD4">
        <v>2612.58</v>
      </c>
      <c r="BE4">
        <v>1.6872999999999999E-2</v>
      </c>
      <c r="BF4">
        <v>-1.00029E-3</v>
      </c>
      <c r="BG4" s="1">
        <v>6.6654400000000003E-5</v>
      </c>
      <c r="BH4">
        <v>3.4691300000000001E-2</v>
      </c>
      <c r="BI4">
        <v>3.7402600000000001</v>
      </c>
    </row>
    <row r="5" spans="1:61">
      <c r="A5" t="s">
        <v>2</v>
      </c>
      <c r="C5">
        <v>36.603700000000003</v>
      </c>
      <c r="E5">
        <v>215258</v>
      </c>
      <c r="F5">
        <v>-351.32</v>
      </c>
      <c r="G5">
        <v>-50.497199999999999</v>
      </c>
      <c r="H5">
        <v>47.9069</v>
      </c>
      <c r="I5">
        <v>2883.73</v>
      </c>
      <c r="J5">
        <v>285.935</v>
      </c>
      <c r="K5">
        <v>128.04400000000001</v>
      </c>
      <c r="L5">
        <v>109.27500000000001</v>
      </c>
      <c r="M5">
        <v>2.31982</v>
      </c>
      <c r="N5">
        <v>27.578700000000001</v>
      </c>
      <c r="O5">
        <v>61.253399999999999</v>
      </c>
      <c r="P5">
        <v>61.548299999999998</v>
      </c>
      <c r="Q5">
        <v>244.65600000000001</v>
      </c>
      <c r="R5">
        <v>25.729500000000002</v>
      </c>
      <c r="S5">
        <v>28.8536</v>
      </c>
      <c r="T5">
        <v>-1.1590700000000001E-2</v>
      </c>
      <c r="U5">
        <v>1.7094100000000001</v>
      </c>
      <c r="V5">
        <v>24.2485</v>
      </c>
      <c r="W5">
        <v>2.7129400000000001</v>
      </c>
      <c r="X5">
        <v>1365</v>
      </c>
      <c r="Y5">
        <v>2.6498600000000001E-2</v>
      </c>
      <c r="Z5" s="1">
        <v>5.3141099999999998E-5</v>
      </c>
      <c r="AA5" s="1">
        <v>3.4089699999999999E-6</v>
      </c>
      <c r="AB5">
        <v>6.4846899999999999E-2</v>
      </c>
      <c r="AC5">
        <v>10.3934</v>
      </c>
      <c r="AG5" t="s">
        <v>73</v>
      </c>
      <c r="AI5">
        <v>41.066800000000001</v>
      </c>
      <c r="AK5">
        <v>205874</v>
      </c>
      <c r="AL5">
        <v>2949.18</v>
      </c>
      <c r="AM5">
        <v>262.42599999999999</v>
      </c>
      <c r="AN5">
        <v>36.429400000000001</v>
      </c>
      <c r="AO5">
        <v>567.529</v>
      </c>
      <c r="AP5">
        <v>0.17027400000000001</v>
      </c>
      <c r="AQ5">
        <v>0.67018500000000003</v>
      </c>
      <c r="AR5">
        <v>88.142200000000003</v>
      </c>
      <c r="AS5">
        <v>0.90302099999999996</v>
      </c>
      <c r="AT5">
        <v>27.485800000000001</v>
      </c>
      <c r="AU5">
        <v>64.239000000000004</v>
      </c>
      <c r="AV5">
        <v>71.660799999999995</v>
      </c>
      <c r="AW5">
        <v>249.61799999999999</v>
      </c>
      <c r="AX5">
        <v>27.683800000000002</v>
      </c>
      <c r="AY5">
        <v>25.605799999999999</v>
      </c>
      <c r="AZ5">
        <v>-5.45309E-2</v>
      </c>
      <c r="BA5">
        <v>3.01152</v>
      </c>
      <c r="BB5">
        <v>37.781700000000001</v>
      </c>
      <c r="BC5">
        <v>0.63961000000000001</v>
      </c>
      <c r="BD5">
        <v>1803.16</v>
      </c>
      <c r="BE5" s="1">
        <v>9.9954500000000007E-5</v>
      </c>
      <c r="BF5">
        <v>4.9282500000000001E-4</v>
      </c>
      <c r="BG5">
        <v>-2.4510500000000002E-4</v>
      </c>
      <c r="BH5">
        <v>-2.2316100000000002E-3</v>
      </c>
      <c r="BI5">
        <v>4.4102199999999998</v>
      </c>
    </row>
    <row r="6" spans="1:61">
      <c r="A6" t="s">
        <v>3</v>
      </c>
      <c r="C6">
        <v>40.7729</v>
      </c>
      <c r="E6">
        <v>199733</v>
      </c>
      <c r="F6">
        <v>131.43199999999999</v>
      </c>
      <c r="G6">
        <v>400.81700000000001</v>
      </c>
      <c r="H6">
        <v>48.338000000000001</v>
      </c>
      <c r="I6">
        <v>3157.49</v>
      </c>
      <c r="J6">
        <v>290.41699999999997</v>
      </c>
      <c r="K6">
        <v>148.267</v>
      </c>
      <c r="L6">
        <v>137.37899999999999</v>
      </c>
      <c r="M6">
        <v>2.5191400000000002</v>
      </c>
      <c r="N6">
        <v>33.674199999999999</v>
      </c>
      <c r="O6">
        <v>43.306100000000001</v>
      </c>
      <c r="P6">
        <v>64.113799999999998</v>
      </c>
      <c r="Q6">
        <v>235.15</v>
      </c>
      <c r="R6">
        <v>30.267800000000001</v>
      </c>
      <c r="S6">
        <v>23.0046</v>
      </c>
      <c r="T6">
        <v>0.17004900000000001</v>
      </c>
      <c r="U6">
        <v>0.54271899999999995</v>
      </c>
      <c r="V6">
        <v>26.8201</v>
      </c>
      <c r="W6">
        <v>2.3996300000000002</v>
      </c>
      <c r="X6">
        <v>1819.56</v>
      </c>
      <c r="Y6">
        <v>1.06141E-2</v>
      </c>
      <c r="Z6" s="1">
        <v>3.3514400000000001E-6</v>
      </c>
      <c r="AA6" s="1">
        <v>-1.1978600000000001E-5</v>
      </c>
      <c r="AB6">
        <v>5.6988200000000003E-2</v>
      </c>
      <c r="AC6">
        <v>8.04847</v>
      </c>
      <c r="AG6" t="s">
        <v>74</v>
      </c>
      <c r="AI6">
        <v>42.691299999999998</v>
      </c>
      <c r="AK6">
        <v>217392</v>
      </c>
      <c r="AL6">
        <v>881.43700000000001</v>
      </c>
      <c r="AM6">
        <v>-69.506100000000004</v>
      </c>
      <c r="AN6">
        <v>56.448599999999999</v>
      </c>
      <c r="AO6">
        <v>1179.33</v>
      </c>
      <c r="AP6">
        <v>1.55227</v>
      </c>
      <c r="AQ6">
        <v>1.72007</v>
      </c>
      <c r="AR6">
        <v>140.107</v>
      </c>
      <c r="AS6">
        <v>1.1291500000000001</v>
      </c>
      <c r="AT6">
        <v>51.460900000000002</v>
      </c>
      <c r="AU6">
        <v>94.321299999999994</v>
      </c>
      <c r="AV6">
        <v>72.257199999999997</v>
      </c>
      <c r="AW6">
        <v>243.93700000000001</v>
      </c>
      <c r="AX6">
        <v>34.822400000000002</v>
      </c>
      <c r="AY6">
        <v>27.142299999999999</v>
      </c>
      <c r="AZ6">
        <v>0.117882</v>
      </c>
      <c r="BA6">
        <v>0.60138599999999998</v>
      </c>
      <c r="BB6">
        <v>29.600100000000001</v>
      </c>
      <c r="BC6">
        <v>1.9680500000000001</v>
      </c>
      <c r="BD6">
        <v>2901.26</v>
      </c>
      <c r="BE6">
        <v>1.3413100000000001E-2</v>
      </c>
      <c r="BF6">
        <v>-1.39488E-3</v>
      </c>
      <c r="BG6">
        <v>9.1570300000000002E-4</v>
      </c>
      <c r="BH6">
        <v>1.4713199999999999E-2</v>
      </c>
      <c r="BI6">
        <v>3.73061</v>
      </c>
    </row>
    <row r="7" spans="1:61">
      <c r="A7" t="s">
        <v>4</v>
      </c>
      <c r="C7">
        <v>44.405900000000003</v>
      </c>
      <c r="E7">
        <v>216101</v>
      </c>
      <c r="F7">
        <v>-229.869</v>
      </c>
      <c r="G7">
        <v>-34.339700000000001</v>
      </c>
      <c r="H7">
        <v>47.090299999999999</v>
      </c>
      <c r="I7">
        <v>2637.65</v>
      </c>
      <c r="J7">
        <v>249.27500000000001</v>
      </c>
      <c r="K7">
        <v>129.989</v>
      </c>
      <c r="L7">
        <v>119.78400000000001</v>
      </c>
      <c r="M7">
        <v>2.0256099999999999</v>
      </c>
      <c r="N7">
        <v>33.689700000000002</v>
      </c>
      <c r="O7">
        <v>70.362099999999998</v>
      </c>
      <c r="P7">
        <v>58.032699999999998</v>
      </c>
      <c r="Q7">
        <v>275.25599999999997</v>
      </c>
      <c r="R7">
        <v>28.8337</v>
      </c>
      <c r="S7">
        <v>27.1038</v>
      </c>
      <c r="T7">
        <v>0.10914699999999999</v>
      </c>
      <c r="U7">
        <v>1.31203</v>
      </c>
      <c r="V7">
        <v>31.678899999999999</v>
      </c>
      <c r="W7">
        <v>3.0369999999999999</v>
      </c>
      <c r="X7">
        <v>2213.25</v>
      </c>
      <c r="Y7">
        <v>2.5050900000000001E-2</v>
      </c>
      <c r="Z7" s="1">
        <v>-7.1610800000000002E-5</v>
      </c>
      <c r="AA7" s="1">
        <v>4.8950299999999998E-5</v>
      </c>
      <c r="AB7">
        <v>3.7687600000000002E-2</v>
      </c>
      <c r="AC7">
        <v>7.1657500000000001</v>
      </c>
      <c r="AG7" t="s">
        <v>75</v>
      </c>
      <c r="AI7">
        <v>35.543399999999998</v>
      </c>
      <c r="AK7">
        <v>212363</v>
      </c>
      <c r="AL7">
        <v>2330.0100000000002</v>
      </c>
      <c r="AM7">
        <v>5.5682700000000001</v>
      </c>
      <c r="AN7">
        <v>49.1511</v>
      </c>
      <c r="AO7">
        <v>1031.99</v>
      </c>
      <c r="AP7">
        <v>0.45790900000000001</v>
      </c>
      <c r="AQ7">
        <v>0.42552000000000001</v>
      </c>
      <c r="AR7">
        <v>113.381</v>
      </c>
      <c r="AS7">
        <v>0.85931400000000002</v>
      </c>
      <c r="AT7">
        <v>45.645600000000002</v>
      </c>
      <c r="AU7">
        <v>51.2712</v>
      </c>
      <c r="AV7">
        <v>71.980699999999999</v>
      </c>
      <c r="AW7">
        <v>272.29899999999998</v>
      </c>
      <c r="AX7">
        <v>24.594999999999999</v>
      </c>
      <c r="AY7">
        <v>26.6374</v>
      </c>
      <c r="AZ7">
        <v>6.8299899999999997E-2</v>
      </c>
      <c r="BA7">
        <v>1.3000499999999999</v>
      </c>
      <c r="BB7">
        <v>32.3919</v>
      </c>
      <c r="BC7">
        <v>1.1655199999999999</v>
      </c>
      <c r="BD7">
        <v>2363.3200000000002</v>
      </c>
      <c r="BE7">
        <v>6.3435499999999999E-3</v>
      </c>
      <c r="BF7">
        <v>-3.5989600000000001E-4</v>
      </c>
      <c r="BG7">
        <v>-5.0347200000000003E-3</v>
      </c>
      <c r="BH7">
        <v>1.22749E-2</v>
      </c>
      <c r="BI7">
        <v>3.2177500000000001</v>
      </c>
    </row>
    <row r="8" spans="1:61">
      <c r="A8" t="s">
        <v>5</v>
      </c>
      <c r="C8">
        <v>41.6419</v>
      </c>
      <c r="E8">
        <v>206177</v>
      </c>
      <c r="F8">
        <v>591.55799999999999</v>
      </c>
      <c r="G8">
        <v>-53.948300000000003</v>
      </c>
      <c r="H8">
        <v>73.347800000000007</v>
      </c>
      <c r="I8">
        <v>4355.6400000000003</v>
      </c>
      <c r="J8">
        <v>397.22899999999998</v>
      </c>
      <c r="K8">
        <v>216.81100000000001</v>
      </c>
      <c r="L8">
        <v>129.35499999999999</v>
      </c>
      <c r="M8">
        <v>2.3355999999999999</v>
      </c>
      <c r="N8">
        <v>32.2577</v>
      </c>
      <c r="O8">
        <v>48.963299999999997</v>
      </c>
      <c r="P8">
        <v>68.189099999999996</v>
      </c>
      <c r="Q8">
        <v>269.613</v>
      </c>
      <c r="R8">
        <v>25.270199999999999</v>
      </c>
      <c r="S8">
        <v>15.370900000000001</v>
      </c>
      <c r="T8">
        <v>2.2063099999999999E-2</v>
      </c>
      <c r="U8">
        <v>0.58542700000000003</v>
      </c>
      <c r="V8">
        <v>39.028700000000001</v>
      </c>
      <c r="W8">
        <v>2.5349599999999999</v>
      </c>
      <c r="X8">
        <v>1518.45</v>
      </c>
      <c r="Y8">
        <v>7.1555400000000002E-3</v>
      </c>
      <c r="Z8">
        <v>2.39912E-4</v>
      </c>
      <c r="AA8">
        <v>-1.5569299999999999E-4</v>
      </c>
      <c r="AB8">
        <v>6.4415100000000003E-2</v>
      </c>
      <c r="AC8">
        <v>4.8076699999999999</v>
      </c>
      <c r="AG8" t="s">
        <v>76</v>
      </c>
      <c r="AI8">
        <v>31.5305</v>
      </c>
      <c r="AK8">
        <v>208177</v>
      </c>
      <c r="AL8">
        <v>1015.59</v>
      </c>
      <c r="AM8">
        <v>-129.38499999999999</v>
      </c>
      <c r="AN8">
        <v>43.918100000000003</v>
      </c>
      <c r="AO8">
        <v>1008.51</v>
      </c>
      <c r="AP8">
        <v>0.29829800000000001</v>
      </c>
      <c r="AQ8">
        <v>-0.16298399999999999</v>
      </c>
      <c r="AR8">
        <v>101.75</v>
      </c>
      <c r="AS8">
        <v>0.79207799999999995</v>
      </c>
      <c r="AT8">
        <v>33.1051</v>
      </c>
      <c r="AU8">
        <v>82.062600000000003</v>
      </c>
      <c r="AV8">
        <v>66.310500000000005</v>
      </c>
      <c r="AW8">
        <v>214.44</v>
      </c>
      <c r="AX8">
        <v>22.102</v>
      </c>
      <c r="AY8">
        <v>28.348800000000001</v>
      </c>
      <c r="AZ8">
        <v>-1.1727E-2</v>
      </c>
      <c r="BA8">
        <v>0.492425</v>
      </c>
      <c r="BB8">
        <v>27.855499999999999</v>
      </c>
      <c r="BC8">
        <v>0.67861199999999999</v>
      </c>
      <c r="BD8">
        <v>3056.94</v>
      </c>
      <c r="BE8">
        <v>5.3209399999999997E-3</v>
      </c>
      <c r="BF8">
        <v>-2.27517E-3</v>
      </c>
      <c r="BG8">
        <v>-3.1085399999999999E-3</v>
      </c>
      <c r="BH8">
        <v>-2.92808E-3</v>
      </c>
      <c r="BI8">
        <v>3.5422500000000001</v>
      </c>
    </row>
    <row r="9" spans="1:61">
      <c r="A9" t="s">
        <v>6</v>
      </c>
      <c r="C9">
        <v>50.973500000000001</v>
      </c>
      <c r="E9">
        <v>207761</v>
      </c>
      <c r="F9">
        <v>813.01599999999996</v>
      </c>
      <c r="G9">
        <v>344.64800000000002</v>
      </c>
      <c r="H9">
        <v>77.050200000000004</v>
      </c>
      <c r="I9">
        <v>3376.16</v>
      </c>
      <c r="J9">
        <v>390.06599999999997</v>
      </c>
      <c r="K9">
        <v>189.66800000000001</v>
      </c>
      <c r="L9">
        <v>162.82400000000001</v>
      </c>
      <c r="M9">
        <v>3.3967800000000001</v>
      </c>
      <c r="N9">
        <v>37.784300000000002</v>
      </c>
      <c r="O9">
        <v>74.451400000000007</v>
      </c>
      <c r="P9">
        <v>68.687799999999996</v>
      </c>
      <c r="Q9">
        <v>252.51499999999999</v>
      </c>
      <c r="R9">
        <v>19.148900000000001</v>
      </c>
      <c r="S9">
        <v>21.279699999999998</v>
      </c>
      <c r="T9">
        <v>0.15053</v>
      </c>
      <c r="U9">
        <v>0.60647200000000001</v>
      </c>
      <c r="V9">
        <v>29.3813</v>
      </c>
      <c r="W9">
        <v>2.8065500000000001</v>
      </c>
      <c r="X9">
        <v>1949.48</v>
      </c>
      <c r="Y9">
        <v>2.54109E-2</v>
      </c>
      <c r="Z9">
        <v>-1.3917300000000001E-3</v>
      </c>
      <c r="AA9">
        <v>6.7801700000000005E-4</v>
      </c>
      <c r="AB9">
        <v>2.6707999999999999E-2</v>
      </c>
      <c r="AC9">
        <v>7.1580599999999999</v>
      </c>
      <c r="AG9" t="s">
        <v>77</v>
      </c>
      <c r="AI9">
        <v>30.461500000000001</v>
      </c>
      <c r="AK9">
        <v>221200</v>
      </c>
      <c r="AL9">
        <v>609</v>
      </c>
      <c r="AM9">
        <v>164.441</v>
      </c>
      <c r="AN9">
        <v>50.218899999999998</v>
      </c>
      <c r="AO9">
        <v>1391.89</v>
      </c>
      <c r="AP9">
        <v>0.40922399999999998</v>
      </c>
      <c r="AQ9">
        <v>1.3426499999999999</v>
      </c>
      <c r="AR9">
        <v>114.767</v>
      </c>
      <c r="AS9">
        <v>0.49928299999999998</v>
      </c>
      <c r="AT9">
        <v>32.5946</v>
      </c>
      <c r="AU9">
        <v>60.857500000000002</v>
      </c>
      <c r="AV9">
        <v>73.714600000000004</v>
      </c>
      <c r="AW9">
        <v>242.322</v>
      </c>
      <c r="AX9">
        <v>32.438200000000002</v>
      </c>
      <c r="AY9">
        <v>29.374400000000001</v>
      </c>
      <c r="AZ9">
        <v>0.13331000000000001</v>
      </c>
      <c r="BA9">
        <v>0.67019499999999999</v>
      </c>
      <c r="BB9">
        <v>32.328499999999998</v>
      </c>
      <c r="BC9">
        <v>1.4597500000000001</v>
      </c>
      <c r="BD9">
        <v>2713.72</v>
      </c>
      <c r="BE9">
        <v>1.1402000000000001E-2</v>
      </c>
      <c r="BF9">
        <v>-1.83351E-3</v>
      </c>
      <c r="BG9">
        <v>8.0444299999999995E-4</v>
      </c>
      <c r="BH9">
        <v>-8.0918699999999993E-3</v>
      </c>
      <c r="BI9">
        <v>4.5894700000000004</v>
      </c>
    </row>
    <row r="10" spans="1:61">
      <c r="A10" t="s">
        <v>7</v>
      </c>
      <c r="C10">
        <v>40.365400000000001</v>
      </c>
      <c r="E10">
        <v>199445</v>
      </c>
      <c r="F10">
        <v>153.834</v>
      </c>
      <c r="G10">
        <v>28.8963</v>
      </c>
      <c r="H10">
        <v>47.333300000000001</v>
      </c>
      <c r="I10">
        <v>2833.42</v>
      </c>
      <c r="J10">
        <v>290.834</v>
      </c>
      <c r="K10">
        <v>143.61199999999999</v>
      </c>
      <c r="L10">
        <v>109.742</v>
      </c>
      <c r="M10">
        <v>1.4568000000000001</v>
      </c>
      <c r="N10">
        <v>26.523900000000001</v>
      </c>
      <c r="O10">
        <v>61.584600000000002</v>
      </c>
      <c r="P10">
        <v>57.531100000000002</v>
      </c>
      <c r="Q10">
        <v>257.98700000000002</v>
      </c>
      <c r="R10">
        <v>13.2707</v>
      </c>
      <c r="S10">
        <v>21.745899999999999</v>
      </c>
      <c r="T10">
        <v>-1.79663E-3</v>
      </c>
      <c r="U10">
        <v>1.3595900000000001</v>
      </c>
      <c r="V10">
        <v>26.9011</v>
      </c>
      <c r="W10">
        <v>3.04026</v>
      </c>
      <c r="X10">
        <v>2396.67</v>
      </c>
      <c r="Y10">
        <v>3.1968900000000001E-2</v>
      </c>
      <c r="Z10">
        <v>2.0169599999999999E-4</v>
      </c>
      <c r="AA10">
        <v>-3.54448E-3</v>
      </c>
      <c r="AB10">
        <v>1.11763E-2</v>
      </c>
      <c r="AC10">
        <v>6.6229199999999997</v>
      </c>
      <c r="AG10" t="s">
        <v>78</v>
      </c>
      <c r="AI10">
        <v>39.433700000000002</v>
      </c>
      <c r="AK10">
        <v>226831</v>
      </c>
      <c r="AL10">
        <v>800.14599999999996</v>
      </c>
      <c r="AM10">
        <v>-514.46100000000001</v>
      </c>
      <c r="AN10">
        <v>51.987000000000002</v>
      </c>
      <c r="AO10">
        <v>1246.95</v>
      </c>
      <c r="AP10">
        <v>0.63022500000000004</v>
      </c>
      <c r="AQ10">
        <v>0.79063799999999995</v>
      </c>
      <c r="AR10">
        <v>111.032</v>
      </c>
      <c r="AS10">
        <v>0.963669</v>
      </c>
      <c r="AT10">
        <v>43.855499999999999</v>
      </c>
      <c r="AU10">
        <v>64.716700000000003</v>
      </c>
      <c r="AV10">
        <v>77.750100000000003</v>
      </c>
      <c r="AW10">
        <v>261.60000000000002</v>
      </c>
      <c r="AX10">
        <v>18.715199999999999</v>
      </c>
      <c r="AY10">
        <v>30.348700000000001</v>
      </c>
      <c r="AZ10">
        <v>-1.3635400000000001E-2</v>
      </c>
      <c r="BA10">
        <v>1.11622</v>
      </c>
      <c r="BB10">
        <v>29.031300000000002</v>
      </c>
      <c r="BC10">
        <v>1.1554899999999999</v>
      </c>
      <c r="BD10">
        <v>2177.8000000000002</v>
      </c>
      <c r="BE10">
        <v>1.1660200000000001E-2</v>
      </c>
      <c r="BF10">
        <v>4.00777E-4</v>
      </c>
      <c r="BG10">
        <v>-1.9993499999999999E-4</v>
      </c>
      <c r="BH10">
        <v>-2.0943400000000001E-3</v>
      </c>
      <c r="BI10">
        <v>4.2357699999999996</v>
      </c>
    </row>
    <row r="11" spans="1:61">
      <c r="A11" t="s">
        <v>8</v>
      </c>
      <c r="C11">
        <v>52.168599999999998</v>
      </c>
      <c r="E11">
        <v>216544</v>
      </c>
      <c r="F11">
        <v>1562.12</v>
      </c>
      <c r="G11">
        <v>95.133300000000006</v>
      </c>
      <c r="H11">
        <v>51.250100000000003</v>
      </c>
      <c r="I11">
        <v>3170.13</v>
      </c>
      <c r="J11">
        <v>313.35000000000002</v>
      </c>
      <c r="K11">
        <v>165.02699999999999</v>
      </c>
      <c r="L11">
        <v>181.316</v>
      </c>
      <c r="M11">
        <v>3.59293</v>
      </c>
      <c r="N11">
        <v>47.295099999999998</v>
      </c>
      <c r="O11">
        <v>86.606499999999997</v>
      </c>
      <c r="P11">
        <v>65.361099999999993</v>
      </c>
      <c r="Q11">
        <v>268.928</v>
      </c>
      <c r="R11">
        <v>33.881900000000002</v>
      </c>
      <c r="S11">
        <v>33.586300000000001</v>
      </c>
      <c r="T11">
        <v>0.156724</v>
      </c>
      <c r="U11">
        <v>1.5959399999999999</v>
      </c>
      <c r="V11">
        <v>29.873799999999999</v>
      </c>
      <c r="W11">
        <v>3.50644</v>
      </c>
      <c r="X11">
        <v>2207.37</v>
      </c>
      <c r="Y11">
        <v>2.6823400000000001E-2</v>
      </c>
      <c r="Z11">
        <v>8.59738E-3</v>
      </c>
      <c r="AA11" s="1">
        <v>-1.08393E-5</v>
      </c>
      <c r="AB11">
        <v>1.38345E-2</v>
      </c>
      <c r="AC11">
        <v>9.9316600000000008</v>
      </c>
      <c r="AG11" t="s">
        <v>79</v>
      </c>
      <c r="AI11">
        <v>42.585599999999999</v>
      </c>
      <c r="AK11">
        <v>227519</v>
      </c>
      <c r="AL11">
        <v>798.14200000000005</v>
      </c>
      <c r="AM11">
        <v>396.33</v>
      </c>
      <c r="AN11">
        <v>55.405099999999997</v>
      </c>
      <c r="AO11">
        <v>1750.77</v>
      </c>
      <c r="AP11">
        <v>1.0928100000000001</v>
      </c>
      <c r="AQ11">
        <v>-0.241428</v>
      </c>
      <c r="AR11">
        <v>156.726</v>
      </c>
      <c r="AS11">
        <v>1.70434</v>
      </c>
      <c r="AT11">
        <v>58.879300000000001</v>
      </c>
      <c r="AU11">
        <v>86.524600000000007</v>
      </c>
      <c r="AV11">
        <v>75.034499999999994</v>
      </c>
      <c r="AW11">
        <v>246.88300000000001</v>
      </c>
      <c r="AX11">
        <v>15.273099999999999</v>
      </c>
      <c r="AY11">
        <v>21.877099999999999</v>
      </c>
      <c r="AZ11">
        <v>9.5471500000000001E-2</v>
      </c>
      <c r="BA11">
        <v>1.0757399999999999</v>
      </c>
      <c r="BB11">
        <v>42.453099999999999</v>
      </c>
      <c r="BC11">
        <v>1.09799</v>
      </c>
      <c r="BD11">
        <v>2698.44</v>
      </c>
      <c r="BE11">
        <v>1.5725699999999999E-2</v>
      </c>
      <c r="BF11">
        <v>-1.6642600000000001E-4</v>
      </c>
      <c r="BG11" s="1">
        <v>5.3644099999999997E-5</v>
      </c>
      <c r="BH11" s="1">
        <v>2.1466400000000002E-5</v>
      </c>
      <c r="BI11">
        <v>2.24329</v>
      </c>
    </row>
    <row r="12" spans="1:61">
      <c r="A12" t="s">
        <v>9</v>
      </c>
      <c r="C12">
        <v>43.901899999999998</v>
      </c>
      <c r="E12">
        <v>201687</v>
      </c>
      <c r="F12">
        <v>190.262</v>
      </c>
      <c r="G12">
        <v>248.39500000000001</v>
      </c>
      <c r="H12">
        <v>45.218000000000004</v>
      </c>
      <c r="I12">
        <v>2983.29</v>
      </c>
      <c r="J12">
        <v>301.21100000000001</v>
      </c>
      <c r="K12">
        <v>152.631</v>
      </c>
      <c r="L12">
        <v>122.23699999999999</v>
      </c>
      <c r="M12">
        <v>2.4380099999999998</v>
      </c>
      <c r="N12">
        <v>25.664400000000001</v>
      </c>
      <c r="O12">
        <v>57.830599999999997</v>
      </c>
      <c r="P12">
        <v>57.461199999999998</v>
      </c>
      <c r="Q12">
        <v>246.43199999999999</v>
      </c>
      <c r="R12">
        <v>28.0852</v>
      </c>
      <c r="S12">
        <v>26.376100000000001</v>
      </c>
      <c r="T12">
        <v>3.2249199999999999E-2</v>
      </c>
      <c r="U12">
        <v>1.37341</v>
      </c>
      <c r="V12">
        <v>30.3597</v>
      </c>
      <c r="W12">
        <v>2.8797999999999999</v>
      </c>
      <c r="X12">
        <v>2070.79</v>
      </c>
      <c r="Y12">
        <v>3.01634E-2</v>
      </c>
      <c r="Z12">
        <v>4.9677599999999999E-3</v>
      </c>
      <c r="AA12" s="1">
        <v>2.9955599999999999E-6</v>
      </c>
      <c r="AB12">
        <v>9.41028E-2</v>
      </c>
      <c r="AC12">
        <v>8.4248700000000003</v>
      </c>
      <c r="AG12" t="s">
        <v>80</v>
      </c>
      <c r="AI12">
        <v>42.493200000000002</v>
      </c>
      <c r="AK12">
        <v>212237</v>
      </c>
      <c r="AL12">
        <v>1097.6600000000001</v>
      </c>
      <c r="AM12">
        <v>82.418499999999995</v>
      </c>
      <c r="AN12">
        <v>33.861800000000002</v>
      </c>
      <c r="AO12">
        <v>762.57500000000005</v>
      </c>
      <c r="AP12">
        <v>0.37246299999999999</v>
      </c>
      <c r="AQ12">
        <v>-0.76455499999999998</v>
      </c>
      <c r="AR12">
        <v>126.075</v>
      </c>
      <c r="AS12">
        <v>1.72624</v>
      </c>
      <c r="AT12">
        <v>51.662300000000002</v>
      </c>
      <c r="AU12">
        <v>85.102900000000005</v>
      </c>
      <c r="AV12">
        <v>71.298299999999998</v>
      </c>
      <c r="AW12">
        <v>212.42</v>
      </c>
      <c r="AX12">
        <v>18.566800000000001</v>
      </c>
      <c r="AY12">
        <v>30.616</v>
      </c>
      <c r="AZ12">
        <v>0.11385099999999999</v>
      </c>
      <c r="BA12">
        <v>-4.3112699999999997E-2</v>
      </c>
      <c r="BB12">
        <v>20.594899999999999</v>
      </c>
      <c r="BC12">
        <v>1.5187299999999999</v>
      </c>
      <c r="BD12">
        <v>4389.04</v>
      </c>
      <c r="BE12">
        <v>7.3312400000000002E-3</v>
      </c>
      <c r="BF12">
        <v>3.1320099999999999E-4</v>
      </c>
      <c r="BG12" s="1">
        <v>-1.8859300000000001E-5</v>
      </c>
      <c r="BH12">
        <v>1.87576E-3</v>
      </c>
      <c r="BI12">
        <v>5.8992199999999997</v>
      </c>
    </row>
    <row r="13" spans="1:61">
      <c r="A13" t="s">
        <v>10</v>
      </c>
      <c r="C13">
        <v>50.969799999999999</v>
      </c>
      <c r="E13">
        <v>195698</v>
      </c>
      <c r="F13">
        <v>-948.22299999999996</v>
      </c>
      <c r="G13">
        <v>-386.339</v>
      </c>
      <c r="H13">
        <v>37.390300000000003</v>
      </c>
      <c r="I13">
        <v>2302.31</v>
      </c>
      <c r="J13">
        <v>257.29500000000002</v>
      </c>
      <c r="K13">
        <v>155.71799999999999</v>
      </c>
      <c r="L13">
        <v>162.98400000000001</v>
      </c>
      <c r="M13">
        <v>3.1627999999999998</v>
      </c>
      <c r="N13">
        <v>43.836300000000001</v>
      </c>
      <c r="O13">
        <v>65.853399999999993</v>
      </c>
      <c r="P13">
        <v>57.528399999999998</v>
      </c>
      <c r="Q13">
        <v>235.18199999999999</v>
      </c>
      <c r="R13">
        <v>31.320699999999999</v>
      </c>
      <c r="S13">
        <v>31.0839</v>
      </c>
      <c r="T13">
        <v>7.9697799999999999E-2</v>
      </c>
      <c r="U13">
        <v>0.55570900000000001</v>
      </c>
      <c r="V13">
        <v>17.057099999999998</v>
      </c>
      <c r="W13">
        <v>2.5438200000000002</v>
      </c>
      <c r="X13">
        <v>2390.39</v>
      </c>
      <c r="Y13">
        <v>2.22685E-2</v>
      </c>
      <c r="Z13">
        <v>-1.1696199999999999E-3</v>
      </c>
      <c r="AA13" s="1">
        <v>-1.9441499999999998E-6</v>
      </c>
      <c r="AB13">
        <v>2.7050100000000001E-2</v>
      </c>
      <c r="AC13">
        <v>7.8038400000000001</v>
      </c>
      <c r="AG13" t="s">
        <v>81</v>
      </c>
      <c r="AI13">
        <v>37.845700000000001</v>
      </c>
      <c r="AK13">
        <v>208585</v>
      </c>
      <c r="AL13">
        <v>-143.18299999999999</v>
      </c>
      <c r="AM13">
        <v>666.40099999999995</v>
      </c>
      <c r="AN13">
        <v>41.0182</v>
      </c>
      <c r="AO13">
        <v>900.524</v>
      </c>
      <c r="AP13">
        <v>0.27137099999999997</v>
      </c>
      <c r="AQ13">
        <v>-0.289827</v>
      </c>
      <c r="AR13">
        <v>96.868099999999998</v>
      </c>
      <c r="AS13">
        <v>0.96605799999999997</v>
      </c>
      <c r="AT13">
        <v>25.134899999999998</v>
      </c>
      <c r="AU13">
        <v>71.134399999999999</v>
      </c>
      <c r="AV13">
        <v>71.843199999999996</v>
      </c>
      <c r="AW13">
        <v>218.23099999999999</v>
      </c>
      <c r="AX13">
        <v>30.614699999999999</v>
      </c>
      <c r="AY13">
        <v>29.1724</v>
      </c>
      <c r="AZ13">
        <v>-2.7046899999999999E-2</v>
      </c>
      <c r="BA13">
        <v>0.95673900000000001</v>
      </c>
      <c r="BB13">
        <v>32.602899999999998</v>
      </c>
      <c r="BC13">
        <v>0.68195899999999998</v>
      </c>
      <c r="BD13">
        <v>2041.37</v>
      </c>
      <c r="BE13">
        <v>1.0823899999999999E-2</v>
      </c>
      <c r="BF13" s="1">
        <v>-5.77836E-5</v>
      </c>
      <c r="BG13" s="1">
        <v>-2.47215E-5</v>
      </c>
      <c r="BH13">
        <v>-2.5364900000000002E-3</v>
      </c>
      <c r="BI13">
        <v>3.5108799999999998</v>
      </c>
    </row>
    <row r="14" spans="1:61">
      <c r="A14" t="s">
        <v>11</v>
      </c>
      <c r="C14">
        <v>42.182000000000002</v>
      </c>
      <c r="E14">
        <v>217739</v>
      </c>
      <c r="F14">
        <v>6008.75</v>
      </c>
      <c r="G14">
        <v>2680.26</v>
      </c>
      <c r="H14">
        <v>25.043500000000002</v>
      </c>
      <c r="I14">
        <v>1162.3499999999999</v>
      </c>
      <c r="J14">
        <v>209.553</v>
      </c>
      <c r="K14">
        <v>85.609899999999996</v>
      </c>
      <c r="L14">
        <v>150.066</v>
      </c>
      <c r="M14">
        <v>2.70723</v>
      </c>
      <c r="N14">
        <v>40.075499999999998</v>
      </c>
      <c r="O14">
        <v>85.270799999999994</v>
      </c>
      <c r="P14">
        <v>46.556699999999999</v>
      </c>
      <c r="Q14">
        <v>201.17500000000001</v>
      </c>
      <c r="R14">
        <v>77.795699999999997</v>
      </c>
      <c r="S14">
        <v>82.304900000000004</v>
      </c>
      <c r="T14">
        <v>-1.1436999999999999E-2</v>
      </c>
      <c r="U14">
        <v>6.0152900000000002E-2</v>
      </c>
      <c r="V14">
        <v>4.3070500000000003</v>
      </c>
      <c r="W14">
        <v>1.77485</v>
      </c>
      <c r="X14">
        <v>3793.07</v>
      </c>
      <c r="Y14">
        <v>3.7128099999999997E-2</v>
      </c>
      <c r="Z14">
        <v>4.4203699999999999E-3</v>
      </c>
      <c r="AA14" s="1">
        <v>5.2121100000000003E-6</v>
      </c>
      <c r="AB14" s="1">
        <v>3.8224900000000001E-5</v>
      </c>
      <c r="AC14">
        <v>9.8760999999999992</v>
      </c>
      <c r="AG14" t="s">
        <v>82</v>
      </c>
      <c r="AI14">
        <v>28.618099999999998</v>
      </c>
      <c r="AK14">
        <v>204392</v>
      </c>
      <c r="AL14">
        <v>-1123.6600000000001</v>
      </c>
      <c r="AM14">
        <v>62.479799999999997</v>
      </c>
      <c r="AN14">
        <v>49.407899999999998</v>
      </c>
      <c r="AO14">
        <v>998.40300000000002</v>
      </c>
      <c r="AP14">
        <v>0.35314000000000001</v>
      </c>
      <c r="AQ14">
        <v>0.62622</v>
      </c>
      <c r="AR14">
        <v>116.744</v>
      </c>
      <c r="AS14">
        <v>0.89360799999999996</v>
      </c>
      <c r="AT14">
        <v>42.330500000000001</v>
      </c>
      <c r="AU14">
        <v>67.492599999999996</v>
      </c>
      <c r="AV14">
        <v>72.632199999999997</v>
      </c>
      <c r="AW14">
        <v>230.49600000000001</v>
      </c>
      <c r="AX14">
        <v>34.273000000000003</v>
      </c>
      <c r="AY14">
        <v>25.503699999999998</v>
      </c>
      <c r="AZ14">
        <v>1.58488E-2</v>
      </c>
      <c r="BA14">
        <v>1.34724</v>
      </c>
      <c r="BB14">
        <v>31.9937</v>
      </c>
      <c r="BC14">
        <v>1.25119</v>
      </c>
      <c r="BD14">
        <v>2579.4899999999998</v>
      </c>
      <c r="BE14">
        <v>1.9828399999999999E-2</v>
      </c>
      <c r="BF14">
        <v>1.7710600000000001E-4</v>
      </c>
      <c r="BG14" s="1">
        <v>8.1421299999999999E-5</v>
      </c>
      <c r="BH14">
        <v>5.8206700000000002E-4</v>
      </c>
      <c r="BI14">
        <v>2.8392900000000001</v>
      </c>
    </row>
    <row r="15" spans="1:61">
      <c r="A15" t="s">
        <v>12</v>
      </c>
      <c r="C15">
        <v>63.905900000000003</v>
      </c>
      <c r="E15">
        <v>204036</v>
      </c>
      <c r="F15">
        <v>537.92399999999998</v>
      </c>
      <c r="G15">
        <v>100.949</v>
      </c>
      <c r="H15">
        <v>20.7607</v>
      </c>
      <c r="I15">
        <v>1285.43</v>
      </c>
      <c r="J15">
        <v>172.95400000000001</v>
      </c>
      <c r="K15">
        <v>34.307200000000002</v>
      </c>
      <c r="L15">
        <v>252.637</v>
      </c>
      <c r="M15">
        <v>5.05152</v>
      </c>
      <c r="N15">
        <v>62.925400000000003</v>
      </c>
      <c r="O15">
        <v>126.083</v>
      </c>
      <c r="P15">
        <v>49.372799999999998</v>
      </c>
      <c r="Q15">
        <v>209.03899999999999</v>
      </c>
      <c r="R15">
        <v>22.316099999999999</v>
      </c>
      <c r="S15">
        <v>25.6843</v>
      </c>
      <c r="T15">
        <v>0.176538</v>
      </c>
      <c r="U15">
        <v>0.266814</v>
      </c>
      <c r="V15">
        <v>3.9057400000000002</v>
      </c>
      <c r="W15">
        <v>2.50542</v>
      </c>
      <c r="X15">
        <v>3491.85</v>
      </c>
      <c r="Y15">
        <v>2.88799E-2</v>
      </c>
      <c r="Z15">
        <v>-1.0007600000000001E-3</v>
      </c>
      <c r="AA15" s="1">
        <v>-1.7549300000000002E-5</v>
      </c>
      <c r="AB15">
        <v>1.6645900000000002E-2</v>
      </c>
      <c r="AC15">
        <v>5.7265800000000002</v>
      </c>
      <c r="AG15" t="s">
        <v>83</v>
      </c>
      <c r="AI15">
        <v>43.297199999999997</v>
      </c>
      <c r="AK15">
        <v>203888</v>
      </c>
      <c r="AL15">
        <v>2695.99</v>
      </c>
      <c r="AM15">
        <v>165.48699999999999</v>
      </c>
      <c r="AN15">
        <v>49.833799999999997</v>
      </c>
      <c r="AO15">
        <v>1028.67</v>
      </c>
      <c r="AP15">
        <v>0.67112099999999997</v>
      </c>
      <c r="AQ15">
        <v>0.88719700000000001</v>
      </c>
      <c r="AR15">
        <v>111.283</v>
      </c>
      <c r="AS15">
        <v>1.08118</v>
      </c>
      <c r="AT15">
        <v>26.624199999999998</v>
      </c>
      <c r="AU15">
        <v>57.222700000000003</v>
      </c>
      <c r="AV15">
        <v>76.397599999999997</v>
      </c>
      <c r="AW15">
        <v>221.941</v>
      </c>
      <c r="AX15">
        <v>40.508299999999998</v>
      </c>
      <c r="AY15">
        <v>37.959699999999998</v>
      </c>
      <c r="AZ15">
        <v>8.9899999999999994E-2</v>
      </c>
      <c r="BA15">
        <v>0.70696400000000004</v>
      </c>
      <c r="BB15">
        <v>34.036000000000001</v>
      </c>
      <c r="BC15">
        <v>0.97689899999999996</v>
      </c>
      <c r="BD15">
        <v>2380.48</v>
      </c>
      <c r="BE15">
        <v>1.2712599999999999E-2</v>
      </c>
      <c r="BF15">
        <v>-1.2002200000000001E-3</v>
      </c>
      <c r="BG15">
        <v>-3.3902500000000001E-4</v>
      </c>
      <c r="BH15">
        <v>2.14979E-2</v>
      </c>
      <c r="BI15">
        <v>4.6890099999999997</v>
      </c>
    </row>
    <row r="16" spans="1:61">
      <c r="A16" t="s">
        <v>13</v>
      </c>
      <c r="C16">
        <v>46.107599999999998</v>
      </c>
      <c r="E16">
        <v>204784</v>
      </c>
      <c r="F16">
        <v>1408.53</v>
      </c>
      <c r="G16">
        <v>1241.08</v>
      </c>
      <c r="H16">
        <v>17.346599999999999</v>
      </c>
      <c r="I16">
        <v>816.69200000000001</v>
      </c>
      <c r="J16">
        <v>65.474900000000005</v>
      </c>
      <c r="K16">
        <v>10.8878</v>
      </c>
      <c r="L16">
        <v>156.63300000000001</v>
      </c>
      <c r="M16">
        <v>3.0751599999999999</v>
      </c>
      <c r="N16">
        <v>31.9651</v>
      </c>
      <c r="O16">
        <v>61.458799999999997</v>
      </c>
      <c r="P16">
        <v>47.031599999999997</v>
      </c>
      <c r="Q16">
        <v>211.619</v>
      </c>
      <c r="R16">
        <v>54.784300000000002</v>
      </c>
      <c r="S16">
        <v>60.490699999999997</v>
      </c>
      <c r="T16">
        <v>0.13736699999999999</v>
      </c>
      <c r="U16">
        <v>0.136437</v>
      </c>
      <c r="V16">
        <v>5.4135299999999997</v>
      </c>
      <c r="W16">
        <v>2.2385100000000002</v>
      </c>
      <c r="X16">
        <v>3601.85</v>
      </c>
      <c r="Y16">
        <v>4.3290099999999998E-2</v>
      </c>
      <c r="Z16">
        <v>4.2494200000000003E-3</v>
      </c>
      <c r="AA16" s="1">
        <v>7.05993E-5</v>
      </c>
      <c r="AB16">
        <v>-1.4096099999999999E-4</v>
      </c>
      <c r="AC16">
        <v>10.1569</v>
      </c>
      <c r="AG16" t="s">
        <v>84</v>
      </c>
      <c r="AI16">
        <v>40.203699999999998</v>
      </c>
      <c r="AK16">
        <v>196912</v>
      </c>
      <c r="AL16">
        <v>956.02</v>
      </c>
      <c r="AM16">
        <v>210.75299999999999</v>
      </c>
      <c r="AN16">
        <v>24.514299999999999</v>
      </c>
      <c r="AO16">
        <v>926.62699999999995</v>
      </c>
      <c r="AP16">
        <v>0.239205</v>
      </c>
      <c r="AQ16">
        <v>-0.92689900000000003</v>
      </c>
      <c r="AR16">
        <v>92.569599999999994</v>
      </c>
      <c r="AS16">
        <v>1.0046299999999999</v>
      </c>
      <c r="AT16">
        <v>36.746299999999998</v>
      </c>
      <c r="AU16">
        <v>62.323099999999997</v>
      </c>
      <c r="AV16">
        <v>61.1511</v>
      </c>
      <c r="AW16">
        <v>195.26900000000001</v>
      </c>
      <c r="AX16">
        <v>38.988799999999998</v>
      </c>
      <c r="AY16">
        <v>30.6266</v>
      </c>
      <c r="AZ16">
        <v>-1.2524499999999999E-2</v>
      </c>
      <c r="BA16">
        <v>1.1833800000000001</v>
      </c>
      <c r="BB16">
        <v>24.564399999999999</v>
      </c>
      <c r="BC16">
        <v>0.21235799999999999</v>
      </c>
      <c r="BD16">
        <v>3039.46</v>
      </c>
      <c r="BE16">
        <v>8.3154400000000003E-3</v>
      </c>
      <c r="BF16">
        <v>-1.92479E-3</v>
      </c>
      <c r="BG16">
        <v>9.4862600000000005E-4</v>
      </c>
      <c r="BH16">
        <v>4.0461499999999997E-2</v>
      </c>
      <c r="BI16">
        <v>2.7631399999999999</v>
      </c>
    </row>
    <row r="17" spans="1:61">
      <c r="A17" t="s">
        <v>14</v>
      </c>
      <c r="C17">
        <v>42.756700000000002</v>
      </c>
      <c r="E17">
        <v>212780</v>
      </c>
      <c r="F17">
        <v>298.56200000000001</v>
      </c>
      <c r="G17">
        <v>106.605</v>
      </c>
      <c r="H17">
        <v>19.0579</v>
      </c>
      <c r="I17">
        <v>904.10900000000004</v>
      </c>
      <c r="J17">
        <v>88.84</v>
      </c>
      <c r="K17">
        <v>28.6921</v>
      </c>
      <c r="L17">
        <v>152.16399999999999</v>
      </c>
      <c r="M17">
        <v>3.2180800000000001</v>
      </c>
      <c r="N17">
        <v>32.243600000000001</v>
      </c>
      <c r="O17">
        <v>87.518500000000003</v>
      </c>
      <c r="P17">
        <v>48.225700000000003</v>
      </c>
      <c r="Q17">
        <v>202.02</v>
      </c>
      <c r="R17">
        <v>39.976999999999997</v>
      </c>
      <c r="S17">
        <v>36.1188</v>
      </c>
      <c r="T17">
        <v>0.26106699999999999</v>
      </c>
      <c r="U17">
        <v>0.115955</v>
      </c>
      <c r="V17">
        <v>3.56257</v>
      </c>
      <c r="W17">
        <v>1.66143</v>
      </c>
      <c r="X17">
        <v>4305.1899999999996</v>
      </c>
      <c r="Y17">
        <v>3.6317700000000001E-2</v>
      </c>
      <c r="Z17">
        <v>1.31824E-2</v>
      </c>
      <c r="AA17">
        <v>-2.6309700000000001E-4</v>
      </c>
      <c r="AB17">
        <v>8.2879600000000005E-3</v>
      </c>
      <c r="AC17">
        <v>7.42354</v>
      </c>
      <c r="AG17" t="s">
        <v>85</v>
      </c>
      <c r="AI17">
        <v>43.762300000000003</v>
      </c>
      <c r="AK17">
        <v>237782</v>
      </c>
      <c r="AL17">
        <v>710.005</v>
      </c>
      <c r="AM17">
        <v>109.913</v>
      </c>
      <c r="AN17">
        <v>23.0642</v>
      </c>
      <c r="AO17">
        <v>628.97500000000002</v>
      </c>
      <c r="AP17">
        <v>0.28806399999999999</v>
      </c>
      <c r="AQ17">
        <v>2.3814700000000002</v>
      </c>
      <c r="AR17">
        <v>152.80199999999999</v>
      </c>
      <c r="AS17">
        <v>1.0849500000000001</v>
      </c>
      <c r="AT17">
        <v>40.506999999999998</v>
      </c>
      <c r="AU17">
        <v>89.549000000000007</v>
      </c>
      <c r="AV17">
        <v>64.017200000000003</v>
      </c>
      <c r="AW17">
        <v>213.63499999999999</v>
      </c>
      <c r="AX17">
        <v>39.634300000000003</v>
      </c>
      <c r="AY17">
        <v>33.823599999999999</v>
      </c>
      <c r="AZ17">
        <v>2.7567899999999999E-2</v>
      </c>
      <c r="BA17">
        <v>0.23689099999999999</v>
      </c>
      <c r="BB17">
        <v>14.1861</v>
      </c>
      <c r="BC17">
        <v>1.7627200000000001</v>
      </c>
      <c r="BD17">
        <v>4657.41</v>
      </c>
      <c r="BE17">
        <v>2.2280899999999999E-2</v>
      </c>
      <c r="BF17">
        <v>-7.3710599999999996E-4</v>
      </c>
      <c r="BG17">
        <v>-6.2703300000000002E-3</v>
      </c>
      <c r="BH17">
        <v>1.9793399999999999E-2</v>
      </c>
      <c r="BI17">
        <v>6.86571</v>
      </c>
    </row>
    <row r="18" spans="1:61">
      <c r="A18" t="s">
        <v>15</v>
      </c>
      <c r="C18">
        <v>46.544400000000003</v>
      </c>
      <c r="E18">
        <v>203509</v>
      </c>
      <c r="F18">
        <v>4245.28</v>
      </c>
      <c r="G18">
        <v>-2.9487199999999998</v>
      </c>
      <c r="H18">
        <v>43.285899999999998</v>
      </c>
      <c r="I18">
        <v>2825.85</v>
      </c>
      <c r="J18">
        <v>251.405</v>
      </c>
      <c r="K18">
        <v>128.404</v>
      </c>
      <c r="L18">
        <v>125.26600000000001</v>
      </c>
      <c r="M18">
        <v>2.0480299999999998</v>
      </c>
      <c r="N18">
        <v>36.848999999999997</v>
      </c>
      <c r="O18">
        <v>76.366</v>
      </c>
      <c r="P18">
        <v>59.9739</v>
      </c>
      <c r="Q18">
        <v>289.32100000000003</v>
      </c>
      <c r="R18">
        <v>26.215699999999998</v>
      </c>
      <c r="S18">
        <v>26.2639</v>
      </c>
      <c r="T18">
        <v>7.5218800000000002E-2</v>
      </c>
      <c r="U18">
        <v>1.0705499999999999</v>
      </c>
      <c r="V18">
        <v>25.552</v>
      </c>
      <c r="W18">
        <v>3.96618</v>
      </c>
      <c r="X18">
        <v>2537.14</v>
      </c>
      <c r="Y18">
        <v>1.70866E-2</v>
      </c>
      <c r="Z18">
        <v>1.63094E-3</v>
      </c>
      <c r="AA18">
        <v>8.6526799999999998E-4</v>
      </c>
      <c r="AB18">
        <v>2.7463100000000001E-2</v>
      </c>
      <c r="AC18">
        <v>8.3083200000000001</v>
      </c>
      <c r="AG18" t="s">
        <v>86</v>
      </c>
      <c r="AI18">
        <v>39.972700000000003</v>
      </c>
      <c r="AK18">
        <v>205893</v>
      </c>
      <c r="AL18">
        <v>3725.73</v>
      </c>
      <c r="AM18">
        <v>36.2943</v>
      </c>
      <c r="AN18">
        <v>34.758499999999998</v>
      </c>
      <c r="AO18">
        <v>1152.53</v>
      </c>
      <c r="AP18">
        <v>0.26880999999999999</v>
      </c>
      <c r="AQ18">
        <v>0.26997399999999999</v>
      </c>
      <c r="AR18">
        <v>108.907</v>
      </c>
      <c r="AS18">
        <v>1.40673</v>
      </c>
      <c r="AT18">
        <v>33.851700000000001</v>
      </c>
      <c r="AU18">
        <v>108.15</v>
      </c>
      <c r="AV18">
        <v>66.471900000000005</v>
      </c>
      <c r="AW18">
        <v>204.542</v>
      </c>
      <c r="AX18">
        <v>33.721200000000003</v>
      </c>
      <c r="AY18">
        <v>33.261800000000001</v>
      </c>
      <c r="AZ18">
        <v>0.105791</v>
      </c>
      <c r="BA18">
        <v>1.0056700000000001</v>
      </c>
      <c r="BB18">
        <v>27.911899999999999</v>
      </c>
      <c r="BC18">
        <v>0.45008500000000001</v>
      </c>
      <c r="BD18">
        <v>3158.96</v>
      </c>
      <c r="BE18">
        <v>1.49932E-2</v>
      </c>
      <c r="BF18" s="1">
        <v>9.2319099999999995E-6</v>
      </c>
      <c r="BG18">
        <v>-2.3388300000000001E-3</v>
      </c>
      <c r="BH18">
        <v>-5.8167499999999999E-3</v>
      </c>
      <c r="BI18">
        <v>3.8082600000000002</v>
      </c>
    </row>
    <row r="19" spans="1:61">
      <c r="A19" t="s">
        <v>16</v>
      </c>
      <c r="C19">
        <v>46.470399999999998</v>
      </c>
      <c r="E19">
        <v>226390</v>
      </c>
      <c r="F19">
        <v>1566.33</v>
      </c>
      <c r="G19">
        <v>128.125</v>
      </c>
      <c r="H19">
        <v>50.125599999999999</v>
      </c>
      <c r="I19">
        <v>2390.5300000000002</v>
      </c>
      <c r="J19">
        <v>292.166</v>
      </c>
      <c r="K19">
        <v>132.173</v>
      </c>
      <c r="L19">
        <v>147.66399999999999</v>
      </c>
      <c r="M19">
        <v>2.5692200000000001</v>
      </c>
      <c r="N19">
        <v>36.242199999999997</v>
      </c>
      <c r="O19">
        <v>73.228099999999998</v>
      </c>
      <c r="P19">
        <v>67.496600000000001</v>
      </c>
      <c r="Q19">
        <v>273.71600000000001</v>
      </c>
      <c r="R19">
        <v>27.8123</v>
      </c>
      <c r="S19">
        <v>30.92</v>
      </c>
      <c r="T19">
        <v>4.3362999999999999E-2</v>
      </c>
      <c r="U19">
        <v>1.28111</v>
      </c>
      <c r="V19">
        <v>25.110600000000002</v>
      </c>
      <c r="W19">
        <v>3.52074</v>
      </c>
      <c r="X19">
        <v>2033.76</v>
      </c>
      <c r="Y19">
        <v>2.15786E-2</v>
      </c>
      <c r="Z19">
        <v>-1.1873000000000001E-3</v>
      </c>
      <c r="AA19" s="1">
        <v>-1.70062E-5</v>
      </c>
      <c r="AB19">
        <v>-4.4605499999999998E-3</v>
      </c>
      <c r="AC19">
        <v>8.1026199999999999</v>
      </c>
      <c r="AG19" t="s">
        <v>87</v>
      </c>
      <c r="AI19">
        <v>42.315199999999997</v>
      </c>
      <c r="AK19">
        <v>243591</v>
      </c>
      <c r="AL19">
        <v>288.15699999999998</v>
      </c>
      <c r="AM19">
        <v>379.99200000000002</v>
      </c>
      <c r="AN19">
        <v>38.182099999999998</v>
      </c>
      <c r="AO19">
        <v>1527.92</v>
      </c>
      <c r="AP19">
        <v>0.36630800000000002</v>
      </c>
      <c r="AQ19">
        <v>1.2038</v>
      </c>
      <c r="AR19">
        <v>118.48699999999999</v>
      </c>
      <c r="AS19">
        <v>0.65921600000000002</v>
      </c>
      <c r="AT19">
        <v>45.828499999999998</v>
      </c>
      <c r="AU19">
        <v>87.873199999999997</v>
      </c>
      <c r="AV19">
        <v>78.828299999999999</v>
      </c>
      <c r="AW19">
        <v>277.32900000000001</v>
      </c>
      <c r="AX19">
        <v>29.234200000000001</v>
      </c>
      <c r="AY19">
        <v>29.2652</v>
      </c>
      <c r="AZ19">
        <v>0.10579</v>
      </c>
      <c r="BA19">
        <v>0.95854499999999998</v>
      </c>
      <c r="BB19">
        <v>34.025199999999998</v>
      </c>
      <c r="BC19">
        <v>1.46041</v>
      </c>
      <c r="BD19">
        <v>2954.72</v>
      </c>
      <c r="BE19">
        <v>2.0654700000000002E-2</v>
      </c>
      <c r="BF19">
        <v>4.1591300000000001E-4</v>
      </c>
      <c r="BG19">
        <v>-4.0147300000000002E-3</v>
      </c>
      <c r="BH19">
        <v>-1.01945E-2</v>
      </c>
      <c r="BI19">
        <v>3.00102</v>
      </c>
    </row>
    <row r="20" spans="1:61">
      <c r="A20" t="s">
        <v>17</v>
      </c>
      <c r="C20">
        <v>45.407200000000003</v>
      </c>
      <c r="E20">
        <v>202908</v>
      </c>
      <c r="F20">
        <v>2399.84</v>
      </c>
      <c r="G20">
        <v>192.34800000000001</v>
      </c>
      <c r="H20">
        <v>47.005600000000001</v>
      </c>
      <c r="I20">
        <v>2601.09</v>
      </c>
      <c r="J20">
        <v>262.25299999999999</v>
      </c>
      <c r="K20">
        <v>132.94999999999999</v>
      </c>
      <c r="L20">
        <v>127.48099999999999</v>
      </c>
      <c r="M20">
        <v>2.0070299999999999</v>
      </c>
      <c r="N20">
        <v>26.82</v>
      </c>
      <c r="O20">
        <v>73.076300000000003</v>
      </c>
      <c r="P20">
        <v>59.1447</v>
      </c>
      <c r="Q20">
        <v>242.60599999999999</v>
      </c>
      <c r="R20">
        <v>21.352699999999999</v>
      </c>
      <c r="S20">
        <v>20.601400000000002</v>
      </c>
      <c r="T20">
        <v>-2.9421099999999999E-2</v>
      </c>
      <c r="U20">
        <v>1.25424</v>
      </c>
      <c r="V20">
        <v>26.8657</v>
      </c>
      <c r="W20">
        <v>6.0541999999999998</v>
      </c>
      <c r="X20">
        <v>2309.13</v>
      </c>
      <c r="Y20">
        <v>1.7635600000000001E-2</v>
      </c>
      <c r="Z20">
        <v>-8.2353500000000002E-4</v>
      </c>
      <c r="AA20" s="1">
        <v>7.7049499999999998E-6</v>
      </c>
      <c r="AB20">
        <v>8.1810300000000002E-2</v>
      </c>
      <c r="AC20">
        <v>7.3144999999999998</v>
      </c>
      <c r="AG20" t="s">
        <v>88</v>
      </c>
      <c r="AI20">
        <v>47.645000000000003</v>
      </c>
      <c r="AK20">
        <v>217135</v>
      </c>
      <c r="AL20">
        <v>-126.622</v>
      </c>
      <c r="AM20">
        <v>8.7803400000000007</v>
      </c>
      <c r="AN20">
        <v>23.6081</v>
      </c>
      <c r="AO20">
        <v>1051.3499999999999</v>
      </c>
      <c r="AP20">
        <v>0.306029</v>
      </c>
      <c r="AQ20">
        <v>0.53209899999999999</v>
      </c>
      <c r="AR20">
        <v>94.724699999999999</v>
      </c>
      <c r="AS20">
        <v>1.1645000000000001</v>
      </c>
      <c r="AT20">
        <v>53.6952</v>
      </c>
      <c r="AU20">
        <v>66.383099999999999</v>
      </c>
      <c r="AV20">
        <v>72.191999999999993</v>
      </c>
      <c r="AW20">
        <v>237.804</v>
      </c>
      <c r="AX20">
        <v>44.899000000000001</v>
      </c>
      <c r="AY20">
        <v>29.728899999999999</v>
      </c>
      <c r="AZ20">
        <v>8.8441600000000002E-3</v>
      </c>
      <c r="BA20">
        <v>1.8076300000000001</v>
      </c>
      <c r="BB20">
        <v>34.706400000000002</v>
      </c>
      <c r="BC20">
        <v>0.37289600000000001</v>
      </c>
      <c r="BD20">
        <v>3656.91</v>
      </c>
      <c r="BE20">
        <v>1.07365E-2</v>
      </c>
      <c r="BF20">
        <v>-2.1961300000000001E-3</v>
      </c>
      <c r="BG20">
        <v>-3.2801100000000001E-3</v>
      </c>
      <c r="BH20">
        <v>1.1863500000000001E-2</v>
      </c>
      <c r="BI20">
        <v>3.3274499999999998</v>
      </c>
    </row>
    <row r="21" spans="1:61">
      <c r="A21" t="s">
        <v>18</v>
      </c>
      <c r="C21">
        <v>54.547199999999997</v>
      </c>
      <c r="E21">
        <v>213337</v>
      </c>
      <c r="F21">
        <v>-521.38</v>
      </c>
      <c r="G21">
        <v>297.16199999999998</v>
      </c>
      <c r="H21">
        <v>53.290799999999997</v>
      </c>
      <c r="I21">
        <v>2872.64</v>
      </c>
      <c r="J21">
        <v>278.00599999999997</v>
      </c>
      <c r="K21">
        <v>133.75200000000001</v>
      </c>
      <c r="L21">
        <v>129.81700000000001</v>
      </c>
      <c r="M21">
        <v>2.23123</v>
      </c>
      <c r="N21">
        <v>31.450099999999999</v>
      </c>
      <c r="O21">
        <v>80.467399999999998</v>
      </c>
      <c r="P21">
        <v>64.757800000000003</v>
      </c>
      <c r="Q21">
        <v>249.35900000000001</v>
      </c>
      <c r="R21">
        <v>19.3611</v>
      </c>
      <c r="S21">
        <v>29.1647</v>
      </c>
      <c r="T21">
        <v>7.8460299999999997E-2</v>
      </c>
      <c r="U21">
        <v>1.57294</v>
      </c>
      <c r="V21">
        <v>30.763300000000001</v>
      </c>
      <c r="W21">
        <v>2.2876099999999999</v>
      </c>
      <c r="X21">
        <v>2677.35</v>
      </c>
      <c r="Y21">
        <v>3.48522E-2</v>
      </c>
      <c r="Z21">
        <v>2.0087600000000001E-4</v>
      </c>
      <c r="AA21" s="1">
        <v>-1.8751400000000001E-5</v>
      </c>
      <c r="AB21">
        <v>1.60807E-2</v>
      </c>
      <c r="AC21">
        <v>8.98963</v>
      </c>
      <c r="AG21" t="s">
        <v>89</v>
      </c>
      <c r="AI21">
        <v>42.195399999999999</v>
      </c>
      <c r="AK21">
        <v>219470</v>
      </c>
      <c r="AL21">
        <v>988.52200000000005</v>
      </c>
      <c r="AM21">
        <v>67.925399999999996</v>
      </c>
      <c r="AN21">
        <v>18.654199999999999</v>
      </c>
      <c r="AO21">
        <v>1015.22</v>
      </c>
      <c r="AP21">
        <v>0.31531999999999999</v>
      </c>
      <c r="AQ21">
        <v>-0.88029500000000005</v>
      </c>
      <c r="AR21">
        <v>103.874</v>
      </c>
      <c r="AS21">
        <v>1.49851</v>
      </c>
      <c r="AT21">
        <v>50.630099999999999</v>
      </c>
      <c r="AU21">
        <v>100.98</v>
      </c>
      <c r="AV21">
        <v>63.913499999999999</v>
      </c>
      <c r="AW21">
        <v>190.381</v>
      </c>
      <c r="AX21">
        <v>37.661700000000003</v>
      </c>
      <c r="AY21">
        <v>30.976099999999999</v>
      </c>
      <c r="AZ21">
        <v>3.2809400000000002E-2</v>
      </c>
      <c r="BA21">
        <v>1.6526000000000001</v>
      </c>
      <c r="BB21">
        <v>27.593699999999998</v>
      </c>
      <c r="BC21">
        <v>0.235046</v>
      </c>
      <c r="BD21">
        <v>3127.34</v>
      </c>
      <c r="BE21">
        <v>1.7158699999999999E-2</v>
      </c>
      <c r="BF21">
        <v>-1.62086E-3</v>
      </c>
      <c r="BG21">
        <v>5.22E-4</v>
      </c>
      <c r="BH21">
        <v>1.03816E-3</v>
      </c>
      <c r="BI21">
        <v>3.6956099999999998</v>
      </c>
    </row>
    <row r="22" spans="1:61">
      <c r="A22" t="s">
        <v>19</v>
      </c>
      <c r="C22">
        <v>45.300400000000003</v>
      </c>
      <c r="E22">
        <v>193908</v>
      </c>
      <c r="F22">
        <v>471.62799999999999</v>
      </c>
      <c r="G22">
        <v>48.145899999999997</v>
      </c>
      <c r="H22">
        <v>46.215600000000002</v>
      </c>
      <c r="I22">
        <v>2705.83</v>
      </c>
      <c r="J22">
        <v>276.08</v>
      </c>
      <c r="K22">
        <v>137.58500000000001</v>
      </c>
      <c r="L22">
        <v>110.226</v>
      </c>
      <c r="M22">
        <v>1.67537</v>
      </c>
      <c r="N22">
        <v>24.442399999999999</v>
      </c>
      <c r="O22">
        <v>52.048699999999997</v>
      </c>
      <c r="P22">
        <v>60.183999999999997</v>
      </c>
      <c r="Q22">
        <v>254.07900000000001</v>
      </c>
      <c r="R22">
        <v>16.5715</v>
      </c>
      <c r="S22">
        <v>23.906600000000001</v>
      </c>
      <c r="T22">
        <v>-2.4465600000000001E-2</v>
      </c>
      <c r="U22">
        <v>1.16015</v>
      </c>
      <c r="V22">
        <v>28.196100000000001</v>
      </c>
      <c r="W22">
        <v>5.6083400000000001</v>
      </c>
      <c r="X22">
        <v>1949.92</v>
      </c>
      <c r="Y22">
        <v>2.8494499999999999E-2</v>
      </c>
      <c r="Z22" s="1">
        <v>-4.4513900000000001E-5</v>
      </c>
      <c r="AA22" s="1">
        <v>5.4323899999999997E-5</v>
      </c>
      <c r="AB22">
        <v>1.7392299999999999E-2</v>
      </c>
      <c r="AC22">
        <v>7.5304599999999997</v>
      </c>
      <c r="AG22" t="s">
        <v>90</v>
      </c>
      <c r="AI22">
        <v>38.314399999999999</v>
      </c>
      <c r="AK22">
        <v>207350</v>
      </c>
      <c r="AL22">
        <v>161.54300000000001</v>
      </c>
      <c r="AM22">
        <v>52.384099999999997</v>
      </c>
      <c r="AN22">
        <v>21.651499999999999</v>
      </c>
      <c r="AO22">
        <v>1118.99</v>
      </c>
      <c r="AP22">
        <v>7.7285099999999995E-2</v>
      </c>
      <c r="AQ22">
        <v>2.60358</v>
      </c>
      <c r="AR22">
        <v>106.682</v>
      </c>
      <c r="AS22">
        <v>1.32484</v>
      </c>
      <c r="AT22">
        <v>37.2699</v>
      </c>
      <c r="AU22">
        <v>82.126900000000006</v>
      </c>
      <c r="AV22">
        <v>64.673000000000002</v>
      </c>
      <c r="AW22">
        <v>211.977</v>
      </c>
      <c r="AX22">
        <v>29.353300000000001</v>
      </c>
      <c r="AY22">
        <v>30.682200000000002</v>
      </c>
      <c r="AZ22">
        <v>7.1471300000000001E-2</v>
      </c>
      <c r="BA22">
        <v>1.4547000000000001</v>
      </c>
      <c r="BB22">
        <v>26.926400000000001</v>
      </c>
      <c r="BC22">
        <v>0.35149399999999997</v>
      </c>
      <c r="BD22">
        <v>2840.77</v>
      </c>
      <c r="BE22">
        <v>3.26913E-2</v>
      </c>
      <c r="BF22">
        <v>5.0631799999999996E-4</v>
      </c>
      <c r="BG22">
        <v>7.2343199999999998E-4</v>
      </c>
      <c r="BH22">
        <v>2.7823899999999999E-2</v>
      </c>
      <c r="BI22">
        <v>3.39811</v>
      </c>
    </row>
    <row r="23" spans="1:61">
      <c r="A23" t="s">
        <v>20</v>
      </c>
      <c r="C23">
        <v>40.886699999999998</v>
      </c>
      <c r="E23">
        <v>196670</v>
      </c>
      <c r="F23">
        <v>646.02</v>
      </c>
      <c r="G23">
        <v>624.94399999999996</v>
      </c>
      <c r="H23">
        <v>63.590600000000002</v>
      </c>
      <c r="I23">
        <v>3249.51</v>
      </c>
      <c r="J23">
        <v>318.27199999999999</v>
      </c>
      <c r="K23">
        <v>177.351</v>
      </c>
      <c r="L23">
        <v>101.529</v>
      </c>
      <c r="M23">
        <v>1.7486299999999999</v>
      </c>
      <c r="N23">
        <v>23.9694</v>
      </c>
      <c r="O23">
        <v>43.737099999999998</v>
      </c>
      <c r="P23">
        <v>57.875799999999998</v>
      </c>
      <c r="Q23">
        <v>221.72</v>
      </c>
      <c r="R23">
        <v>18.358499999999999</v>
      </c>
      <c r="S23">
        <v>19.707999999999998</v>
      </c>
      <c r="T23">
        <v>-3.6669500000000001E-2</v>
      </c>
      <c r="U23">
        <v>0.90546000000000004</v>
      </c>
      <c r="V23">
        <v>24.608499999999999</v>
      </c>
      <c r="W23">
        <v>2.3410700000000002</v>
      </c>
      <c r="X23">
        <v>1989.98</v>
      </c>
      <c r="Y23">
        <v>2.5262400000000001E-2</v>
      </c>
      <c r="Z23" s="1">
        <v>1.2217200000000001E-5</v>
      </c>
      <c r="AA23">
        <v>-2.0464300000000001E-4</v>
      </c>
      <c r="AB23">
        <v>2.5926000000000001E-2</v>
      </c>
      <c r="AC23">
        <v>6.9271700000000003</v>
      </c>
      <c r="AG23" t="s">
        <v>91</v>
      </c>
      <c r="AI23">
        <v>56.845199999999998</v>
      </c>
      <c r="AK23">
        <v>249504</v>
      </c>
      <c r="AL23">
        <v>2812</v>
      </c>
      <c r="AM23">
        <v>405.72500000000002</v>
      </c>
      <c r="AN23">
        <v>39.834200000000003</v>
      </c>
      <c r="AO23">
        <v>1782.81</v>
      </c>
      <c r="AP23">
        <v>0.50617900000000005</v>
      </c>
      <c r="AQ23">
        <v>1.4338299999999999</v>
      </c>
      <c r="AR23">
        <v>147.15199999999999</v>
      </c>
      <c r="AS23">
        <v>1.7366699999999999</v>
      </c>
      <c r="AT23">
        <v>54.3279</v>
      </c>
      <c r="AU23">
        <v>119.056</v>
      </c>
      <c r="AV23">
        <v>78.608699999999999</v>
      </c>
      <c r="AW23">
        <v>299.53399999999999</v>
      </c>
      <c r="AX23">
        <v>42.006399999999999</v>
      </c>
      <c r="AY23">
        <v>31.002199999999998</v>
      </c>
      <c r="AZ23">
        <v>4.7975400000000001E-2</v>
      </c>
      <c r="BA23">
        <v>1.8052999999999999</v>
      </c>
      <c r="BB23">
        <v>33.620899999999999</v>
      </c>
      <c r="BC23">
        <v>1.4982</v>
      </c>
      <c r="BD23">
        <v>2704.31</v>
      </c>
      <c r="BE23">
        <v>-1.78138</v>
      </c>
      <c r="BF23">
        <v>-2.6798299999999998E-3</v>
      </c>
      <c r="BG23">
        <v>-3.2561700000000001E-3</v>
      </c>
      <c r="BH23">
        <v>9.1824699999999997E-4</v>
      </c>
      <c r="BI23">
        <v>4.1200999999999999</v>
      </c>
    </row>
    <row r="24" spans="1:61">
      <c r="A24" t="s">
        <v>21</v>
      </c>
      <c r="C24">
        <v>52.256999999999998</v>
      </c>
      <c r="E24">
        <v>222773</v>
      </c>
      <c r="F24">
        <v>-1060.6099999999999</v>
      </c>
      <c r="G24">
        <v>204.477</v>
      </c>
      <c r="H24">
        <v>69.702799999999996</v>
      </c>
      <c r="I24">
        <v>5901.17</v>
      </c>
      <c r="J24">
        <v>398.08300000000003</v>
      </c>
      <c r="K24">
        <v>247.68799999999999</v>
      </c>
      <c r="L24">
        <v>156.25</v>
      </c>
      <c r="M24">
        <v>2.9443800000000002</v>
      </c>
      <c r="N24">
        <v>34.1997</v>
      </c>
      <c r="O24">
        <v>82.558899999999994</v>
      </c>
      <c r="P24">
        <v>67.640600000000006</v>
      </c>
      <c r="Q24">
        <v>277.36900000000003</v>
      </c>
      <c r="R24">
        <v>28.932500000000001</v>
      </c>
      <c r="S24">
        <v>25.252800000000001</v>
      </c>
      <c r="T24">
        <v>0.13425999999999999</v>
      </c>
      <c r="U24">
        <v>0.61111599999999999</v>
      </c>
      <c r="V24">
        <v>35.1004</v>
      </c>
      <c r="W24">
        <v>3.22356</v>
      </c>
      <c r="X24">
        <v>2598.19</v>
      </c>
      <c r="Y24">
        <v>2.5745400000000002E-2</v>
      </c>
      <c r="Z24">
        <v>4.2192200000000001E-3</v>
      </c>
      <c r="AA24">
        <v>8.6574199999999997E-4</v>
      </c>
      <c r="AB24">
        <v>9.1564899999999998E-3</v>
      </c>
      <c r="AC24">
        <v>7.7747099999999998</v>
      </c>
      <c r="AG24" t="s">
        <v>92</v>
      </c>
      <c r="AI24">
        <v>46.1935</v>
      </c>
      <c r="AK24">
        <v>206445</v>
      </c>
      <c r="AL24">
        <v>-566.30999999999995</v>
      </c>
      <c r="AM24">
        <v>240.45400000000001</v>
      </c>
      <c r="AN24">
        <v>20.6191</v>
      </c>
      <c r="AO24">
        <v>1064.8699999999999</v>
      </c>
      <c r="AP24">
        <v>0.39814100000000002</v>
      </c>
      <c r="AQ24">
        <v>-0.50883500000000004</v>
      </c>
      <c r="AR24">
        <v>124.97799999999999</v>
      </c>
      <c r="AS24">
        <v>1.0946</v>
      </c>
      <c r="AT24">
        <v>46.099600000000002</v>
      </c>
      <c r="AU24">
        <v>87.066800000000001</v>
      </c>
      <c r="AV24">
        <v>65.181799999999996</v>
      </c>
      <c r="AW24">
        <v>216.922</v>
      </c>
      <c r="AX24">
        <v>47.019799999999996</v>
      </c>
      <c r="AY24">
        <v>36.0627</v>
      </c>
      <c r="AZ24">
        <v>6.0731899999999998E-2</v>
      </c>
      <c r="BA24">
        <v>1.3635299999999999</v>
      </c>
      <c r="BB24">
        <v>28.689499999999999</v>
      </c>
      <c r="BC24">
        <v>0.48427999999999999</v>
      </c>
      <c r="BD24">
        <v>3507.68</v>
      </c>
      <c r="BE24">
        <v>0.39807399999999998</v>
      </c>
      <c r="BF24">
        <v>-2.8189600000000001E-3</v>
      </c>
      <c r="BG24">
        <v>1.5785899999999999E-3</v>
      </c>
      <c r="BH24">
        <v>6.4427099999999999E-3</v>
      </c>
      <c r="BI24">
        <v>3.4080400000000002</v>
      </c>
    </row>
    <row r="25" spans="1:61">
      <c r="A25" t="s">
        <v>22</v>
      </c>
      <c r="C25">
        <v>44.851399999999998</v>
      </c>
      <c r="E25">
        <v>199252</v>
      </c>
      <c r="F25">
        <v>383.24299999999999</v>
      </c>
      <c r="G25">
        <v>347.73099999999999</v>
      </c>
      <c r="H25">
        <v>53.691800000000001</v>
      </c>
      <c r="I25">
        <v>2671.39</v>
      </c>
      <c r="J25">
        <v>276.25700000000001</v>
      </c>
      <c r="K25">
        <v>161.33000000000001</v>
      </c>
      <c r="L25">
        <v>113.898</v>
      </c>
      <c r="M25">
        <v>1.7664500000000001</v>
      </c>
      <c r="N25">
        <v>32.582299999999996</v>
      </c>
      <c r="O25">
        <v>71.7166</v>
      </c>
      <c r="P25">
        <v>62.200200000000002</v>
      </c>
      <c r="Q25">
        <v>225.38300000000001</v>
      </c>
      <c r="R25">
        <v>28.174499999999998</v>
      </c>
      <c r="S25">
        <v>28.1355</v>
      </c>
      <c r="T25">
        <v>3.25393E-2</v>
      </c>
      <c r="U25">
        <v>1.4980199999999999</v>
      </c>
      <c r="V25">
        <v>27.270399999999999</v>
      </c>
      <c r="W25">
        <v>2.6304099999999999</v>
      </c>
      <c r="X25">
        <v>2397.0300000000002</v>
      </c>
      <c r="Y25">
        <v>1.0840300000000001E-2</v>
      </c>
      <c r="Z25" s="1">
        <v>1.0061500000000001E-6</v>
      </c>
      <c r="AA25">
        <v>-4.5654800000000002E-3</v>
      </c>
      <c r="AB25">
        <v>5.3251100000000003E-2</v>
      </c>
      <c r="AC25">
        <v>8.5106099999999998</v>
      </c>
      <c r="AG25" t="s">
        <v>93</v>
      </c>
      <c r="AI25">
        <v>41.959299999999999</v>
      </c>
      <c r="AK25">
        <v>223770</v>
      </c>
      <c r="AL25">
        <v>591.64700000000005</v>
      </c>
      <c r="AM25">
        <v>63.955399999999997</v>
      </c>
      <c r="AN25">
        <v>28.13</v>
      </c>
      <c r="AO25">
        <v>1109.02</v>
      </c>
      <c r="AP25">
        <v>0.37470199999999998</v>
      </c>
      <c r="AQ25">
        <v>0.99460499999999996</v>
      </c>
      <c r="AR25">
        <v>123.505</v>
      </c>
      <c r="AS25">
        <v>0.94731299999999996</v>
      </c>
      <c r="AT25">
        <v>45.429000000000002</v>
      </c>
      <c r="AU25">
        <v>76.007900000000006</v>
      </c>
      <c r="AV25">
        <v>75.034400000000005</v>
      </c>
      <c r="AW25">
        <v>234.04499999999999</v>
      </c>
      <c r="AX25">
        <v>25.794499999999999</v>
      </c>
      <c r="AY25">
        <v>28.332599999999999</v>
      </c>
      <c r="AZ25">
        <v>-7.1779799999999996E-3</v>
      </c>
      <c r="BA25">
        <v>1.40276</v>
      </c>
      <c r="BB25">
        <v>37.649299999999997</v>
      </c>
      <c r="BC25">
        <v>0.53592099999999998</v>
      </c>
      <c r="BD25">
        <v>3374.9</v>
      </c>
      <c r="BE25">
        <v>-9.6622799999999995E-2</v>
      </c>
      <c r="BF25">
        <v>-1.7823800000000001E-3</v>
      </c>
      <c r="BG25">
        <v>-5.5624200000000002E-3</v>
      </c>
      <c r="BH25">
        <v>2.0459399999999999E-2</v>
      </c>
      <c r="BI25">
        <v>3.0814599999999999</v>
      </c>
    </row>
    <row r="26" spans="1:61">
      <c r="A26" t="s">
        <v>23</v>
      </c>
      <c r="C26">
        <v>48.526699999999998</v>
      </c>
      <c r="E26">
        <v>225033</v>
      </c>
      <c r="F26">
        <v>-284.45299999999997</v>
      </c>
      <c r="G26">
        <v>-61.653399999999998</v>
      </c>
      <c r="H26">
        <v>57.220799999999997</v>
      </c>
      <c r="I26">
        <v>2903.12</v>
      </c>
      <c r="J26">
        <v>296.46100000000001</v>
      </c>
      <c r="K26">
        <v>139.636</v>
      </c>
      <c r="L26">
        <v>146.28200000000001</v>
      </c>
      <c r="M26">
        <v>2.7340900000000001</v>
      </c>
      <c r="N26">
        <v>30.093299999999999</v>
      </c>
      <c r="O26">
        <v>82.508700000000005</v>
      </c>
      <c r="P26">
        <v>69.497100000000003</v>
      </c>
      <c r="Q26">
        <v>265.7</v>
      </c>
      <c r="R26">
        <v>33.217500000000001</v>
      </c>
      <c r="S26">
        <v>26.0046</v>
      </c>
      <c r="T26">
        <v>-8.9680000000000001E-4</v>
      </c>
      <c r="U26">
        <v>0.71769799999999995</v>
      </c>
      <c r="V26">
        <v>32.731900000000003</v>
      </c>
      <c r="W26">
        <v>2.70181</v>
      </c>
      <c r="X26">
        <v>3007.46</v>
      </c>
      <c r="Y26">
        <v>1.04936E-2</v>
      </c>
      <c r="Z26" s="1">
        <v>-3.0628499999999999E-7</v>
      </c>
      <c r="AA26">
        <v>-3.95795E-3</v>
      </c>
      <c r="AB26">
        <v>0.117677</v>
      </c>
      <c r="AC26">
        <v>6.8979799999999996</v>
      </c>
      <c r="AG26" t="s">
        <v>94</v>
      </c>
      <c r="AI26">
        <v>38.379899999999999</v>
      </c>
      <c r="AK26">
        <v>224552</v>
      </c>
      <c r="AL26">
        <v>1788.73</v>
      </c>
      <c r="AM26">
        <v>489.09300000000002</v>
      </c>
      <c r="AN26">
        <v>30.341799999999999</v>
      </c>
      <c r="AO26">
        <v>1049.2</v>
      </c>
      <c r="AP26">
        <v>0.385932</v>
      </c>
      <c r="AQ26">
        <v>2.1551300000000002</v>
      </c>
      <c r="AR26">
        <v>110.19799999999999</v>
      </c>
      <c r="AS26">
        <v>0.76902499999999996</v>
      </c>
      <c r="AT26">
        <v>41.912500000000001</v>
      </c>
      <c r="AU26">
        <v>45.055599999999998</v>
      </c>
      <c r="AV26">
        <v>72.238399999999999</v>
      </c>
      <c r="AW26">
        <v>214.679</v>
      </c>
      <c r="AX26">
        <v>35.335900000000002</v>
      </c>
      <c r="AY26">
        <v>27.657299999999999</v>
      </c>
      <c r="AZ26">
        <v>0.10022200000000001</v>
      </c>
      <c r="BA26">
        <v>1.4715800000000001</v>
      </c>
      <c r="BB26">
        <v>30.1295</v>
      </c>
      <c r="BC26">
        <v>0.86416000000000004</v>
      </c>
      <c r="BD26">
        <v>3844.18</v>
      </c>
      <c r="BE26">
        <v>5.4614099999999999E-2</v>
      </c>
      <c r="BF26">
        <v>-7.9985099999999997E-4</v>
      </c>
      <c r="BG26">
        <v>-3.6302000000000001E-3</v>
      </c>
      <c r="BH26">
        <v>1.77953E-2</v>
      </c>
      <c r="BI26">
        <v>4.3323</v>
      </c>
    </row>
    <row r="27" spans="1:61">
      <c r="A27" t="s">
        <v>51</v>
      </c>
      <c r="C27">
        <v>49.152500000000003</v>
      </c>
      <c r="E27">
        <v>216600</v>
      </c>
      <c r="F27">
        <v>1625</v>
      </c>
      <c r="G27">
        <v>585.21699999999998</v>
      </c>
      <c r="H27">
        <v>73.584500000000006</v>
      </c>
      <c r="I27">
        <v>4014.16</v>
      </c>
      <c r="J27">
        <v>338.505</v>
      </c>
      <c r="K27">
        <v>300.50900000000001</v>
      </c>
      <c r="L27">
        <v>149.30000000000001</v>
      </c>
      <c r="M27">
        <v>2.7479300000000002</v>
      </c>
      <c r="N27">
        <v>42.684199999999997</v>
      </c>
      <c r="O27">
        <v>109.851</v>
      </c>
      <c r="P27">
        <v>64.858400000000003</v>
      </c>
      <c r="Q27">
        <v>300.74599999999998</v>
      </c>
      <c r="R27">
        <v>18.753499999999999</v>
      </c>
      <c r="S27">
        <v>20.102399999999999</v>
      </c>
      <c r="T27">
        <v>-2.9965999999999999E-3</v>
      </c>
      <c r="U27">
        <v>2.8544800000000001</v>
      </c>
      <c r="V27">
        <v>20.675699999999999</v>
      </c>
      <c r="W27">
        <v>2.8197899999999998</v>
      </c>
      <c r="X27">
        <v>3743.77</v>
      </c>
      <c r="Y27">
        <v>2.19244E-2</v>
      </c>
      <c r="Z27">
        <v>6.7349499999999997E-4</v>
      </c>
      <c r="AA27">
        <v>-2.4653300000000001E-4</v>
      </c>
      <c r="AB27">
        <v>4.4014600000000001E-2</v>
      </c>
      <c r="AC27">
        <v>5.0818500000000002</v>
      </c>
      <c r="AG27" t="s">
        <v>95</v>
      </c>
      <c r="AI27">
        <v>46.028799999999997</v>
      </c>
      <c r="AK27">
        <v>249070</v>
      </c>
      <c r="AL27">
        <v>1027.44</v>
      </c>
      <c r="AM27">
        <v>134.881</v>
      </c>
      <c r="AN27">
        <v>52.797800000000002</v>
      </c>
      <c r="AO27">
        <v>1239.24</v>
      </c>
      <c r="AP27">
        <v>0.86103099999999999</v>
      </c>
      <c r="AQ27">
        <v>0.43053000000000002</v>
      </c>
      <c r="AR27">
        <v>113.128</v>
      </c>
      <c r="AS27">
        <v>1.0381800000000001</v>
      </c>
      <c r="AT27">
        <v>65.110299999999995</v>
      </c>
      <c r="AU27">
        <v>102.938</v>
      </c>
      <c r="AV27">
        <v>78.149799999999999</v>
      </c>
      <c r="AW27">
        <v>228.91900000000001</v>
      </c>
      <c r="AX27">
        <v>31.593599999999999</v>
      </c>
      <c r="AY27">
        <v>32.236400000000003</v>
      </c>
      <c r="AZ27">
        <v>0.14696899999999999</v>
      </c>
      <c r="BA27">
        <v>2.34673</v>
      </c>
      <c r="BB27">
        <v>25.3249</v>
      </c>
      <c r="BC27">
        <v>0.62747799999999998</v>
      </c>
      <c r="BD27">
        <v>3958.79</v>
      </c>
      <c r="BE27">
        <v>-4.1357599999999996E-3</v>
      </c>
      <c r="BF27">
        <v>1.20747E-4</v>
      </c>
      <c r="BG27">
        <v>9.0921999999999997E-4</v>
      </c>
      <c r="BH27">
        <v>-5.1257799999999997E-4</v>
      </c>
      <c r="BI27">
        <v>2.9908800000000002</v>
      </c>
    </row>
    <row r="28" spans="1:61">
      <c r="A28" t="s">
        <v>52</v>
      </c>
      <c r="C28">
        <v>44.0242</v>
      </c>
      <c r="E28">
        <v>191542</v>
      </c>
      <c r="F28">
        <v>1752.5</v>
      </c>
      <c r="G28">
        <v>-181.482</v>
      </c>
      <c r="H28">
        <v>63.865200000000002</v>
      </c>
      <c r="I28">
        <v>3201.59</v>
      </c>
      <c r="J28">
        <v>301.36799999999999</v>
      </c>
      <c r="K28">
        <v>173.99299999999999</v>
      </c>
      <c r="L28">
        <v>125.983</v>
      </c>
      <c r="M28">
        <v>2.30124</v>
      </c>
      <c r="N28">
        <v>26.737500000000001</v>
      </c>
      <c r="O28">
        <v>74.020899999999997</v>
      </c>
      <c r="P28">
        <v>60.362099999999998</v>
      </c>
      <c r="Q28">
        <v>231.048</v>
      </c>
      <c r="R28">
        <v>24.658300000000001</v>
      </c>
      <c r="S28">
        <v>29.348700000000001</v>
      </c>
      <c r="T28">
        <v>6.2604199999999999E-2</v>
      </c>
      <c r="U28">
        <v>1.5605500000000001</v>
      </c>
      <c r="V28">
        <v>28.418600000000001</v>
      </c>
      <c r="W28">
        <v>1.8132999999999999</v>
      </c>
      <c r="X28">
        <v>2181.6999999999998</v>
      </c>
      <c r="Y28">
        <v>1.6662E-2</v>
      </c>
      <c r="Z28">
        <v>-1.11893E-3</v>
      </c>
      <c r="AA28">
        <v>6.4005400000000004E-4</v>
      </c>
      <c r="AB28">
        <v>3.0314299999999999E-2</v>
      </c>
      <c r="AC28">
        <v>8.46495</v>
      </c>
      <c r="AG28" t="s">
        <v>96</v>
      </c>
      <c r="AI28">
        <v>47.553899999999999</v>
      </c>
      <c r="AK28">
        <v>238140</v>
      </c>
      <c r="AL28">
        <v>2210.4899999999998</v>
      </c>
      <c r="AM28">
        <v>90.836299999999994</v>
      </c>
      <c r="AN28">
        <v>39.665300000000002</v>
      </c>
      <c r="AO28">
        <v>999.36800000000005</v>
      </c>
      <c r="AP28">
        <v>-0.165072</v>
      </c>
      <c r="AQ28">
        <v>0.42980299999999999</v>
      </c>
      <c r="AR28">
        <v>127.547</v>
      </c>
      <c r="AS28">
        <v>1.46776</v>
      </c>
      <c r="AT28">
        <v>52.207900000000002</v>
      </c>
      <c r="AU28">
        <v>108.515</v>
      </c>
      <c r="AV28">
        <v>67.255099999999999</v>
      </c>
      <c r="AW28">
        <v>219.76</v>
      </c>
      <c r="AX28">
        <v>29.2927</v>
      </c>
      <c r="AY28">
        <v>29.451699999999999</v>
      </c>
      <c r="AZ28">
        <v>5.7716400000000001E-2</v>
      </c>
      <c r="BA28">
        <v>1.63514</v>
      </c>
      <c r="BB28">
        <v>19.242699999999999</v>
      </c>
      <c r="BC28">
        <v>6.9243399999999997E-2</v>
      </c>
      <c r="BD28">
        <v>3469.31</v>
      </c>
      <c r="BE28">
        <v>7.6585200000000003E-3</v>
      </c>
      <c r="BF28">
        <v>2.1330500000000001E-4</v>
      </c>
      <c r="BG28">
        <v>-2.1234800000000001E-4</v>
      </c>
      <c r="BH28">
        <v>2.1943399999999998E-2</v>
      </c>
      <c r="BI28">
        <v>3.95221</v>
      </c>
    </row>
    <row r="29" spans="1:61">
      <c r="A29" t="s">
        <v>53</v>
      </c>
      <c r="C29">
        <v>38.470700000000001</v>
      </c>
      <c r="E29">
        <v>185745</v>
      </c>
      <c r="F29">
        <v>2341.35</v>
      </c>
      <c r="G29">
        <v>-360.51</v>
      </c>
      <c r="H29">
        <v>89.702699999999993</v>
      </c>
      <c r="I29">
        <v>3381.74</v>
      </c>
      <c r="J29">
        <v>350.53500000000003</v>
      </c>
      <c r="K29">
        <v>183.452</v>
      </c>
      <c r="L29">
        <v>112.52800000000001</v>
      </c>
      <c r="M29">
        <v>1.6016900000000001</v>
      </c>
      <c r="N29">
        <v>27.7242</v>
      </c>
      <c r="O29">
        <v>70.570899999999995</v>
      </c>
      <c r="P29">
        <v>66.387799999999999</v>
      </c>
      <c r="Q29">
        <v>253.161</v>
      </c>
      <c r="R29">
        <v>35.167099999999998</v>
      </c>
      <c r="S29">
        <v>30.624500000000001</v>
      </c>
      <c r="T29">
        <v>3.02878E-2</v>
      </c>
      <c r="U29">
        <v>1.4257599999999999</v>
      </c>
      <c r="V29">
        <v>25.036999999999999</v>
      </c>
      <c r="W29">
        <v>2.5273300000000001</v>
      </c>
      <c r="X29">
        <v>2360.67</v>
      </c>
      <c r="Y29">
        <v>1.4879E-2</v>
      </c>
      <c r="Z29">
        <v>-7.4881899999999996E-4</v>
      </c>
      <c r="AA29">
        <v>-4.11642E-3</v>
      </c>
      <c r="AB29">
        <v>5.3287599999999997E-2</v>
      </c>
      <c r="AC29">
        <v>9.0024899999999999</v>
      </c>
      <c r="AG29" t="s">
        <v>97</v>
      </c>
      <c r="AI29">
        <v>43.607199999999999</v>
      </c>
      <c r="AK29">
        <v>221091</v>
      </c>
      <c r="AL29">
        <v>2838.83</v>
      </c>
      <c r="AM29">
        <v>185.92599999999999</v>
      </c>
      <c r="AN29">
        <v>43.643000000000001</v>
      </c>
      <c r="AO29">
        <v>1196.24</v>
      </c>
      <c r="AP29">
        <v>2.0250499999999998</v>
      </c>
      <c r="AQ29">
        <v>0.62598100000000001</v>
      </c>
      <c r="AR29">
        <v>115.858</v>
      </c>
      <c r="AS29">
        <v>1.04572</v>
      </c>
      <c r="AT29">
        <v>37.599600000000002</v>
      </c>
      <c r="AU29">
        <v>88.152699999999996</v>
      </c>
      <c r="AV29">
        <v>72.621499999999997</v>
      </c>
      <c r="AW29">
        <v>199.07599999999999</v>
      </c>
      <c r="AX29">
        <v>39.432699999999997</v>
      </c>
      <c r="AY29">
        <v>39.426499999999997</v>
      </c>
      <c r="AZ29">
        <v>7.1698700000000004E-2</v>
      </c>
      <c r="BA29">
        <v>1.53756</v>
      </c>
      <c r="BB29">
        <v>27.401399999999999</v>
      </c>
      <c r="BC29">
        <v>0.61755199999999999</v>
      </c>
      <c r="BD29">
        <v>3448</v>
      </c>
      <c r="BE29">
        <v>1.0777999999999999E-2</v>
      </c>
      <c r="BF29">
        <v>-1.4098299999999999E-3</v>
      </c>
      <c r="BG29" s="1">
        <v>6.1642299999999998E-5</v>
      </c>
      <c r="BH29">
        <v>-5.3360600000000001E-3</v>
      </c>
      <c r="BI29">
        <v>5.0700799999999999</v>
      </c>
    </row>
    <row r="30" spans="1:61">
      <c r="A30" t="s">
        <v>54</v>
      </c>
      <c r="C30">
        <v>43.3157</v>
      </c>
      <c r="E30">
        <v>200593</v>
      </c>
      <c r="F30">
        <v>-181.93899999999999</v>
      </c>
      <c r="G30">
        <v>45.8964</v>
      </c>
      <c r="H30">
        <v>53.742600000000003</v>
      </c>
      <c r="I30">
        <v>3371.16</v>
      </c>
      <c r="J30">
        <v>300.90600000000001</v>
      </c>
      <c r="K30">
        <v>105.755</v>
      </c>
      <c r="L30">
        <v>135.28899999999999</v>
      </c>
      <c r="M30">
        <v>2.1426099999999999</v>
      </c>
      <c r="N30">
        <v>33.7928</v>
      </c>
      <c r="O30">
        <v>77.811300000000003</v>
      </c>
      <c r="P30">
        <v>65.647999999999996</v>
      </c>
      <c r="Q30">
        <v>267.52800000000002</v>
      </c>
      <c r="R30">
        <v>28.837399999999999</v>
      </c>
      <c r="S30">
        <v>31.739599999999999</v>
      </c>
      <c r="T30">
        <v>9.8065799999999995E-2</v>
      </c>
      <c r="U30">
        <v>1.68841</v>
      </c>
      <c r="V30">
        <v>35.169800000000002</v>
      </c>
      <c r="W30">
        <v>3.7111999999999998</v>
      </c>
      <c r="X30">
        <v>2361.7800000000002</v>
      </c>
      <c r="Y30">
        <v>1.7127300000000002E-2</v>
      </c>
      <c r="Z30">
        <v>1.7542600000000001E-4</v>
      </c>
      <c r="AA30">
        <v>-9.1702599999999995E-3</v>
      </c>
      <c r="AB30">
        <v>8.1939899999999996E-2</v>
      </c>
      <c r="AC30">
        <v>8.1623900000000003</v>
      </c>
      <c r="AG30" t="s">
        <v>98</v>
      </c>
      <c r="AI30">
        <v>43.9878</v>
      </c>
      <c r="AK30">
        <v>218367</v>
      </c>
      <c r="AL30">
        <v>1104.73</v>
      </c>
      <c r="AM30">
        <v>-9.6317799999999991</v>
      </c>
      <c r="AN30">
        <v>50.997500000000002</v>
      </c>
      <c r="AO30">
        <v>1297.5899999999999</v>
      </c>
      <c r="AP30">
        <v>-9.17971</v>
      </c>
      <c r="AQ30">
        <v>7.3494900000000002E-2</v>
      </c>
      <c r="AR30">
        <v>118.19499999999999</v>
      </c>
      <c r="AS30">
        <v>1.19598</v>
      </c>
      <c r="AT30">
        <v>54.722700000000003</v>
      </c>
      <c r="AU30">
        <v>68.6113</v>
      </c>
      <c r="AV30">
        <v>80.110699999999994</v>
      </c>
      <c r="AW30">
        <v>234.92699999999999</v>
      </c>
      <c r="AX30">
        <v>21.8127</v>
      </c>
      <c r="AY30">
        <v>33.235500000000002</v>
      </c>
      <c r="AZ30">
        <v>9.5592700000000003E-2</v>
      </c>
      <c r="BA30">
        <v>1.85168</v>
      </c>
      <c r="BB30">
        <v>31.433299999999999</v>
      </c>
      <c r="BC30">
        <v>0.90013399999999999</v>
      </c>
      <c r="BD30">
        <v>4252.71</v>
      </c>
      <c r="BE30">
        <v>1.8649200000000001E-2</v>
      </c>
      <c r="BF30">
        <v>8.8466499999999993E-3</v>
      </c>
      <c r="BG30" s="1">
        <v>-2.07458E-5</v>
      </c>
      <c r="BH30">
        <v>5.0520799999999998E-2</v>
      </c>
      <c r="BI30">
        <v>3.6846299999999998</v>
      </c>
    </row>
    <row r="31" spans="1:61">
      <c r="A31" t="s">
        <v>55</v>
      </c>
      <c r="C31">
        <v>47.6813</v>
      </c>
      <c r="E31">
        <v>184785</v>
      </c>
      <c r="F31">
        <v>-44.690100000000001</v>
      </c>
      <c r="G31">
        <v>-359.48</v>
      </c>
      <c r="H31">
        <v>55.290999999999997</v>
      </c>
      <c r="I31">
        <v>2741.72</v>
      </c>
      <c r="J31">
        <v>284.137</v>
      </c>
      <c r="K31">
        <v>106.55200000000001</v>
      </c>
      <c r="L31">
        <v>138.87200000000001</v>
      </c>
      <c r="M31">
        <v>2.6713800000000001</v>
      </c>
      <c r="N31">
        <v>44.526699999999998</v>
      </c>
      <c r="O31">
        <v>78.640100000000004</v>
      </c>
      <c r="P31">
        <v>65.981800000000007</v>
      </c>
      <c r="Q31">
        <v>233.09899999999999</v>
      </c>
      <c r="R31">
        <v>33.380800000000001</v>
      </c>
      <c r="S31">
        <v>33.753500000000003</v>
      </c>
      <c r="T31">
        <v>4.3715299999999999E-2</v>
      </c>
      <c r="U31">
        <v>1.5188200000000001</v>
      </c>
      <c r="V31">
        <v>27.181899999999999</v>
      </c>
      <c r="W31">
        <v>2.5824799999999999</v>
      </c>
      <c r="X31">
        <v>2636.48</v>
      </c>
      <c r="Y31">
        <v>2.0367099999999999E-2</v>
      </c>
      <c r="Z31" s="1">
        <v>-3.20839E-5</v>
      </c>
      <c r="AA31">
        <v>-2.88756E-3</v>
      </c>
      <c r="AB31" s="1">
        <v>-2.5377299999999998E-5</v>
      </c>
      <c r="AC31">
        <v>8.7941400000000005</v>
      </c>
      <c r="AG31" t="s">
        <v>99</v>
      </c>
      <c r="AI31">
        <v>36.694200000000002</v>
      </c>
      <c r="AK31">
        <v>215439</v>
      </c>
      <c r="AL31">
        <v>757.98800000000006</v>
      </c>
      <c r="AM31">
        <v>-128.809</v>
      </c>
      <c r="AN31">
        <v>45.898699999999998</v>
      </c>
      <c r="AO31">
        <v>1037.22</v>
      </c>
      <c r="AP31">
        <v>-5.7161299999999997</v>
      </c>
      <c r="AQ31">
        <v>0.124255</v>
      </c>
      <c r="AR31">
        <v>84.810900000000004</v>
      </c>
      <c r="AS31">
        <v>1.01424</v>
      </c>
      <c r="AT31">
        <v>32.434800000000003</v>
      </c>
      <c r="AU31">
        <v>46.929099999999998</v>
      </c>
      <c r="AV31">
        <v>69.5441</v>
      </c>
      <c r="AW31">
        <v>249.411</v>
      </c>
      <c r="AX31">
        <v>22.75</v>
      </c>
      <c r="AY31">
        <v>31.106000000000002</v>
      </c>
      <c r="AZ31">
        <v>-7.0692300000000001E-3</v>
      </c>
      <c r="BA31">
        <v>0.72291000000000005</v>
      </c>
      <c r="BB31">
        <v>36.353900000000003</v>
      </c>
      <c r="BC31">
        <v>1.3895900000000001</v>
      </c>
      <c r="BD31">
        <v>1699.14</v>
      </c>
      <c r="BE31" s="1">
        <v>-4.0933999999999998E-5</v>
      </c>
      <c r="BF31">
        <v>4.2172899999999997E-4</v>
      </c>
      <c r="BG31" s="1">
        <v>1.35033E-5</v>
      </c>
      <c r="BH31">
        <v>-7.78504E-3</v>
      </c>
      <c r="BI31">
        <v>4.2117599999999999</v>
      </c>
    </row>
    <row r="32" spans="1:61">
      <c r="A32" t="s">
        <v>56</v>
      </c>
      <c r="C32">
        <v>38.158499999999997</v>
      </c>
      <c r="E32">
        <v>209037</v>
      </c>
      <c r="F32">
        <v>2177.62</v>
      </c>
      <c r="G32">
        <v>159.30099999999999</v>
      </c>
      <c r="H32">
        <v>47.727400000000003</v>
      </c>
      <c r="I32">
        <v>2947.71</v>
      </c>
      <c r="J32">
        <v>290.28500000000003</v>
      </c>
      <c r="K32">
        <v>140.584</v>
      </c>
      <c r="L32">
        <v>111.95</v>
      </c>
      <c r="M32">
        <v>2.3771200000000001</v>
      </c>
      <c r="N32">
        <v>19.778099999999998</v>
      </c>
      <c r="O32">
        <v>65.8309</v>
      </c>
      <c r="P32">
        <v>63.535899999999998</v>
      </c>
      <c r="Q32">
        <v>256.42200000000003</v>
      </c>
      <c r="R32">
        <v>22.867599999999999</v>
      </c>
      <c r="S32">
        <v>29.200299999999999</v>
      </c>
      <c r="T32">
        <v>2.3373100000000001E-2</v>
      </c>
      <c r="U32">
        <v>2.6777899999999999</v>
      </c>
      <c r="V32">
        <v>37.1541</v>
      </c>
      <c r="W32">
        <v>3.4697100000000001</v>
      </c>
      <c r="X32">
        <v>2328.04</v>
      </c>
      <c r="Y32">
        <v>1.54991E-2</v>
      </c>
      <c r="Z32" s="1">
        <v>-5.1332000000000003E-5</v>
      </c>
      <c r="AA32">
        <v>8.56276E-4</v>
      </c>
      <c r="AB32">
        <v>0.116672</v>
      </c>
      <c r="AC32">
        <v>6.7895500000000002</v>
      </c>
      <c r="AG32" t="s">
        <v>100</v>
      </c>
      <c r="AI32">
        <v>36.461500000000001</v>
      </c>
      <c r="AK32">
        <v>204731</v>
      </c>
      <c r="AL32">
        <v>-124.535</v>
      </c>
      <c r="AM32">
        <v>66.715299999999999</v>
      </c>
      <c r="AN32">
        <v>33.868899999999996</v>
      </c>
      <c r="AO32">
        <v>912.18200000000002</v>
      </c>
      <c r="AP32">
        <v>1.85205</v>
      </c>
      <c r="AQ32">
        <v>1.2177500000000001</v>
      </c>
      <c r="AR32">
        <v>129.137</v>
      </c>
      <c r="AS32">
        <v>1.13168</v>
      </c>
      <c r="AT32">
        <v>51.027000000000001</v>
      </c>
      <c r="AU32">
        <v>102.812</v>
      </c>
      <c r="AV32">
        <v>80.102500000000006</v>
      </c>
      <c r="AW32">
        <v>220.01300000000001</v>
      </c>
      <c r="AX32">
        <v>28.455500000000001</v>
      </c>
      <c r="AY32">
        <v>33.926299999999998</v>
      </c>
      <c r="AZ32">
        <v>-1.5247800000000001E-2</v>
      </c>
      <c r="BA32">
        <v>1.2807999999999999</v>
      </c>
      <c r="BB32">
        <v>37.7729</v>
      </c>
      <c r="BC32">
        <v>0.84073799999999999</v>
      </c>
      <c r="BD32">
        <v>3642.01</v>
      </c>
      <c r="BE32">
        <v>1.6808300000000002E-2</v>
      </c>
      <c r="BF32">
        <v>-1.24391E-3</v>
      </c>
      <c r="BG32" s="1">
        <v>-4.2033400000000003E-5</v>
      </c>
      <c r="BH32">
        <v>9.7895599999999992E-3</v>
      </c>
      <c r="BI32">
        <v>3.4705599999999999</v>
      </c>
    </row>
    <row r="33" spans="1:61">
      <c r="A33" t="s">
        <v>57</v>
      </c>
      <c r="C33">
        <v>37.473700000000001</v>
      </c>
      <c r="E33">
        <v>192186</v>
      </c>
      <c r="F33">
        <v>942.48199999999997</v>
      </c>
      <c r="G33">
        <v>231.54400000000001</v>
      </c>
      <c r="H33">
        <v>50.292700000000004</v>
      </c>
      <c r="I33">
        <v>2640.72</v>
      </c>
      <c r="J33">
        <v>275.94099999999997</v>
      </c>
      <c r="K33">
        <v>177.923</v>
      </c>
      <c r="L33">
        <v>125.357</v>
      </c>
      <c r="M33">
        <v>2.0107400000000002</v>
      </c>
      <c r="N33">
        <v>37.058900000000001</v>
      </c>
      <c r="O33">
        <v>80.9465</v>
      </c>
      <c r="P33">
        <v>59.429400000000001</v>
      </c>
      <c r="Q33">
        <v>248.06899999999999</v>
      </c>
      <c r="R33">
        <v>18.544</v>
      </c>
      <c r="S33">
        <v>25.691800000000001</v>
      </c>
      <c r="T33">
        <v>8.9969499999999994E-2</v>
      </c>
      <c r="U33">
        <v>1.0870200000000001</v>
      </c>
      <c r="V33">
        <v>28.364699999999999</v>
      </c>
      <c r="W33">
        <v>2.1489199999999999</v>
      </c>
      <c r="X33">
        <v>2395.3000000000002</v>
      </c>
      <c r="Y33">
        <v>3.0072700000000001E-2</v>
      </c>
      <c r="Z33">
        <v>2.2757300000000001E-4</v>
      </c>
      <c r="AA33">
        <v>-5.9865600000000004E-4</v>
      </c>
      <c r="AB33">
        <v>1.4796500000000001E-2</v>
      </c>
      <c r="AC33">
        <v>7.0364399999999998</v>
      </c>
      <c r="AG33" t="s">
        <v>101</v>
      </c>
      <c r="AI33">
        <v>44.344000000000001</v>
      </c>
      <c r="AK33">
        <v>195160</v>
      </c>
      <c r="AL33">
        <v>332.98099999999999</v>
      </c>
      <c r="AM33">
        <v>269.44600000000003</v>
      </c>
      <c r="AN33">
        <v>45.399000000000001</v>
      </c>
      <c r="AO33">
        <v>1006.14</v>
      </c>
      <c r="AP33">
        <v>0.50245700000000004</v>
      </c>
      <c r="AQ33">
        <v>-0.10574600000000001</v>
      </c>
      <c r="AR33">
        <v>118.31</v>
      </c>
      <c r="AS33">
        <v>1.22454</v>
      </c>
      <c r="AT33">
        <v>30.8627</v>
      </c>
      <c r="AU33">
        <v>55.823500000000003</v>
      </c>
      <c r="AV33">
        <v>70.7911</v>
      </c>
      <c r="AW33">
        <v>202.98599999999999</v>
      </c>
      <c r="AX33">
        <v>43.105800000000002</v>
      </c>
      <c r="AY33">
        <v>33.797499999999999</v>
      </c>
      <c r="AZ33">
        <v>4.9241300000000002E-2</v>
      </c>
      <c r="BA33">
        <v>1.2532399999999999</v>
      </c>
      <c r="BB33">
        <v>26.235299999999999</v>
      </c>
      <c r="BC33">
        <v>0.70628800000000003</v>
      </c>
      <c r="BD33">
        <v>2855.62</v>
      </c>
      <c r="BE33">
        <v>2.1660200000000001E-2</v>
      </c>
      <c r="BF33">
        <v>-1.0478600000000001E-3</v>
      </c>
      <c r="BG33">
        <v>-5.7031199999999999E-3</v>
      </c>
      <c r="BH33">
        <v>3.7437699999999997E-2</v>
      </c>
      <c r="BI33">
        <v>4.66113</v>
      </c>
    </row>
    <row r="34" spans="1:61">
      <c r="A34" t="s">
        <v>58</v>
      </c>
      <c r="C34">
        <v>53.146500000000003</v>
      </c>
      <c r="E34">
        <v>217372</v>
      </c>
      <c r="F34">
        <v>-2168.41</v>
      </c>
      <c r="G34">
        <v>-68.610900000000001</v>
      </c>
      <c r="H34">
        <v>56.520800000000001</v>
      </c>
      <c r="I34">
        <v>3302.33</v>
      </c>
      <c r="J34">
        <v>302.721</v>
      </c>
      <c r="K34">
        <v>155.529</v>
      </c>
      <c r="L34">
        <v>150.25899999999999</v>
      </c>
      <c r="M34">
        <v>2.1333600000000001</v>
      </c>
      <c r="N34">
        <v>44.825699999999998</v>
      </c>
      <c r="O34">
        <v>48.204300000000003</v>
      </c>
      <c r="P34">
        <v>66.917900000000003</v>
      </c>
      <c r="Q34">
        <v>287.50400000000002</v>
      </c>
      <c r="R34">
        <v>17.093900000000001</v>
      </c>
      <c r="S34">
        <v>29.424800000000001</v>
      </c>
      <c r="T34">
        <v>0.10052</v>
      </c>
      <c r="U34">
        <v>2.73427</v>
      </c>
      <c r="V34">
        <v>36.089100000000002</v>
      </c>
      <c r="W34">
        <v>2.8308900000000001</v>
      </c>
      <c r="X34">
        <v>2528.13</v>
      </c>
      <c r="Y34" s="1">
        <v>9.2565599999999993E-5</v>
      </c>
      <c r="Z34">
        <v>-1.5295E-3</v>
      </c>
      <c r="AA34">
        <v>1.99972E-3</v>
      </c>
      <c r="AB34">
        <v>5.1016300000000001E-2</v>
      </c>
      <c r="AC34">
        <v>8.3098799999999997</v>
      </c>
      <c r="AG34" t="s">
        <v>102</v>
      </c>
      <c r="AI34">
        <v>33.119700000000002</v>
      </c>
      <c r="AK34">
        <v>187239</v>
      </c>
      <c r="AL34">
        <v>1576.38</v>
      </c>
      <c r="AM34">
        <v>305.48399999999998</v>
      </c>
      <c r="AN34">
        <v>55.883699999999997</v>
      </c>
      <c r="AO34">
        <v>1143.54</v>
      </c>
      <c r="AP34">
        <v>0.47631699999999999</v>
      </c>
      <c r="AQ34">
        <v>1.40821</v>
      </c>
      <c r="AR34">
        <v>95.329700000000003</v>
      </c>
      <c r="AS34">
        <v>0.65285400000000005</v>
      </c>
      <c r="AT34">
        <v>31.726900000000001</v>
      </c>
      <c r="AU34">
        <v>58.550699999999999</v>
      </c>
      <c r="AV34">
        <v>64.5642</v>
      </c>
      <c r="AW34">
        <v>254.21700000000001</v>
      </c>
      <c r="AX34">
        <v>33.195900000000002</v>
      </c>
      <c r="AY34">
        <v>24.849799999999998</v>
      </c>
      <c r="AZ34">
        <v>5.0621899999999997E-2</v>
      </c>
      <c r="BA34">
        <v>1.2896300000000001</v>
      </c>
      <c r="BB34">
        <v>32.637700000000002</v>
      </c>
      <c r="BC34">
        <v>1.10067</v>
      </c>
      <c r="BD34">
        <v>1979.02</v>
      </c>
      <c r="BE34">
        <v>1.28004E-2</v>
      </c>
      <c r="BF34">
        <v>-1.0765099999999999E-3</v>
      </c>
      <c r="BG34">
        <v>-4.2855599999999999E-3</v>
      </c>
      <c r="BH34">
        <v>3.5331099999999997E-2</v>
      </c>
      <c r="BI34">
        <v>2.84233</v>
      </c>
    </row>
    <row r="35" spans="1:61">
      <c r="A35" t="s">
        <v>59</v>
      </c>
      <c r="C35">
        <v>50.301600000000001</v>
      </c>
      <c r="E35">
        <v>230766</v>
      </c>
      <c r="F35">
        <v>1537.2</v>
      </c>
      <c r="G35">
        <v>-195.25700000000001</v>
      </c>
      <c r="H35">
        <v>51.700200000000002</v>
      </c>
      <c r="I35">
        <v>3006.95</v>
      </c>
      <c r="J35">
        <v>288.827</v>
      </c>
      <c r="K35">
        <v>161.29900000000001</v>
      </c>
      <c r="L35">
        <v>129.91</v>
      </c>
      <c r="M35">
        <v>1.85541</v>
      </c>
      <c r="N35">
        <v>36.251800000000003</v>
      </c>
      <c r="O35">
        <v>66.531400000000005</v>
      </c>
      <c r="P35">
        <v>65.206599999999995</v>
      </c>
      <c r="Q35">
        <v>285.39800000000002</v>
      </c>
      <c r="R35">
        <v>29.4191</v>
      </c>
      <c r="S35">
        <v>33.2639</v>
      </c>
      <c r="T35">
        <v>-5.7101699999999997E-3</v>
      </c>
      <c r="U35">
        <v>1.3185199999999999</v>
      </c>
      <c r="V35">
        <v>27.071100000000001</v>
      </c>
      <c r="W35">
        <v>2.5255899999999998</v>
      </c>
      <c r="X35">
        <v>1908.58</v>
      </c>
      <c r="Y35">
        <v>8.0834800000000005E-3</v>
      </c>
      <c r="Z35">
        <v>-8.3532300000000001E-4</v>
      </c>
      <c r="AA35">
        <v>-1.01241E-2</v>
      </c>
      <c r="AB35">
        <v>0.10047399999999999</v>
      </c>
      <c r="AC35">
        <v>8.8037600000000005</v>
      </c>
      <c r="AG35" t="s">
        <v>103</v>
      </c>
      <c r="AI35">
        <v>39.446399999999997</v>
      </c>
      <c r="AK35">
        <v>208041</v>
      </c>
      <c r="AL35">
        <v>-132.119</v>
      </c>
      <c r="AM35">
        <v>211.71600000000001</v>
      </c>
      <c r="AN35">
        <v>45.137500000000003</v>
      </c>
      <c r="AO35">
        <v>1107.25</v>
      </c>
      <c r="AP35">
        <v>0.56758399999999998</v>
      </c>
      <c r="AQ35">
        <v>3.7197300000000003E-2</v>
      </c>
      <c r="AR35">
        <v>91.714799999999997</v>
      </c>
      <c r="AS35">
        <v>0.61092100000000005</v>
      </c>
      <c r="AT35">
        <v>42.286299999999997</v>
      </c>
      <c r="AU35">
        <v>76.974000000000004</v>
      </c>
      <c r="AV35">
        <v>65.523300000000006</v>
      </c>
      <c r="AW35">
        <v>238.27500000000001</v>
      </c>
      <c r="AX35">
        <v>32.1815</v>
      </c>
      <c r="AY35">
        <v>33.393700000000003</v>
      </c>
      <c r="AZ35">
        <v>8.0137899999999998E-2</v>
      </c>
      <c r="BA35">
        <v>1.34768</v>
      </c>
      <c r="BB35">
        <v>25.807700000000001</v>
      </c>
      <c r="BC35">
        <v>0.31801800000000002</v>
      </c>
      <c r="BD35">
        <v>3491.04</v>
      </c>
      <c r="BE35">
        <v>6.4670500000000002E-3</v>
      </c>
      <c r="BF35">
        <v>1.90342E-4</v>
      </c>
      <c r="BG35">
        <v>9.3008999999999995E-4</v>
      </c>
      <c r="BH35">
        <v>1.7205399999999999E-2</v>
      </c>
      <c r="BI35">
        <v>3.5315300000000001</v>
      </c>
    </row>
    <row r="36" spans="1:61">
      <c r="A36" t="s">
        <v>60</v>
      </c>
      <c r="C36">
        <v>45.171700000000001</v>
      </c>
      <c r="E36">
        <v>188323</v>
      </c>
      <c r="F36">
        <v>852.09</v>
      </c>
      <c r="G36">
        <v>-43.079900000000002</v>
      </c>
      <c r="H36">
        <v>96.086399999999998</v>
      </c>
      <c r="I36">
        <v>5492.95</v>
      </c>
      <c r="J36">
        <v>519.88499999999999</v>
      </c>
      <c r="K36">
        <v>260.90600000000001</v>
      </c>
      <c r="L36">
        <v>144.774</v>
      </c>
      <c r="M36">
        <v>2.5145499999999998</v>
      </c>
      <c r="N36">
        <v>33.906100000000002</v>
      </c>
      <c r="O36">
        <v>103.65</v>
      </c>
      <c r="P36">
        <v>71.815899999999999</v>
      </c>
      <c r="Q36">
        <v>262.24799999999999</v>
      </c>
      <c r="R36">
        <v>17.141300000000001</v>
      </c>
      <c r="S36">
        <v>23.369499999999999</v>
      </c>
      <c r="T36">
        <v>4.8323199999999997E-2</v>
      </c>
      <c r="U36">
        <v>0.62378400000000001</v>
      </c>
      <c r="V36">
        <v>34.621000000000002</v>
      </c>
      <c r="W36">
        <v>2.1676600000000001</v>
      </c>
      <c r="X36">
        <v>2285.8200000000002</v>
      </c>
      <c r="Y36">
        <v>1.16247E-2</v>
      </c>
      <c r="Z36" s="1">
        <v>4.3960800000000001E-5</v>
      </c>
      <c r="AA36">
        <v>-1.2631099999999999E-2</v>
      </c>
      <c r="AB36">
        <v>-6.0565000000000003E-3</v>
      </c>
      <c r="AC36">
        <v>5.0876799999999998</v>
      </c>
      <c r="AG36" t="s">
        <v>104</v>
      </c>
      <c r="AI36">
        <v>43.114199999999997</v>
      </c>
      <c r="AK36">
        <v>225460</v>
      </c>
      <c r="AL36">
        <v>-1703.17</v>
      </c>
      <c r="AM36">
        <v>505.53199999999998</v>
      </c>
      <c r="AN36">
        <v>59.785200000000003</v>
      </c>
      <c r="AO36">
        <v>1287.6199999999999</v>
      </c>
      <c r="AP36">
        <v>0.63644199999999995</v>
      </c>
      <c r="AQ36">
        <v>1.29616</v>
      </c>
      <c r="AR36">
        <v>102.123</v>
      </c>
      <c r="AS36">
        <v>0.57667199999999996</v>
      </c>
      <c r="AT36">
        <v>34.208100000000002</v>
      </c>
      <c r="AU36">
        <v>95.826300000000003</v>
      </c>
      <c r="AV36">
        <v>75.188299999999998</v>
      </c>
      <c r="AW36">
        <v>250.44900000000001</v>
      </c>
      <c r="AX36">
        <v>39.686</v>
      </c>
      <c r="AY36">
        <v>38.204000000000001</v>
      </c>
      <c r="AZ36">
        <v>0.13808500000000001</v>
      </c>
      <c r="BA36">
        <v>2.1539999999999999</v>
      </c>
      <c r="BB36">
        <v>30.654499999999999</v>
      </c>
      <c r="BC36">
        <v>0.24986700000000001</v>
      </c>
      <c r="BD36">
        <v>3625.99</v>
      </c>
      <c r="BE36">
        <v>1.15827E-2</v>
      </c>
      <c r="BF36">
        <v>1.4834000000000001E-4</v>
      </c>
      <c r="BG36">
        <v>-2.6252300000000002E-4</v>
      </c>
      <c r="BH36">
        <v>9.2333099999999998E-3</v>
      </c>
      <c r="BI36">
        <v>4.1407499999999997</v>
      </c>
    </row>
    <row r="37" spans="1:61">
      <c r="A37" t="s">
        <v>62</v>
      </c>
      <c r="C37">
        <v>50.4908</v>
      </c>
      <c r="E37">
        <v>197591</v>
      </c>
      <c r="F37">
        <v>1323.88</v>
      </c>
      <c r="G37">
        <v>196.244</v>
      </c>
      <c r="H37">
        <v>55.3964</v>
      </c>
      <c r="I37">
        <v>3240.69</v>
      </c>
      <c r="J37">
        <v>301.471</v>
      </c>
      <c r="K37">
        <v>145.80500000000001</v>
      </c>
      <c r="L37">
        <v>132.797</v>
      </c>
      <c r="M37">
        <v>2.4257499999999999</v>
      </c>
      <c r="N37">
        <v>36.942100000000003</v>
      </c>
      <c r="O37">
        <v>85.400700000000001</v>
      </c>
      <c r="P37">
        <v>62.0884</v>
      </c>
      <c r="Q37">
        <v>253.62299999999999</v>
      </c>
      <c r="R37">
        <v>23.351099999999999</v>
      </c>
      <c r="S37">
        <v>28.562999999999999</v>
      </c>
      <c r="T37">
        <v>7.2421299999999994E-2</v>
      </c>
      <c r="U37">
        <v>1.9399900000000001</v>
      </c>
      <c r="V37">
        <v>28.8841</v>
      </c>
      <c r="W37">
        <v>2.32735</v>
      </c>
      <c r="X37">
        <v>2334.4</v>
      </c>
      <c r="Y37">
        <v>-1.4187900000000001E-3</v>
      </c>
      <c r="Z37">
        <v>2.6165500000000001E-4</v>
      </c>
      <c r="AA37">
        <v>2.1075E-3</v>
      </c>
      <c r="AB37">
        <v>1.67098E-2</v>
      </c>
      <c r="AC37">
        <v>8.3032199999999996</v>
      </c>
      <c r="AG37" t="s">
        <v>105</v>
      </c>
      <c r="AI37">
        <v>37.498800000000003</v>
      </c>
      <c r="AK37">
        <v>224497</v>
      </c>
      <c r="AL37">
        <v>-27.811399999999999</v>
      </c>
      <c r="AM37">
        <v>346.2</v>
      </c>
      <c r="AN37">
        <v>54.978299999999997</v>
      </c>
      <c r="AO37">
        <v>1175.25</v>
      </c>
      <c r="AP37">
        <v>0.37507200000000002</v>
      </c>
      <c r="AQ37">
        <v>-1.02623</v>
      </c>
      <c r="AR37">
        <v>109.11199999999999</v>
      </c>
      <c r="AS37">
        <v>1.24156</v>
      </c>
      <c r="AT37">
        <v>41.900199999999998</v>
      </c>
      <c r="AU37">
        <v>69.261200000000002</v>
      </c>
      <c r="AV37">
        <v>75.359399999999994</v>
      </c>
      <c r="AW37">
        <v>254.006</v>
      </c>
      <c r="AX37">
        <v>40.413800000000002</v>
      </c>
      <c r="AY37">
        <v>32.520099999999999</v>
      </c>
      <c r="AZ37">
        <v>5.26255E-4</v>
      </c>
      <c r="BA37">
        <v>1.9987699999999999</v>
      </c>
      <c r="BB37">
        <v>30.7302</v>
      </c>
      <c r="BC37">
        <v>0.233958</v>
      </c>
      <c r="BD37">
        <v>3553.48</v>
      </c>
      <c r="BE37">
        <v>1.10466E-2</v>
      </c>
      <c r="BF37">
        <v>-1.15653E-3</v>
      </c>
      <c r="BG37" s="1">
        <v>3.1680999999999997E-5</v>
      </c>
      <c r="BH37">
        <v>-3.2982699999999998E-3</v>
      </c>
      <c r="BI37">
        <v>3.6141800000000002</v>
      </c>
    </row>
    <row r="38" spans="1:61">
      <c r="A38" t="s">
        <v>63</v>
      </c>
      <c r="C38">
        <v>51.421100000000003</v>
      </c>
      <c r="E38">
        <v>208029</v>
      </c>
      <c r="F38">
        <v>165.577</v>
      </c>
      <c r="G38">
        <v>38.8446</v>
      </c>
      <c r="H38">
        <v>58.417400000000001</v>
      </c>
      <c r="I38">
        <v>3436.59</v>
      </c>
      <c r="J38">
        <v>326.3</v>
      </c>
      <c r="K38">
        <v>190.77799999999999</v>
      </c>
      <c r="L38">
        <v>192.678</v>
      </c>
      <c r="M38">
        <v>4.0008299999999997</v>
      </c>
      <c r="N38">
        <v>57.969499999999996</v>
      </c>
      <c r="O38">
        <v>134.07900000000001</v>
      </c>
      <c r="P38">
        <v>64.012500000000003</v>
      </c>
      <c r="Q38">
        <v>289.34399999999999</v>
      </c>
      <c r="R38">
        <v>19.1601</v>
      </c>
      <c r="S38">
        <v>19.796900000000001</v>
      </c>
      <c r="T38">
        <v>-6.3369499999999998E-4</v>
      </c>
      <c r="U38">
        <v>0.68100099999999997</v>
      </c>
      <c r="V38">
        <v>40.308599999999998</v>
      </c>
      <c r="W38">
        <v>3.4162699999999999</v>
      </c>
      <c r="X38">
        <v>3340.54</v>
      </c>
      <c r="Y38">
        <v>2.0212399999999998E-2</v>
      </c>
      <c r="Z38">
        <v>-1.45458E-3</v>
      </c>
      <c r="AA38">
        <v>-5.2612199999999996E-4</v>
      </c>
      <c r="AB38">
        <v>2.5558299999999999E-2</v>
      </c>
      <c r="AC38">
        <v>5.1706300000000001</v>
      </c>
      <c r="AG38" t="s">
        <v>106</v>
      </c>
      <c r="AI38">
        <v>45.324300000000001</v>
      </c>
      <c r="AK38">
        <v>216570</v>
      </c>
      <c r="AL38">
        <v>2325.56</v>
      </c>
      <c r="AM38">
        <v>252.30099999999999</v>
      </c>
      <c r="AN38">
        <v>52.032200000000003</v>
      </c>
      <c r="AO38">
        <v>1189.5</v>
      </c>
      <c r="AP38">
        <v>0.87790599999999996</v>
      </c>
      <c r="AQ38">
        <v>-9.4535900000000006E-2</v>
      </c>
      <c r="AR38">
        <v>97.834400000000002</v>
      </c>
      <c r="AS38">
        <v>1.1010800000000001</v>
      </c>
      <c r="AT38">
        <v>50.538699999999999</v>
      </c>
      <c r="AU38">
        <v>72.675600000000003</v>
      </c>
      <c r="AV38">
        <v>70.489699999999999</v>
      </c>
      <c r="AW38">
        <v>230.41399999999999</v>
      </c>
      <c r="AX38">
        <v>46.727800000000002</v>
      </c>
      <c r="AY38">
        <v>29.019100000000002</v>
      </c>
      <c r="AZ38">
        <v>7.2934700000000005E-2</v>
      </c>
      <c r="BA38">
        <v>1.95004</v>
      </c>
      <c r="BB38">
        <v>26.873699999999999</v>
      </c>
      <c r="BC38">
        <v>0.659555</v>
      </c>
      <c r="BD38">
        <v>3395.04</v>
      </c>
      <c r="BE38">
        <v>1.1167699999999999E-2</v>
      </c>
      <c r="BF38">
        <v>-2.0781599999999999E-3</v>
      </c>
      <c r="BG38">
        <v>1.19799E-4</v>
      </c>
      <c r="BH38">
        <v>1.35304E-3</v>
      </c>
      <c r="BI38">
        <v>2.1808700000000001</v>
      </c>
    </row>
    <row r="39" spans="1:61">
      <c r="A39" t="s">
        <v>64</v>
      </c>
      <c r="C39">
        <v>45.295999999999999</v>
      </c>
      <c r="E39">
        <v>209579</v>
      </c>
      <c r="F39">
        <v>693.58600000000001</v>
      </c>
      <c r="G39">
        <v>169.429</v>
      </c>
      <c r="H39">
        <v>59.204999999999998</v>
      </c>
      <c r="I39">
        <v>2931.06</v>
      </c>
      <c r="J39">
        <v>293.57499999999999</v>
      </c>
      <c r="K39">
        <v>179.91900000000001</v>
      </c>
      <c r="L39">
        <v>134.053</v>
      </c>
      <c r="M39">
        <v>2.26416</v>
      </c>
      <c r="N39">
        <v>22.3294</v>
      </c>
      <c r="O39">
        <v>135.49799999999999</v>
      </c>
      <c r="P39">
        <v>61.784399999999998</v>
      </c>
      <c r="Q39">
        <v>238.78399999999999</v>
      </c>
      <c r="R39">
        <v>23.450800000000001</v>
      </c>
      <c r="S39">
        <v>23.8887</v>
      </c>
      <c r="T39">
        <v>5.6138399999999998E-2</v>
      </c>
      <c r="U39">
        <v>0.85827699999999996</v>
      </c>
      <c r="V39">
        <v>36.228000000000002</v>
      </c>
      <c r="W39">
        <v>2.1769699999999998</v>
      </c>
      <c r="X39">
        <v>2854.99</v>
      </c>
      <c r="Y39">
        <v>8.1305000000000006E-3</v>
      </c>
      <c r="Z39">
        <v>-7.5633600000000003E-4</v>
      </c>
      <c r="AA39" s="1">
        <v>-5.4551800000000002E-5</v>
      </c>
      <c r="AB39">
        <v>-3.9358099999999997E-3</v>
      </c>
      <c r="AC39">
        <v>7.7695299999999996</v>
      </c>
      <c r="AG39" t="s">
        <v>107</v>
      </c>
      <c r="AI39">
        <v>38.434699999999999</v>
      </c>
      <c r="AK39">
        <v>211522</v>
      </c>
      <c r="AL39">
        <v>1659.73</v>
      </c>
      <c r="AM39">
        <v>-84.786100000000005</v>
      </c>
      <c r="AN39">
        <v>49.052700000000002</v>
      </c>
      <c r="AO39">
        <v>1104.06</v>
      </c>
      <c r="AP39">
        <v>0.17230899999999999</v>
      </c>
      <c r="AQ39">
        <v>1.04708</v>
      </c>
      <c r="AR39">
        <v>98.132099999999994</v>
      </c>
      <c r="AS39">
        <v>0.86253199999999997</v>
      </c>
      <c r="AT39">
        <v>31.000900000000001</v>
      </c>
      <c r="AU39">
        <v>79.025000000000006</v>
      </c>
      <c r="AV39">
        <v>66.580799999999996</v>
      </c>
      <c r="AW39">
        <v>229.75299999999999</v>
      </c>
      <c r="AX39">
        <v>36.168599999999998</v>
      </c>
      <c r="AY39">
        <v>28.651900000000001</v>
      </c>
      <c r="AZ39">
        <v>0.140269</v>
      </c>
      <c r="BA39">
        <v>1.69615</v>
      </c>
      <c r="BB39">
        <v>28.157800000000002</v>
      </c>
      <c r="BC39">
        <v>0.65296299999999996</v>
      </c>
      <c r="BD39">
        <v>3325.42</v>
      </c>
      <c r="BE39">
        <v>1.4850800000000001E-2</v>
      </c>
      <c r="BF39">
        <v>-2.3191000000000002E-3</v>
      </c>
      <c r="BG39">
        <v>-5.1538799999999998E-4</v>
      </c>
      <c r="BH39">
        <v>2.8344999999999999E-2</v>
      </c>
      <c r="BI39">
        <v>3.2904300000000002</v>
      </c>
    </row>
    <row r="40" spans="1:61">
      <c r="A40" t="s">
        <v>65</v>
      </c>
      <c r="C40">
        <v>42.192599999999999</v>
      </c>
      <c r="E40">
        <v>209616</v>
      </c>
      <c r="F40">
        <v>1029.8399999999999</v>
      </c>
      <c r="G40">
        <v>354.55399999999997</v>
      </c>
      <c r="H40">
        <v>51.197800000000001</v>
      </c>
      <c r="I40">
        <v>3756.93</v>
      </c>
      <c r="J40">
        <v>270.78899999999999</v>
      </c>
      <c r="K40">
        <v>167.608</v>
      </c>
      <c r="L40">
        <v>113.524</v>
      </c>
      <c r="M40">
        <v>2.0190199999999998</v>
      </c>
      <c r="N40">
        <v>20.227</v>
      </c>
      <c r="O40">
        <v>91.692300000000003</v>
      </c>
      <c r="P40">
        <v>60.747599999999998</v>
      </c>
      <c r="Q40">
        <v>250.709</v>
      </c>
      <c r="R40">
        <v>20.2517</v>
      </c>
      <c r="S40">
        <v>30.183499999999999</v>
      </c>
      <c r="T40">
        <v>0.10536</v>
      </c>
      <c r="U40">
        <v>1.5548599999999999</v>
      </c>
      <c r="V40">
        <v>49.919600000000003</v>
      </c>
      <c r="W40">
        <v>3.0425800000000001</v>
      </c>
      <c r="X40">
        <v>2681.85</v>
      </c>
      <c r="Y40">
        <v>1.3811E-2</v>
      </c>
      <c r="Z40">
        <v>4.9047700000000001E-3</v>
      </c>
      <c r="AA40">
        <v>7.7597799999999998E-4</v>
      </c>
      <c r="AB40">
        <v>6.3856999999999997E-2</v>
      </c>
      <c r="AC40">
        <v>7.2824200000000001</v>
      </c>
      <c r="AG40" t="s">
        <v>108</v>
      </c>
      <c r="AI40">
        <v>43.6006</v>
      </c>
      <c r="AK40">
        <v>214304</v>
      </c>
      <c r="AL40">
        <v>552.95699999999999</v>
      </c>
      <c r="AM40">
        <v>20.122699999999998</v>
      </c>
      <c r="AN40">
        <v>46.858400000000003</v>
      </c>
      <c r="AO40">
        <v>1273.07</v>
      </c>
      <c r="AP40">
        <v>0.48220800000000003</v>
      </c>
      <c r="AQ40">
        <v>1.4698500000000001</v>
      </c>
      <c r="AR40">
        <v>124.744</v>
      </c>
      <c r="AS40">
        <v>1.21288</v>
      </c>
      <c r="AT40">
        <v>48.299500000000002</v>
      </c>
      <c r="AU40">
        <v>52.823099999999997</v>
      </c>
      <c r="AV40">
        <v>64.270899999999997</v>
      </c>
      <c r="AW40">
        <v>224.84800000000001</v>
      </c>
      <c r="AX40">
        <v>23.881399999999999</v>
      </c>
      <c r="AY40">
        <v>22.656300000000002</v>
      </c>
      <c r="AZ40">
        <v>0.13362499999999999</v>
      </c>
      <c r="BA40">
        <v>0.46399899999999999</v>
      </c>
      <c r="BB40">
        <v>32.006</v>
      </c>
      <c r="BC40">
        <v>1.06609</v>
      </c>
      <c r="BD40">
        <v>2724.71</v>
      </c>
      <c r="BE40">
        <v>8.2852800000000008E-3</v>
      </c>
      <c r="BF40">
        <v>-1.48539E-4</v>
      </c>
      <c r="BG40">
        <v>1.8439299999999999E-3</v>
      </c>
      <c r="BH40">
        <v>-9.0657399999999992E-3</v>
      </c>
      <c r="BI40">
        <v>2.52983</v>
      </c>
    </row>
    <row r="41" spans="1:61">
      <c r="A41" t="s">
        <v>66</v>
      </c>
      <c r="C41">
        <v>45.502499999999998</v>
      </c>
      <c r="E41">
        <v>245154</v>
      </c>
      <c r="F41">
        <v>-356.82499999999999</v>
      </c>
      <c r="G41">
        <v>99.075199999999995</v>
      </c>
      <c r="H41">
        <v>51.850700000000003</v>
      </c>
      <c r="I41">
        <v>4922.3</v>
      </c>
      <c r="J41">
        <v>315.74900000000002</v>
      </c>
      <c r="K41">
        <v>188.92099999999999</v>
      </c>
      <c r="L41">
        <v>134.828</v>
      </c>
      <c r="M41">
        <v>2.9890300000000001</v>
      </c>
      <c r="N41">
        <v>42.487000000000002</v>
      </c>
      <c r="O41">
        <v>78.072100000000006</v>
      </c>
      <c r="P41">
        <v>69.398499999999999</v>
      </c>
      <c r="Q41">
        <v>288.30599999999998</v>
      </c>
      <c r="R41">
        <v>31.963100000000001</v>
      </c>
      <c r="S41">
        <v>27.672699999999999</v>
      </c>
      <c r="T41">
        <v>0.26895400000000003</v>
      </c>
      <c r="U41">
        <v>2.1284200000000002</v>
      </c>
      <c r="V41">
        <v>61.331400000000002</v>
      </c>
      <c r="W41">
        <v>3.4960800000000001</v>
      </c>
      <c r="X41">
        <v>2859.62</v>
      </c>
      <c r="Y41">
        <v>2.67219E-2</v>
      </c>
      <c r="Z41">
        <v>-2.99271E-3</v>
      </c>
      <c r="AA41">
        <v>-5.5054199999999996E-3</v>
      </c>
      <c r="AB41">
        <v>6.50038E-2</v>
      </c>
      <c r="AC41">
        <v>7.0906399999999996</v>
      </c>
      <c r="AG41" t="s">
        <v>109</v>
      </c>
      <c r="AI41">
        <v>39.494799999999998</v>
      </c>
      <c r="AK41">
        <v>222885</v>
      </c>
      <c r="AL41">
        <v>1779.24</v>
      </c>
      <c r="AM41">
        <v>1932.09</v>
      </c>
      <c r="AN41">
        <v>13.3284</v>
      </c>
      <c r="AO41">
        <v>205.25</v>
      </c>
      <c r="AP41">
        <v>0.39274999999999999</v>
      </c>
      <c r="AQ41">
        <v>0.66314600000000001</v>
      </c>
      <c r="AR41">
        <v>93.267300000000006</v>
      </c>
      <c r="AS41">
        <v>1.0858399999999999</v>
      </c>
      <c r="AT41">
        <v>36.400799999999997</v>
      </c>
      <c r="AU41">
        <v>65.806799999999996</v>
      </c>
      <c r="AV41">
        <v>51.7136</v>
      </c>
      <c r="AW41">
        <v>172.30799999999999</v>
      </c>
      <c r="AX41">
        <v>64.072000000000003</v>
      </c>
      <c r="AY41">
        <v>45.077300000000001</v>
      </c>
      <c r="AZ41">
        <v>0.183667</v>
      </c>
      <c r="BA41">
        <v>3.63985E-2</v>
      </c>
      <c r="BB41">
        <v>7.5032500000000004</v>
      </c>
      <c r="BC41">
        <v>0.70276899999999998</v>
      </c>
      <c r="BD41">
        <v>3553.47</v>
      </c>
      <c r="BE41">
        <v>6.8355100000000002E-2</v>
      </c>
      <c r="BF41">
        <v>5.9086899999999998E-2</v>
      </c>
      <c r="BG41">
        <v>-1.1583700000000001E-2</v>
      </c>
      <c r="BH41">
        <v>-5.4090800000000001E-3</v>
      </c>
      <c r="BI41">
        <v>7.6507899999999998</v>
      </c>
    </row>
    <row r="42" spans="1:61">
      <c r="A42" t="s">
        <v>67</v>
      </c>
      <c r="C42">
        <v>57.115099999999998</v>
      </c>
      <c r="E42">
        <v>211689</v>
      </c>
      <c r="F42">
        <v>1880.38</v>
      </c>
      <c r="G42">
        <v>68.012799999999999</v>
      </c>
      <c r="H42">
        <v>54.166499999999999</v>
      </c>
      <c r="I42">
        <v>2908.59</v>
      </c>
      <c r="J42">
        <v>299.83</v>
      </c>
      <c r="K42">
        <v>158.80000000000001</v>
      </c>
      <c r="L42">
        <v>147.351</v>
      </c>
      <c r="M42">
        <v>2.9101599999999999</v>
      </c>
      <c r="N42">
        <v>50.588200000000001</v>
      </c>
      <c r="O42">
        <v>68.113600000000005</v>
      </c>
      <c r="P42">
        <v>66.997900000000001</v>
      </c>
      <c r="Q42">
        <v>249.791</v>
      </c>
      <c r="R42">
        <v>22.069400000000002</v>
      </c>
      <c r="S42">
        <v>27.7758</v>
      </c>
      <c r="T42">
        <v>3.3782800000000002E-2</v>
      </c>
      <c r="U42">
        <v>0.85289499999999996</v>
      </c>
      <c r="V42">
        <v>37.681899999999999</v>
      </c>
      <c r="W42">
        <v>3.0587200000000001</v>
      </c>
      <c r="X42">
        <v>3083.33</v>
      </c>
      <c r="Y42">
        <v>1.9958500000000001E-2</v>
      </c>
      <c r="Z42">
        <v>-8.3582800000000005E-4</v>
      </c>
      <c r="AA42">
        <v>-1.1382400000000001E-2</v>
      </c>
      <c r="AB42">
        <v>4.1006899999999999E-2</v>
      </c>
      <c r="AC42">
        <v>8.0094700000000003</v>
      </c>
      <c r="AG42" t="s">
        <v>110</v>
      </c>
      <c r="AI42">
        <v>46.992600000000003</v>
      </c>
      <c r="AK42">
        <v>220106</v>
      </c>
      <c r="AL42">
        <v>-1383.59</v>
      </c>
      <c r="AM42">
        <v>273.14299999999997</v>
      </c>
      <c r="AN42">
        <v>10.245900000000001</v>
      </c>
      <c r="AO42">
        <v>220.50399999999999</v>
      </c>
      <c r="AP42">
        <v>0.32085799999999998</v>
      </c>
      <c r="AQ42">
        <v>-0.46391399999999999</v>
      </c>
      <c r="AR42">
        <v>108.13200000000001</v>
      </c>
      <c r="AS42">
        <v>1.65062</v>
      </c>
      <c r="AT42">
        <v>31.456299999999999</v>
      </c>
      <c r="AU42">
        <v>94.280299999999997</v>
      </c>
      <c r="AV42">
        <v>55.582900000000002</v>
      </c>
      <c r="AW42">
        <v>190.667</v>
      </c>
      <c r="AX42">
        <v>43.779299999999999</v>
      </c>
      <c r="AY42">
        <v>35.238</v>
      </c>
      <c r="AZ42">
        <v>7.2613800000000006E-2</v>
      </c>
      <c r="BA42">
        <v>0.12083199999999999</v>
      </c>
      <c r="BB42">
        <v>8.3208500000000001</v>
      </c>
      <c r="BC42">
        <v>0.99935399999999996</v>
      </c>
      <c r="BD42">
        <v>3827.45</v>
      </c>
      <c r="BE42">
        <v>3.9792399999999999E-2</v>
      </c>
      <c r="BF42">
        <v>9.2629300000000008E-3</v>
      </c>
      <c r="BG42">
        <v>6.7719900000000003E-3</v>
      </c>
      <c r="BH42">
        <v>2.1368499999999999E-2</v>
      </c>
      <c r="BI42">
        <v>8.4309200000000004</v>
      </c>
    </row>
    <row r="43" spans="1:61">
      <c r="A43" t="s">
        <v>68</v>
      </c>
      <c r="C43">
        <v>52.729500000000002</v>
      </c>
      <c r="E43">
        <v>222597</v>
      </c>
      <c r="F43">
        <v>2141.3000000000002</v>
      </c>
      <c r="G43">
        <v>264.87400000000002</v>
      </c>
      <c r="H43">
        <v>56.565399999999997</v>
      </c>
      <c r="I43">
        <v>3629.28</v>
      </c>
      <c r="J43">
        <v>285.23099999999999</v>
      </c>
      <c r="K43">
        <v>135.62</v>
      </c>
      <c r="L43">
        <v>130.04300000000001</v>
      </c>
      <c r="M43">
        <v>2.7851300000000001</v>
      </c>
      <c r="N43">
        <v>39.645000000000003</v>
      </c>
      <c r="O43">
        <v>63.829000000000001</v>
      </c>
      <c r="P43">
        <v>65.606300000000005</v>
      </c>
      <c r="Q43">
        <v>251.333</v>
      </c>
      <c r="R43">
        <v>19.220199999999998</v>
      </c>
      <c r="S43">
        <v>30.838799999999999</v>
      </c>
      <c r="T43">
        <v>4.0851600000000002E-2</v>
      </c>
      <c r="U43">
        <v>2.82822</v>
      </c>
      <c r="V43">
        <v>50.9574</v>
      </c>
      <c r="W43">
        <v>2.7154500000000001</v>
      </c>
      <c r="X43">
        <v>2748.19</v>
      </c>
      <c r="Y43">
        <v>2.2327900000000001E-2</v>
      </c>
      <c r="Z43">
        <v>4.3198599999999998E-4</v>
      </c>
      <c r="AA43">
        <v>-3.7656999999999999E-3</v>
      </c>
      <c r="AB43">
        <v>4.1017999999999999E-2</v>
      </c>
      <c r="AC43">
        <v>7.75488</v>
      </c>
      <c r="AG43" t="s">
        <v>111</v>
      </c>
      <c r="AI43">
        <v>37.853200000000001</v>
      </c>
      <c r="AK43">
        <v>219152</v>
      </c>
      <c r="AL43">
        <v>1632.8</v>
      </c>
      <c r="AM43">
        <v>95.596999999999994</v>
      </c>
      <c r="AN43">
        <v>13.683999999999999</v>
      </c>
      <c r="AO43">
        <v>448.47500000000002</v>
      </c>
      <c r="AP43">
        <v>0.44696200000000003</v>
      </c>
      <c r="AQ43">
        <v>-0.27961799999999998</v>
      </c>
      <c r="AR43">
        <v>122.172</v>
      </c>
      <c r="AS43">
        <v>1.04271</v>
      </c>
      <c r="AT43">
        <v>36.435400000000001</v>
      </c>
      <c r="AU43">
        <v>62.414900000000003</v>
      </c>
      <c r="AV43">
        <v>56.414200000000001</v>
      </c>
      <c r="AW43">
        <v>193.821</v>
      </c>
      <c r="AX43">
        <v>19.476700000000001</v>
      </c>
      <c r="AY43">
        <v>29.453900000000001</v>
      </c>
      <c r="AZ43">
        <v>4.9512300000000002E-2</v>
      </c>
      <c r="BA43">
        <v>5.7156100000000001E-2</v>
      </c>
      <c r="BB43">
        <v>10.2752</v>
      </c>
      <c r="BC43">
        <v>1.0835900000000001</v>
      </c>
      <c r="BD43">
        <v>4070.39</v>
      </c>
      <c r="BE43">
        <v>9.2755300000000006E-3</v>
      </c>
      <c r="BF43">
        <v>7.0735900000000003E-3</v>
      </c>
      <c r="BG43">
        <v>4.3382300000000001E-4</v>
      </c>
      <c r="BH43">
        <v>-3.2132800000000001E-4</v>
      </c>
      <c r="BI43">
        <v>6.5302800000000003</v>
      </c>
    </row>
    <row r="44" spans="1:61">
      <c r="A44" t="s">
        <v>69</v>
      </c>
      <c r="C44">
        <v>45.497399999999999</v>
      </c>
      <c r="E44">
        <v>219180</v>
      </c>
      <c r="F44">
        <v>1300.78</v>
      </c>
      <c r="G44">
        <v>81.493700000000004</v>
      </c>
      <c r="H44">
        <v>52.920499999999997</v>
      </c>
      <c r="I44">
        <v>2844.5</v>
      </c>
      <c r="J44">
        <v>281.59300000000002</v>
      </c>
      <c r="K44">
        <v>170.85400000000001</v>
      </c>
      <c r="L44">
        <v>123.79600000000001</v>
      </c>
      <c r="M44">
        <v>2.3093300000000001</v>
      </c>
      <c r="N44">
        <v>21.4268</v>
      </c>
      <c r="O44">
        <v>76.189400000000006</v>
      </c>
      <c r="P44">
        <v>63.862499999999997</v>
      </c>
      <c r="Q44">
        <v>276.738</v>
      </c>
      <c r="R44">
        <v>29.6508</v>
      </c>
      <c r="S44">
        <v>30.444700000000001</v>
      </c>
      <c r="T44">
        <v>5.7056999999999997E-2</v>
      </c>
      <c r="U44">
        <v>2.1233300000000002</v>
      </c>
      <c r="V44">
        <v>29.569600000000001</v>
      </c>
      <c r="W44">
        <v>3.3026800000000001</v>
      </c>
      <c r="X44">
        <v>2074.04</v>
      </c>
      <c r="Y44">
        <v>2.1695699999999998E-2</v>
      </c>
      <c r="Z44">
        <v>-1.4487199999999999E-3</v>
      </c>
      <c r="AA44">
        <v>8.5201500000000002E-4</v>
      </c>
      <c r="AB44">
        <v>0.102899</v>
      </c>
      <c r="AC44">
        <v>6.0835100000000004</v>
      </c>
      <c r="AG44" t="s">
        <v>112</v>
      </c>
      <c r="AI44">
        <v>48.610799999999998</v>
      </c>
      <c r="AK44">
        <v>219527</v>
      </c>
      <c r="AL44">
        <v>780.17200000000003</v>
      </c>
      <c r="AM44">
        <v>264.35199999999998</v>
      </c>
      <c r="AN44">
        <v>60.015099999999997</v>
      </c>
      <c r="AO44">
        <v>1316.93</v>
      </c>
      <c r="AP44">
        <v>0.92291299999999998</v>
      </c>
      <c r="AQ44">
        <v>0.42634</v>
      </c>
      <c r="AR44">
        <v>88.997900000000001</v>
      </c>
      <c r="AS44">
        <v>1.2033</v>
      </c>
      <c r="AT44">
        <v>39.505600000000001</v>
      </c>
      <c r="AU44">
        <v>89.632499999999993</v>
      </c>
      <c r="AV44">
        <v>73.557000000000002</v>
      </c>
      <c r="AW44">
        <v>225.42699999999999</v>
      </c>
      <c r="AX44">
        <v>32.317100000000003</v>
      </c>
      <c r="AY44">
        <v>30.273800000000001</v>
      </c>
      <c r="AZ44">
        <v>0.13600799999999999</v>
      </c>
      <c r="BA44">
        <v>2.1758000000000002</v>
      </c>
      <c r="BB44">
        <v>20.590299999999999</v>
      </c>
      <c r="BC44">
        <v>0.48893900000000001</v>
      </c>
      <c r="BD44">
        <v>3410.89</v>
      </c>
      <c r="BE44">
        <v>2.1017500000000001E-2</v>
      </c>
      <c r="BF44" s="1">
        <v>1.6985399999999998E-5</v>
      </c>
      <c r="BG44">
        <v>-1.14836E-4</v>
      </c>
      <c r="BH44" s="1">
        <v>4.8795899999999998E-5</v>
      </c>
      <c r="BI44">
        <v>3.1927699999999999</v>
      </c>
    </row>
    <row r="45" spans="1:61">
      <c r="A45" s="18" t="s">
        <v>61</v>
      </c>
      <c r="C45">
        <v>50.363599999999998</v>
      </c>
      <c r="E45">
        <v>238781</v>
      </c>
      <c r="F45">
        <v>1840.21</v>
      </c>
      <c r="G45">
        <v>433.94499999999999</v>
      </c>
      <c r="H45">
        <v>87.808300000000003</v>
      </c>
      <c r="I45">
        <v>2905.37</v>
      </c>
      <c r="J45">
        <v>394.62400000000002</v>
      </c>
      <c r="K45">
        <v>137.773</v>
      </c>
      <c r="L45">
        <v>135.91800000000001</v>
      </c>
      <c r="M45">
        <v>2.5918299999999999</v>
      </c>
      <c r="N45">
        <v>46.739600000000003</v>
      </c>
      <c r="O45">
        <v>87.066000000000003</v>
      </c>
      <c r="P45">
        <v>66.085499999999996</v>
      </c>
      <c r="Q45">
        <v>255.517</v>
      </c>
      <c r="R45">
        <v>43.722900000000003</v>
      </c>
      <c r="S45">
        <v>48.262</v>
      </c>
      <c r="T45">
        <v>4.3321400000000003E-2</v>
      </c>
      <c r="U45">
        <v>1.60483</v>
      </c>
      <c r="V45">
        <v>23.259799999999998</v>
      </c>
      <c r="W45">
        <v>3.16995</v>
      </c>
      <c r="X45">
        <v>2857.37</v>
      </c>
      <c r="Y45">
        <v>1.26366E-2</v>
      </c>
      <c r="Z45" s="1">
        <v>-1.16428E-5</v>
      </c>
      <c r="AA45">
        <v>-2.7218899999999998E-3</v>
      </c>
      <c r="AB45">
        <v>3.8648000000000002E-2</v>
      </c>
      <c r="AC45">
        <v>7.1120400000000004</v>
      </c>
      <c r="AG45" t="s">
        <v>113</v>
      </c>
      <c r="AI45">
        <v>37.443300000000001</v>
      </c>
      <c r="AK45">
        <v>216480</v>
      </c>
      <c r="AL45">
        <v>-989.77</v>
      </c>
      <c r="AM45">
        <v>277.07299999999998</v>
      </c>
      <c r="AN45">
        <v>58.7423</v>
      </c>
      <c r="AO45">
        <v>1380.69</v>
      </c>
      <c r="AP45">
        <v>1.3042</v>
      </c>
      <c r="AQ45">
        <v>0.57162900000000005</v>
      </c>
      <c r="AR45">
        <v>97.395600000000002</v>
      </c>
      <c r="AS45">
        <v>0.669076</v>
      </c>
      <c r="AT45">
        <v>32.623399999999997</v>
      </c>
      <c r="AU45">
        <v>66.403400000000005</v>
      </c>
      <c r="AV45">
        <v>75.6648</v>
      </c>
      <c r="AW45">
        <v>232.089</v>
      </c>
      <c r="AX45">
        <v>34.327199999999998</v>
      </c>
      <c r="AY45">
        <v>30.166799999999999</v>
      </c>
      <c r="AZ45">
        <v>-4.5763600000000001E-2</v>
      </c>
      <c r="BA45">
        <v>1.38534</v>
      </c>
      <c r="BB45">
        <v>22.507999999999999</v>
      </c>
      <c r="BC45">
        <v>0.47251500000000002</v>
      </c>
      <c r="BD45">
        <v>3475.49</v>
      </c>
      <c r="BE45">
        <v>1.1220600000000001E-2</v>
      </c>
      <c r="BF45" s="1">
        <v>-6.3468100000000003E-5</v>
      </c>
      <c r="BG45" s="1">
        <v>3.1142600000000002E-5</v>
      </c>
      <c r="BH45">
        <v>1.75371E-2</v>
      </c>
      <c r="BI45">
        <v>3.4554200000000002</v>
      </c>
    </row>
    <row r="46" spans="1:61">
      <c r="A46" s="18" t="s">
        <v>70</v>
      </c>
      <c r="C46">
        <v>45.9803</v>
      </c>
      <c r="E46">
        <v>220470</v>
      </c>
      <c r="F46">
        <v>-243.46600000000001</v>
      </c>
      <c r="G46">
        <v>-121.95699999999999</v>
      </c>
      <c r="H46">
        <v>48.767699999999998</v>
      </c>
      <c r="I46">
        <v>2917.12</v>
      </c>
      <c r="J46">
        <v>293.935</v>
      </c>
      <c r="K46">
        <v>123.21899999999999</v>
      </c>
      <c r="L46">
        <v>89.810100000000006</v>
      </c>
      <c r="M46">
        <v>1.7456700000000001</v>
      </c>
      <c r="N46">
        <v>40.193899999999999</v>
      </c>
      <c r="O46">
        <v>99.465599999999995</v>
      </c>
      <c r="P46">
        <v>66.929500000000004</v>
      </c>
      <c r="Q46">
        <v>240.34299999999999</v>
      </c>
      <c r="R46">
        <v>26.3811</v>
      </c>
      <c r="S46">
        <v>35.700699999999998</v>
      </c>
      <c r="T46">
        <v>4.0517499999999998E-2</v>
      </c>
      <c r="U46">
        <v>1.8429500000000001</v>
      </c>
      <c r="V46">
        <v>26.779699999999998</v>
      </c>
      <c r="W46">
        <v>2.6040899999999998</v>
      </c>
      <c r="X46">
        <v>2327.46</v>
      </c>
      <c r="Y46">
        <v>1.3894500000000001E-2</v>
      </c>
      <c r="Z46">
        <v>4.04736E-4</v>
      </c>
      <c r="AA46">
        <v>1.26099E-3</v>
      </c>
      <c r="AB46">
        <v>6.6857200000000006E-2</v>
      </c>
      <c r="AC46">
        <v>7.2088599999999996</v>
      </c>
      <c r="AG46" t="s">
        <v>114</v>
      </c>
      <c r="AI46">
        <v>40.824300000000001</v>
      </c>
      <c r="AK46">
        <v>215296</v>
      </c>
      <c r="AL46">
        <v>1255.6400000000001</v>
      </c>
      <c r="AM46">
        <v>11.768800000000001</v>
      </c>
      <c r="AN46">
        <v>3.9845000000000002</v>
      </c>
      <c r="AO46">
        <v>141.83699999999999</v>
      </c>
      <c r="AP46">
        <v>0.148171</v>
      </c>
      <c r="AQ46">
        <v>-0.61404400000000003</v>
      </c>
      <c r="AR46">
        <v>121.682</v>
      </c>
      <c r="AS46">
        <v>0.87653999999999999</v>
      </c>
      <c r="AT46">
        <v>29.643999999999998</v>
      </c>
      <c r="AU46">
        <v>114.733</v>
      </c>
      <c r="AV46">
        <v>53.632100000000001</v>
      </c>
      <c r="AW46">
        <v>226.00899999999999</v>
      </c>
      <c r="AX46">
        <v>31.745999999999999</v>
      </c>
      <c r="AY46">
        <v>31.256</v>
      </c>
      <c r="AZ46">
        <v>1.3877499999999999E-2</v>
      </c>
      <c r="BA46">
        <v>8.9893000000000004E-3</v>
      </c>
      <c r="BB46">
        <v>3.1580499999999998</v>
      </c>
      <c r="BC46">
        <v>2.0742400000000001</v>
      </c>
      <c r="BD46">
        <v>3889.69</v>
      </c>
      <c r="BE46">
        <v>2.1777999999999999E-2</v>
      </c>
      <c r="BF46">
        <v>2.72747E-4</v>
      </c>
      <c r="BG46" s="1">
        <v>-9.4099900000000007E-6</v>
      </c>
      <c r="BH46">
        <v>8.7797900000000009E-3</v>
      </c>
      <c r="BI46">
        <v>8.3456100000000006</v>
      </c>
    </row>
    <row r="47" spans="1:61">
      <c r="AG47" t="s">
        <v>115</v>
      </c>
      <c r="AI47">
        <v>34.804699999999997</v>
      </c>
      <c r="AK47">
        <v>201359</v>
      </c>
      <c r="AL47">
        <v>1047.17</v>
      </c>
      <c r="AM47">
        <v>129.58199999999999</v>
      </c>
      <c r="AN47">
        <v>5.8488899999999999</v>
      </c>
      <c r="AO47">
        <v>157.58000000000001</v>
      </c>
      <c r="AP47">
        <v>5.6208500000000002E-2</v>
      </c>
      <c r="AQ47">
        <v>-0.19514000000000001</v>
      </c>
      <c r="AR47">
        <v>79.815200000000004</v>
      </c>
      <c r="AS47">
        <v>0.76744299999999999</v>
      </c>
      <c r="AT47">
        <v>31.479299999999999</v>
      </c>
      <c r="AU47">
        <v>73.908600000000007</v>
      </c>
      <c r="AV47">
        <v>50.6006</v>
      </c>
      <c r="AW47">
        <v>171.04499999999999</v>
      </c>
      <c r="AX47">
        <v>30.8965</v>
      </c>
      <c r="AY47">
        <v>39.775300000000001</v>
      </c>
      <c r="AZ47">
        <v>5.5443399999999997E-2</v>
      </c>
      <c r="BA47">
        <v>0.123403</v>
      </c>
      <c r="BB47">
        <v>4.0076599999999996</v>
      </c>
      <c r="BC47">
        <v>1.1939500000000001</v>
      </c>
      <c r="BD47">
        <v>3461.3</v>
      </c>
      <c r="BE47">
        <v>2.58964E-2</v>
      </c>
      <c r="BF47">
        <v>-1.28886E-3</v>
      </c>
      <c r="BG47" s="1">
        <v>2.4177199999999999E-6</v>
      </c>
      <c r="BH47">
        <v>2.1368400000000001E-3</v>
      </c>
      <c r="BI47">
        <v>7.55741</v>
      </c>
    </row>
    <row r="48" spans="1:61">
      <c r="A48" t="s">
        <v>300</v>
      </c>
      <c r="C48">
        <f>SUM(C3:C46)</f>
        <v>2040.3662000000002</v>
      </c>
      <c r="E48">
        <f>SUM(E3:E46)</f>
        <v>9229965</v>
      </c>
      <c r="F48">
        <f t="shared" ref="F48:AC48" si="0">SUM(F3:F46)</f>
        <v>36869.261899999998</v>
      </c>
      <c r="G48">
        <f t="shared" si="0"/>
        <v>8140.756080000001</v>
      </c>
      <c r="H48">
        <f t="shared" si="0"/>
        <v>2286.5884000000001</v>
      </c>
      <c r="I48">
        <f t="shared" si="0"/>
        <v>130209.19099999999</v>
      </c>
      <c r="J48">
        <f t="shared" si="0"/>
        <v>12815.046899999999</v>
      </c>
      <c r="K48">
        <f t="shared" si="0"/>
        <v>6548.4018000000024</v>
      </c>
      <c r="L48">
        <f t="shared" si="0"/>
        <v>5992.4391000000005</v>
      </c>
      <c r="M48">
        <f t="shared" si="0"/>
        <v>114.63806000000001</v>
      </c>
      <c r="N48">
        <f t="shared" si="0"/>
        <v>1564.9952000000003</v>
      </c>
      <c r="O48">
        <f t="shared" si="0"/>
        <v>3469.4571000000005</v>
      </c>
      <c r="P48">
        <f t="shared" si="0"/>
        <v>2725.7737999999999</v>
      </c>
      <c r="Q48">
        <f t="shared" si="0"/>
        <v>11038.742</v>
      </c>
      <c r="R48">
        <f t="shared" si="0"/>
        <v>1239.3717000000001</v>
      </c>
      <c r="S48">
        <f t="shared" si="0"/>
        <v>1321.8416000000002</v>
      </c>
      <c r="T48">
        <f t="shared" si="0"/>
        <v>2.9424130049999997</v>
      </c>
      <c r="U48">
        <f t="shared" si="0"/>
        <v>54.363266550000013</v>
      </c>
      <c r="V48">
        <f t="shared" si="0"/>
        <v>1223.4738400000001</v>
      </c>
      <c r="W48">
        <f t="shared" si="0"/>
        <v>125.41994</v>
      </c>
      <c r="X48">
        <f t="shared" si="0"/>
        <v>114726.25</v>
      </c>
      <c r="Y48">
        <f t="shared" si="0"/>
        <v>0.95073809559999989</v>
      </c>
      <c r="Z48">
        <f t="shared" si="0"/>
        <v>4.4375791005000005E-2</v>
      </c>
      <c r="AA48">
        <f t="shared" si="0"/>
        <v>-6.5406012166000005E-2</v>
      </c>
      <c r="AB48">
        <f t="shared" si="0"/>
        <v>1.7075349166000002</v>
      </c>
      <c r="AC48">
        <f t="shared" si="0"/>
        <v>334.47155999999995</v>
      </c>
    </row>
    <row r="49" spans="1:61">
      <c r="A49" t="s">
        <v>301</v>
      </c>
      <c r="C49">
        <f>SUM(C126:C149,C170:C189)</f>
        <v>338.07508999999999</v>
      </c>
      <c r="E49">
        <f t="shared" ref="E49:AC49" si="1">SUM(E126:E149,E170:E189)</f>
        <v>906586.90000000037</v>
      </c>
      <c r="F49">
        <f t="shared" si="1"/>
        <v>81395.23</v>
      </c>
      <c r="G49">
        <f t="shared" si="1"/>
        <v>16368.265000000001</v>
      </c>
      <c r="H49">
        <f t="shared" si="1"/>
        <v>308.81364000000002</v>
      </c>
      <c r="I49">
        <f t="shared" si="1"/>
        <v>14070.605</v>
      </c>
      <c r="J49">
        <f t="shared" si="1"/>
        <v>1310.2134799999997</v>
      </c>
      <c r="K49">
        <f t="shared" si="1"/>
        <v>713.94659999999999</v>
      </c>
      <c r="L49">
        <f t="shared" si="1"/>
        <v>730.52732000000015</v>
      </c>
      <c r="M49">
        <f t="shared" si="1"/>
        <v>21.841703999999996</v>
      </c>
      <c r="N49">
        <f t="shared" si="1"/>
        <v>414.10586000000012</v>
      </c>
      <c r="O49">
        <f t="shared" si="1"/>
        <v>1218.4579999999999</v>
      </c>
      <c r="P49">
        <f t="shared" si="1"/>
        <v>274.91162999999995</v>
      </c>
      <c r="Q49">
        <f t="shared" si="1"/>
        <v>1318.1961000000001</v>
      </c>
      <c r="R49">
        <f t="shared" si="1"/>
        <v>479.62741000000011</v>
      </c>
      <c r="S49">
        <f t="shared" si="1"/>
        <v>159.95937000000001</v>
      </c>
      <c r="T49">
        <f t="shared" si="1"/>
        <v>3.4145882050000003</v>
      </c>
      <c r="U49">
        <f t="shared" si="1"/>
        <v>21.155252850000007</v>
      </c>
      <c r="V49">
        <f t="shared" si="1"/>
        <v>125.66116</v>
      </c>
      <c r="W49">
        <f t="shared" si="1"/>
        <v>27.012727000000009</v>
      </c>
      <c r="X49">
        <f t="shared" si="1"/>
        <v>14275.205999999996</v>
      </c>
      <c r="Y49">
        <f t="shared" si="1"/>
        <v>0.67718883315</v>
      </c>
      <c r="Z49">
        <f t="shared" si="1"/>
        <v>7.0858873498399991E-2</v>
      </c>
      <c r="AA49">
        <f t="shared" si="1"/>
        <v>1.0644012115300002E-2</v>
      </c>
      <c r="AB49">
        <f t="shared" si="1"/>
        <v>1.3262374328600002</v>
      </c>
      <c r="AC49">
        <f t="shared" si="1"/>
        <v>51.888193000000001</v>
      </c>
      <c r="AG49" t="s">
        <v>300</v>
      </c>
      <c r="AI49">
        <f>SUM(AI3:AI47)</f>
        <v>1828.5143999999996</v>
      </c>
      <c r="AJ49">
        <f t="shared" ref="AJ49:BI49" si="2">SUM(AJ3:AJ47)</f>
        <v>0</v>
      </c>
      <c r="AK49">
        <f t="shared" si="2"/>
        <v>9764039</v>
      </c>
      <c r="AL49">
        <f t="shared" si="2"/>
        <v>43313.26660000001</v>
      </c>
      <c r="AM49">
        <f t="shared" si="2"/>
        <v>8559.5272299999997</v>
      </c>
      <c r="AN49">
        <f t="shared" si="2"/>
        <v>1761.6569900000006</v>
      </c>
      <c r="AO49">
        <f t="shared" si="2"/>
        <v>46346.719000000012</v>
      </c>
      <c r="AP49">
        <f t="shared" si="2"/>
        <v>8.3902326000000009</v>
      </c>
      <c r="AQ49">
        <f t="shared" si="2"/>
        <v>23.031314300000009</v>
      </c>
      <c r="AR49">
        <f t="shared" si="2"/>
        <v>5004.3545000000004</v>
      </c>
      <c r="AS49">
        <f t="shared" si="2"/>
        <v>48.119680999999986</v>
      </c>
      <c r="AT49">
        <f t="shared" si="2"/>
        <v>1843.0099000000002</v>
      </c>
      <c r="AU49">
        <f t="shared" si="2"/>
        <v>3515.2724000000012</v>
      </c>
      <c r="AV49">
        <f t="shared" si="2"/>
        <v>3125.0939999999991</v>
      </c>
      <c r="AW49">
        <f t="shared" si="2"/>
        <v>10240.424999999997</v>
      </c>
      <c r="AX49">
        <f t="shared" si="2"/>
        <v>1479.8848999999998</v>
      </c>
      <c r="AY49">
        <f t="shared" si="2"/>
        <v>1393.4159999999997</v>
      </c>
      <c r="AZ49">
        <f t="shared" si="2"/>
        <v>2.7291754049999994</v>
      </c>
      <c r="BA49">
        <f t="shared" si="2"/>
        <v>54.011060200000003</v>
      </c>
      <c r="BB49">
        <f t="shared" si="2"/>
        <v>1211.1054100000003</v>
      </c>
      <c r="BC49">
        <f t="shared" si="2"/>
        <v>39.010034400000009</v>
      </c>
      <c r="BD49">
        <f t="shared" si="2"/>
        <v>142384.89999999994</v>
      </c>
      <c r="BE49">
        <f t="shared" si="2"/>
        <v>-0.81837446950000026</v>
      </c>
      <c r="BF49">
        <f t="shared" si="2"/>
        <v>5.2863383609999995E-2</v>
      </c>
      <c r="BG49">
        <f t="shared" si="2"/>
        <v>-4.3247203870000001E-2</v>
      </c>
      <c r="BH49">
        <f t="shared" si="2"/>
        <v>0.46817351029999998</v>
      </c>
      <c r="BI49">
        <f t="shared" si="2"/>
        <v>187.22774000000001</v>
      </c>
    </row>
    <row r="50" spans="1:61">
      <c r="A50" t="s">
        <v>302</v>
      </c>
      <c r="C50">
        <f>C49/C48*100</f>
        <v>16.569333975440291</v>
      </c>
      <c r="E50">
        <f t="shared" ref="E50:AC50" si="3">E49/E48*100</f>
        <v>9.8222138437144704</v>
      </c>
      <c r="F50">
        <f t="shared" si="3"/>
        <v>220.76718058736077</v>
      </c>
      <c r="G50">
        <f t="shared" si="3"/>
        <v>201.06566072177415</v>
      </c>
      <c r="H50">
        <f t="shared" si="3"/>
        <v>13.505431935192187</v>
      </c>
      <c r="I50">
        <f t="shared" si="3"/>
        <v>10.806153461163891</v>
      </c>
      <c r="J50">
        <f t="shared" si="3"/>
        <v>10.224024072826451</v>
      </c>
      <c r="K50">
        <f t="shared" si="3"/>
        <v>10.90260832803509</v>
      </c>
      <c r="L50">
        <f t="shared" si="3"/>
        <v>12.190817592122047</v>
      </c>
      <c r="M50">
        <f t="shared" si="3"/>
        <v>19.052750892679093</v>
      </c>
      <c r="N50">
        <f t="shared" si="3"/>
        <v>26.460519495523055</v>
      </c>
      <c r="O50">
        <f t="shared" si="3"/>
        <v>35.11955804266897</v>
      </c>
      <c r="P50">
        <f t="shared" si="3"/>
        <v>10.085636232911181</v>
      </c>
      <c r="Q50">
        <f t="shared" si="3"/>
        <v>11.941542795365633</v>
      </c>
      <c r="R50">
        <f t="shared" si="3"/>
        <v>38.699238493181667</v>
      </c>
      <c r="S50">
        <f t="shared" si="3"/>
        <v>12.101251012224157</v>
      </c>
      <c r="T50">
        <f t="shared" si="3"/>
        <v>116.04721020460553</v>
      </c>
      <c r="U50">
        <f t="shared" si="3"/>
        <v>38.914609427567598</v>
      </c>
      <c r="V50">
        <f t="shared" si="3"/>
        <v>10.270849763326364</v>
      </c>
      <c r="W50">
        <f t="shared" si="3"/>
        <v>21.537824846671118</v>
      </c>
      <c r="X50">
        <f t="shared" si="3"/>
        <v>12.442841982545403</v>
      </c>
      <c r="Y50">
        <f t="shared" si="3"/>
        <v>71.227695227951699</v>
      </c>
      <c r="Z50">
        <f t="shared" si="3"/>
        <v>159.67912209253018</v>
      </c>
      <c r="AA50">
        <f t="shared" si="3"/>
        <v>-16.273751850648797</v>
      </c>
      <c r="AB50">
        <f t="shared" si="3"/>
        <v>77.669710877758817</v>
      </c>
      <c r="AC50">
        <f t="shared" si="3"/>
        <v>15.513484315377967</v>
      </c>
      <c r="AG50" t="s">
        <v>301</v>
      </c>
      <c r="AI50">
        <f t="shared" ref="AI50:BI50" si="4">SUM(AH83:AH112,AH130:AH144)</f>
        <v>306.47496000000001</v>
      </c>
      <c r="AJ50">
        <f t="shared" si="4"/>
        <v>4.2937053000000002E-10</v>
      </c>
      <c r="AK50">
        <f t="shared" si="4"/>
        <v>934546.10000000009</v>
      </c>
      <c r="AL50">
        <f t="shared" si="4"/>
        <v>95221.640000000014</v>
      </c>
      <c r="AM50">
        <f t="shared" si="4"/>
        <v>16105.184999999999</v>
      </c>
      <c r="AN50">
        <f t="shared" si="4"/>
        <v>249.36857999999998</v>
      </c>
      <c r="AO50">
        <f t="shared" si="4"/>
        <v>5020.8016999999973</v>
      </c>
      <c r="AP50">
        <f t="shared" si="4"/>
        <v>11.799906</v>
      </c>
      <c r="AQ50">
        <f t="shared" si="4"/>
        <v>70.89264900000002</v>
      </c>
      <c r="AR50">
        <f t="shared" si="4"/>
        <v>668.0621799999999</v>
      </c>
      <c r="AS50">
        <f t="shared" si="4"/>
        <v>16.179606</v>
      </c>
      <c r="AT50">
        <f t="shared" si="4"/>
        <v>482.47070000000008</v>
      </c>
      <c r="AU50">
        <f t="shared" si="4"/>
        <v>1308.4751999999994</v>
      </c>
      <c r="AV50">
        <f t="shared" si="4"/>
        <v>321.8956399999999</v>
      </c>
      <c r="AW50">
        <f t="shared" si="4"/>
        <v>1225.3221999999998</v>
      </c>
      <c r="AX50">
        <f t="shared" si="4"/>
        <v>518.31323999999995</v>
      </c>
      <c r="AY50">
        <f t="shared" si="4"/>
        <v>175.48201000000003</v>
      </c>
      <c r="AZ50">
        <f t="shared" si="4"/>
        <v>3.6582219499999997</v>
      </c>
      <c r="BA50">
        <f t="shared" si="4"/>
        <v>21.775607669999996</v>
      </c>
      <c r="BB50">
        <f t="shared" si="4"/>
        <v>123.88847399999999</v>
      </c>
      <c r="BC50">
        <f t="shared" si="4"/>
        <v>20.320045000000004</v>
      </c>
      <c r="BD50">
        <f t="shared" si="4"/>
        <v>18419.740000000005</v>
      </c>
      <c r="BE50">
        <f t="shared" si="4"/>
        <v>0.86241921922000009</v>
      </c>
      <c r="BF50">
        <f t="shared" si="4"/>
        <v>6.4107932650000005E-2</v>
      </c>
      <c r="BG50">
        <f t="shared" si="4"/>
        <v>2.6186774754000004E-2</v>
      </c>
      <c r="BH50">
        <f t="shared" si="4"/>
        <v>0.69141529329000007</v>
      </c>
      <c r="BI50">
        <f t="shared" si="4"/>
        <v>39.556261000000013</v>
      </c>
    </row>
    <row r="51" spans="1:61">
      <c r="AG51" t="s">
        <v>302</v>
      </c>
      <c r="AI51">
        <f>AI50/AI49*100</f>
        <v>16.76087210469877</v>
      </c>
      <c r="AJ51" t="e">
        <f t="shared" ref="AJ51:BI51" si="5">AJ50/AJ49*100</f>
        <v>#DIV/0!</v>
      </c>
      <c r="AK51">
        <f t="shared" si="5"/>
        <v>9.5713065054328439</v>
      </c>
      <c r="AL51">
        <f t="shared" si="5"/>
        <v>219.84405119885366</v>
      </c>
      <c r="AM51">
        <f t="shared" si="5"/>
        <v>188.15507641068629</v>
      </c>
      <c r="AN51">
        <f t="shared" si="5"/>
        <v>14.155342465391058</v>
      </c>
      <c r="AO51">
        <f t="shared" si="5"/>
        <v>10.833132977546903</v>
      </c>
      <c r="AP51">
        <f t="shared" si="5"/>
        <v>140.63860398816595</v>
      </c>
      <c r="AQ51">
        <f t="shared" si="5"/>
        <v>307.80982829104107</v>
      </c>
      <c r="AR51">
        <f t="shared" si="5"/>
        <v>13.349617418190496</v>
      </c>
      <c r="AS51">
        <f t="shared" si="5"/>
        <v>33.623676765438248</v>
      </c>
      <c r="AT51">
        <f t="shared" si="5"/>
        <v>26.178410653138652</v>
      </c>
      <c r="AU51">
        <f t="shared" si="5"/>
        <v>37.22258337646889</v>
      </c>
      <c r="AV51">
        <f t="shared" si="5"/>
        <v>10.300350645452584</v>
      </c>
      <c r="AW51">
        <f t="shared" si="5"/>
        <v>11.965540492704161</v>
      </c>
      <c r="AX51">
        <f t="shared" si="5"/>
        <v>35.02388868215359</v>
      </c>
      <c r="AY51">
        <f t="shared" si="5"/>
        <v>12.593655448193509</v>
      </c>
      <c r="AZ51">
        <f t="shared" si="5"/>
        <v>134.04129112764011</v>
      </c>
      <c r="BA51">
        <f t="shared" si="5"/>
        <v>40.316941732612008</v>
      </c>
      <c r="BB51">
        <f t="shared" si="5"/>
        <v>10.229371694409322</v>
      </c>
      <c r="BC51">
        <f t="shared" si="5"/>
        <v>52.08927731681262</v>
      </c>
      <c r="BD51">
        <f t="shared" si="5"/>
        <v>12.936582460640148</v>
      </c>
      <c r="BE51">
        <f t="shared" si="5"/>
        <v>-105.38197993235417</v>
      </c>
      <c r="BF51">
        <f t="shared" si="5"/>
        <v>121.2709597307595</v>
      </c>
      <c r="BG51">
        <f t="shared" si="5"/>
        <v>-60.551370749232213</v>
      </c>
      <c r="BH51">
        <f t="shared" si="5"/>
        <v>147.68355707416026</v>
      </c>
      <c r="BI51">
        <f t="shared" si="5"/>
        <v>21.127350573157592</v>
      </c>
    </row>
    <row r="52" spans="1:61">
      <c r="A52" t="s">
        <v>303</v>
      </c>
    </row>
    <row r="56" spans="1:61">
      <c r="AF56" s="41" t="s">
        <v>297</v>
      </c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</row>
    <row r="57" spans="1:61"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</row>
    <row r="58" spans="1:61"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</row>
    <row r="59" spans="1:61"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</row>
    <row r="60" spans="1:61"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</row>
    <row r="61" spans="1:61"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</row>
    <row r="62" spans="1:61">
      <c r="AG62" t="s">
        <v>24</v>
      </c>
      <c r="AH62" t="s">
        <v>262</v>
      </c>
      <c r="AI62" t="s">
        <v>263</v>
      </c>
      <c r="AJ62" t="s">
        <v>264</v>
      </c>
      <c r="AK62" t="s">
        <v>265</v>
      </c>
      <c r="AL62" t="s">
        <v>266</v>
      </c>
      <c r="AM62" t="s">
        <v>267</v>
      </c>
      <c r="AN62" t="s">
        <v>268</v>
      </c>
      <c r="AO62" t="s">
        <v>269</v>
      </c>
      <c r="AP62" t="s">
        <v>270</v>
      </c>
      <c r="AQ62" t="s">
        <v>271</v>
      </c>
      <c r="AR62" t="s">
        <v>272</v>
      </c>
      <c r="AS62" t="s">
        <v>273</v>
      </c>
      <c r="AT62" t="s">
        <v>274</v>
      </c>
      <c r="AU62" t="s">
        <v>275</v>
      </c>
      <c r="AV62" t="s">
        <v>276</v>
      </c>
      <c r="AW62" t="s">
        <v>277</v>
      </c>
      <c r="AX62" t="s">
        <v>278</v>
      </c>
      <c r="AY62" t="s">
        <v>279</v>
      </c>
      <c r="AZ62" t="s">
        <v>280</v>
      </c>
      <c r="BA62" t="s">
        <v>281</v>
      </c>
      <c r="BB62" t="s">
        <v>282</v>
      </c>
      <c r="BC62" t="s">
        <v>283</v>
      </c>
      <c r="BD62" t="s">
        <v>284</v>
      </c>
      <c r="BE62" t="s">
        <v>285</v>
      </c>
      <c r="BF62" t="s">
        <v>286</v>
      </c>
      <c r="BG62" t="s">
        <v>287</v>
      </c>
      <c r="BH62" t="s">
        <v>288</v>
      </c>
    </row>
    <row r="63" spans="1:61">
      <c r="AF63" t="s">
        <v>289</v>
      </c>
    </row>
    <row r="64" spans="1:61">
      <c r="AF64" t="s">
        <v>289</v>
      </c>
      <c r="AH64">
        <v>4.3913599999999997</v>
      </c>
      <c r="AI64">
        <v>9903.42</v>
      </c>
      <c r="AJ64">
        <v>27714.2</v>
      </c>
      <c r="AK64" s="1">
        <v>2.2515699999999999E-12</v>
      </c>
      <c r="AL64">
        <v>4333.2</v>
      </c>
      <c r="AM64">
        <v>6.61341</v>
      </c>
      <c r="AN64">
        <v>969.45799999999997</v>
      </c>
      <c r="AO64">
        <v>63.639299999999999</v>
      </c>
      <c r="AP64">
        <v>2.1741999999999999</v>
      </c>
      <c r="AQ64">
        <v>210.839</v>
      </c>
      <c r="AR64">
        <v>4.2081600000000003</v>
      </c>
      <c r="AS64">
        <v>24.374099999999999</v>
      </c>
      <c r="AT64">
        <v>35.732100000000003</v>
      </c>
      <c r="AU64">
        <v>3.0024500000000001</v>
      </c>
      <c r="AV64">
        <v>10.1807</v>
      </c>
      <c r="AW64">
        <v>65.277600000000007</v>
      </c>
      <c r="AX64">
        <v>56.582700000000003</v>
      </c>
      <c r="AY64">
        <v>3.8973599999999999</v>
      </c>
      <c r="AZ64">
        <v>25.192399999999999</v>
      </c>
      <c r="BA64">
        <v>1.49064</v>
      </c>
      <c r="BB64">
        <v>0.374554</v>
      </c>
      <c r="BC64">
        <v>97.368200000000002</v>
      </c>
      <c r="BD64">
        <v>2.57999</v>
      </c>
      <c r="BE64">
        <v>5.4203700000000001</v>
      </c>
      <c r="BF64">
        <v>0.63958899999999996</v>
      </c>
      <c r="BG64">
        <v>0.46803400000000001</v>
      </c>
      <c r="BH64">
        <v>2.2675800000000002</v>
      </c>
    </row>
    <row r="65" spans="32:60">
      <c r="AF65" t="s">
        <v>289</v>
      </c>
      <c r="AH65">
        <v>2.3808400000000001</v>
      </c>
      <c r="AI65">
        <v>11583.9</v>
      </c>
      <c r="AJ65">
        <v>36419.199999999997</v>
      </c>
      <c r="AK65" s="1">
        <v>2.3946699999999999E-12</v>
      </c>
      <c r="AL65">
        <v>5748.25</v>
      </c>
      <c r="AM65">
        <v>4.7494800000000001</v>
      </c>
      <c r="AN65">
        <v>759.30499999999995</v>
      </c>
      <c r="AO65">
        <v>24.3917</v>
      </c>
      <c r="AP65">
        <v>1.9468300000000001</v>
      </c>
      <c r="AQ65">
        <v>115.497</v>
      </c>
      <c r="AR65">
        <v>3.6024600000000002</v>
      </c>
      <c r="AS65">
        <v>17.291699999999999</v>
      </c>
      <c r="AT65">
        <v>42.196800000000003</v>
      </c>
      <c r="AU65">
        <v>1.64198</v>
      </c>
      <c r="AV65">
        <v>5.0086300000000001</v>
      </c>
      <c r="AW65">
        <v>38.2348</v>
      </c>
      <c r="AX65">
        <v>34.174500000000002</v>
      </c>
      <c r="AY65">
        <v>2.3375699999999999</v>
      </c>
      <c r="AZ65">
        <v>13.7875</v>
      </c>
      <c r="BA65">
        <v>0.90561199999999997</v>
      </c>
      <c r="BB65">
        <v>0.35291699999999998</v>
      </c>
      <c r="BC65">
        <v>82.628</v>
      </c>
      <c r="BD65">
        <v>1.7567299999999999</v>
      </c>
      <c r="BE65">
        <v>3.6903600000000001</v>
      </c>
      <c r="BF65">
        <v>0.94201800000000002</v>
      </c>
      <c r="BG65">
        <v>0.36578300000000002</v>
      </c>
      <c r="BH65">
        <v>0.96764799999999995</v>
      </c>
    </row>
    <row r="66" spans="32:60">
      <c r="AF66" t="s">
        <v>290</v>
      </c>
    </row>
    <row r="67" spans="32:60">
      <c r="AF67" t="s">
        <v>290</v>
      </c>
      <c r="AH67">
        <v>2.83189</v>
      </c>
      <c r="AI67">
        <v>8295.5499999999993</v>
      </c>
      <c r="AJ67">
        <v>20731</v>
      </c>
      <c r="AK67" s="1">
        <v>3.3121299999999999E-12</v>
      </c>
      <c r="AL67">
        <v>5644.2</v>
      </c>
      <c r="AM67">
        <v>3.9583400000000002</v>
      </c>
      <c r="AN67">
        <v>989.38300000000004</v>
      </c>
      <c r="AO67">
        <v>30.8565</v>
      </c>
      <c r="AP67">
        <v>22.014700000000001</v>
      </c>
      <c r="AQ67">
        <v>148.20599999999999</v>
      </c>
      <c r="AR67">
        <v>5.6829700000000001</v>
      </c>
      <c r="AS67">
        <v>16.6007</v>
      </c>
      <c r="AT67">
        <v>38.978900000000003</v>
      </c>
      <c r="AU67">
        <v>2.32043</v>
      </c>
      <c r="AV67">
        <v>1.53928</v>
      </c>
      <c r="AW67">
        <v>58.865600000000001</v>
      </c>
      <c r="AX67">
        <v>43.5152</v>
      </c>
      <c r="AY67">
        <v>3.5610300000000001</v>
      </c>
      <c r="AZ67">
        <v>18.549800000000001</v>
      </c>
      <c r="BA67">
        <v>1.6653800000000001</v>
      </c>
      <c r="BB67">
        <v>0.34596199999999999</v>
      </c>
      <c r="BC67">
        <v>22.835100000000001</v>
      </c>
      <c r="BD67">
        <v>1.7660899999999999</v>
      </c>
      <c r="BE67">
        <v>3.4672000000000001</v>
      </c>
      <c r="BF67">
        <v>0.64064699999999997</v>
      </c>
      <c r="BG67">
        <v>0.23192099999999999</v>
      </c>
      <c r="BH67">
        <v>0.49090200000000001</v>
      </c>
    </row>
    <row r="68" spans="32:60">
      <c r="AF68" t="s">
        <v>290</v>
      </c>
      <c r="AH68">
        <v>2.9671400000000001</v>
      </c>
      <c r="AI68">
        <v>10451</v>
      </c>
      <c r="AJ68">
        <v>25928.400000000001</v>
      </c>
      <c r="AK68" s="1">
        <v>5.1569799999999997E-12</v>
      </c>
      <c r="AL68">
        <v>4738.29</v>
      </c>
      <c r="AM68">
        <v>3.67069</v>
      </c>
      <c r="AN68">
        <v>1246.02</v>
      </c>
      <c r="AO68">
        <v>35.3733</v>
      </c>
      <c r="AP68">
        <v>37.081299999999999</v>
      </c>
      <c r="AQ68">
        <v>192.15</v>
      </c>
      <c r="AR68">
        <v>5.4285199999999998</v>
      </c>
      <c r="AS68">
        <v>20.6144</v>
      </c>
      <c r="AT68">
        <v>33.458799999999997</v>
      </c>
      <c r="AU68">
        <v>2.2017500000000001</v>
      </c>
      <c r="AV68">
        <v>1.2638</v>
      </c>
      <c r="AW68">
        <v>63.470999999999997</v>
      </c>
      <c r="AX68">
        <v>63.9621</v>
      </c>
      <c r="AY68">
        <v>2.32775</v>
      </c>
      <c r="AZ68">
        <v>23.270600000000002</v>
      </c>
      <c r="BA68">
        <v>2.1072799999999998</v>
      </c>
      <c r="BB68">
        <v>0.369641</v>
      </c>
      <c r="BC68">
        <v>17.433399999999999</v>
      </c>
      <c r="BD68">
        <v>1.6400300000000001</v>
      </c>
      <c r="BE68">
        <v>3.3367100000000001</v>
      </c>
      <c r="BF68">
        <v>0.84297699999999998</v>
      </c>
      <c r="BG68">
        <v>0.28320000000000001</v>
      </c>
      <c r="BH68">
        <v>0.322351</v>
      </c>
    </row>
    <row r="69" spans="32:60">
      <c r="AF69" t="s">
        <v>291</v>
      </c>
    </row>
    <row r="70" spans="32:60">
      <c r="AF70" t="s">
        <v>292</v>
      </c>
      <c r="AH70">
        <v>57.040100000000002</v>
      </c>
      <c r="AI70">
        <v>2613.04</v>
      </c>
      <c r="AJ70">
        <v>24593.9</v>
      </c>
      <c r="AK70" s="1">
        <v>4.2127600000000003E-12</v>
      </c>
      <c r="AL70">
        <v>6866.18</v>
      </c>
      <c r="AM70">
        <v>64.213300000000004</v>
      </c>
      <c r="AN70">
        <v>30.805900000000001</v>
      </c>
      <c r="AO70">
        <v>40.459200000000003</v>
      </c>
      <c r="AP70">
        <v>49.363799999999998</v>
      </c>
      <c r="AQ70">
        <v>69.407799999999995</v>
      </c>
      <c r="AR70">
        <v>51.954700000000003</v>
      </c>
      <c r="AS70">
        <v>77.3429</v>
      </c>
      <c r="AT70">
        <v>82.009799999999998</v>
      </c>
      <c r="AU70">
        <v>45.274799999999999</v>
      </c>
      <c r="AV70">
        <v>60.096499999999999</v>
      </c>
      <c r="AW70">
        <v>79.943600000000004</v>
      </c>
      <c r="AX70">
        <v>55.791499999999999</v>
      </c>
      <c r="AY70">
        <v>48.414299999999997</v>
      </c>
      <c r="AZ70">
        <v>30.135899999999999</v>
      </c>
      <c r="BA70">
        <v>47.656999999999996</v>
      </c>
      <c r="BB70">
        <v>41.442100000000003</v>
      </c>
      <c r="BC70">
        <v>48.563600000000001</v>
      </c>
      <c r="BD70">
        <v>44.423099999999998</v>
      </c>
      <c r="BE70">
        <v>45.929600000000001</v>
      </c>
      <c r="BF70">
        <v>36.568100000000001</v>
      </c>
      <c r="BG70">
        <v>40.804400000000001</v>
      </c>
      <c r="BH70">
        <v>63.090699999999998</v>
      </c>
    </row>
    <row r="71" spans="32:60">
      <c r="AF71" t="s">
        <v>292</v>
      </c>
      <c r="AH71">
        <v>59.276200000000003</v>
      </c>
      <c r="AI71">
        <v>1248.8499999999999</v>
      </c>
      <c r="AJ71">
        <v>39985.199999999997</v>
      </c>
      <c r="AK71" s="1">
        <v>4.8088799999999996E-12</v>
      </c>
      <c r="AL71">
        <v>7921.42</v>
      </c>
      <c r="AM71">
        <v>50.993499999999997</v>
      </c>
      <c r="AN71">
        <v>49.144100000000002</v>
      </c>
      <c r="AO71">
        <v>39.375900000000001</v>
      </c>
      <c r="AP71">
        <v>44.250399999999999</v>
      </c>
      <c r="AQ71">
        <v>53.164099999999998</v>
      </c>
      <c r="AR71">
        <v>36.405700000000003</v>
      </c>
      <c r="AS71">
        <v>54.325400000000002</v>
      </c>
      <c r="AT71">
        <v>69.130600000000001</v>
      </c>
      <c r="AU71">
        <v>39.214300000000001</v>
      </c>
      <c r="AV71">
        <v>49.497999999999998</v>
      </c>
      <c r="AW71">
        <v>69.756900000000002</v>
      </c>
      <c r="AX71">
        <v>47.781700000000001</v>
      </c>
      <c r="AY71">
        <v>40.004100000000001</v>
      </c>
      <c r="AZ71">
        <v>39.674799999999998</v>
      </c>
      <c r="BA71">
        <v>40.417700000000004</v>
      </c>
      <c r="BB71">
        <v>35.076500000000003</v>
      </c>
      <c r="BC71">
        <v>65.914400000000001</v>
      </c>
      <c r="BD71">
        <v>36.276800000000001</v>
      </c>
      <c r="BE71">
        <v>38.6357</v>
      </c>
      <c r="BF71">
        <v>47.814700000000002</v>
      </c>
      <c r="BG71">
        <v>43.616100000000003</v>
      </c>
      <c r="BH71">
        <v>40.008200000000002</v>
      </c>
    </row>
    <row r="72" spans="32:60">
      <c r="AF72" t="s">
        <v>292</v>
      </c>
      <c r="AH72">
        <v>34.970399999999998</v>
      </c>
      <c r="AI72">
        <v>1733.81</v>
      </c>
      <c r="AJ72">
        <v>34834</v>
      </c>
      <c r="AK72" s="1">
        <v>3.4397100000000001E-12</v>
      </c>
      <c r="AL72">
        <v>12288.9</v>
      </c>
      <c r="AM72">
        <v>54.164999999999999</v>
      </c>
      <c r="AN72">
        <v>45.754899999999999</v>
      </c>
      <c r="AO72">
        <v>58.217100000000002</v>
      </c>
      <c r="AP72">
        <v>48.609099999999998</v>
      </c>
      <c r="AQ72">
        <v>70.886499999999998</v>
      </c>
      <c r="AR72">
        <v>47.2241</v>
      </c>
      <c r="AS72">
        <v>77.052899999999994</v>
      </c>
      <c r="AT72">
        <v>90.827500000000001</v>
      </c>
      <c r="AU72">
        <v>41.5867</v>
      </c>
      <c r="AV72">
        <v>66.310599999999994</v>
      </c>
      <c r="AW72">
        <v>70.134200000000007</v>
      </c>
      <c r="AX72">
        <v>52.241300000000003</v>
      </c>
      <c r="AY72">
        <v>46.496299999999998</v>
      </c>
      <c r="AZ72">
        <v>63.542900000000003</v>
      </c>
      <c r="BA72">
        <v>60.497</v>
      </c>
      <c r="BB72">
        <v>65.539699999999996</v>
      </c>
      <c r="BC72">
        <v>66.530900000000003</v>
      </c>
      <c r="BD72">
        <v>38.009900000000002</v>
      </c>
      <c r="BE72">
        <v>41.388399999999997</v>
      </c>
      <c r="BF72">
        <v>55.162100000000002</v>
      </c>
      <c r="BG72">
        <v>52.7806</v>
      </c>
      <c r="BH72">
        <v>56.3367</v>
      </c>
    </row>
    <row r="73" spans="32:60">
      <c r="AF73" t="s">
        <v>292</v>
      </c>
      <c r="AH73">
        <v>61.382399999999997</v>
      </c>
      <c r="AI73">
        <v>2197.98</v>
      </c>
      <c r="AJ73">
        <v>31149.3</v>
      </c>
      <c r="AK73" s="1">
        <v>3.3121299999999999E-12</v>
      </c>
      <c r="AL73">
        <v>7227.77</v>
      </c>
      <c r="AM73">
        <v>41.340299999999999</v>
      </c>
      <c r="AN73">
        <v>36.924599999999998</v>
      </c>
      <c r="AO73">
        <v>50.448799999999999</v>
      </c>
      <c r="AP73">
        <v>46.082299999999996</v>
      </c>
      <c r="AQ73">
        <v>63.457700000000003</v>
      </c>
      <c r="AR73">
        <v>43.945099999999996</v>
      </c>
      <c r="AS73">
        <v>66.352500000000006</v>
      </c>
      <c r="AT73">
        <v>35.919600000000003</v>
      </c>
      <c r="AU73">
        <v>45.115499999999997</v>
      </c>
      <c r="AV73">
        <v>52.472299999999997</v>
      </c>
      <c r="AW73">
        <v>86.581699999999998</v>
      </c>
      <c r="AX73">
        <v>56.244</v>
      </c>
      <c r="AY73">
        <v>58.3932</v>
      </c>
      <c r="AZ73">
        <v>66.408600000000007</v>
      </c>
      <c r="BA73">
        <v>51.302500000000002</v>
      </c>
      <c r="BB73">
        <v>43.927799999999998</v>
      </c>
      <c r="BC73">
        <v>65.963200000000001</v>
      </c>
      <c r="BD73">
        <v>44.909399999999998</v>
      </c>
      <c r="BE73">
        <v>45.648000000000003</v>
      </c>
      <c r="BF73">
        <v>62.472900000000003</v>
      </c>
      <c r="BG73">
        <v>44.253700000000002</v>
      </c>
      <c r="BH73">
        <v>49.6631</v>
      </c>
    </row>
    <row r="74" spans="32:60">
      <c r="AF74" t="s">
        <v>293</v>
      </c>
    </row>
    <row r="75" spans="32:60">
      <c r="AF75" t="s">
        <v>293</v>
      </c>
      <c r="AH75">
        <v>6.6974</v>
      </c>
      <c r="AI75">
        <v>978.76599999999996</v>
      </c>
      <c r="AJ75">
        <v>27200.2</v>
      </c>
      <c r="AK75" s="1">
        <v>5.2882399999999997E-12</v>
      </c>
      <c r="AL75">
        <v>7518.41</v>
      </c>
      <c r="AM75">
        <v>5.4959300000000004</v>
      </c>
      <c r="AN75">
        <v>23.4801</v>
      </c>
      <c r="AO75">
        <v>4.0410500000000003</v>
      </c>
      <c r="AP75">
        <v>3.64961</v>
      </c>
      <c r="AQ75">
        <v>6.85459</v>
      </c>
      <c r="AR75">
        <v>4.2839200000000002</v>
      </c>
      <c r="AS75">
        <v>7.5805100000000003</v>
      </c>
      <c r="AT75">
        <v>17.468</v>
      </c>
      <c r="AU75">
        <v>3.06664</v>
      </c>
      <c r="AV75">
        <v>6.5361099999999999</v>
      </c>
      <c r="AW75">
        <v>13.940899999999999</v>
      </c>
      <c r="AX75">
        <v>9.1795000000000009</v>
      </c>
      <c r="AY75">
        <v>5.5308999999999999</v>
      </c>
      <c r="AZ75">
        <v>5.0036899999999997</v>
      </c>
      <c r="BA75">
        <v>3.3365499999999999</v>
      </c>
      <c r="BB75">
        <v>5.3121999999999998</v>
      </c>
      <c r="BC75">
        <v>3.2690600000000001</v>
      </c>
      <c r="BD75">
        <v>3.2338900000000002</v>
      </c>
      <c r="BE75">
        <v>3.07369</v>
      </c>
      <c r="BF75">
        <v>4.5393999999999997</v>
      </c>
      <c r="BG75">
        <v>4.5268899999999999</v>
      </c>
      <c r="BH75">
        <v>6.0938499999999998</v>
      </c>
    </row>
    <row r="76" spans="32:60">
      <c r="AF76" t="s">
        <v>293</v>
      </c>
      <c r="AH76">
        <v>10.276199999999999</v>
      </c>
      <c r="AI76">
        <v>2241.96</v>
      </c>
      <c r="AJ76">
        <v>40612.800000000003</v>
      </c>
      <c r="AK76" s="1">
        <v>3.05091E-12</v>
      </c>
      <c r="AL76">
        <v>5777.3</v>
      </c>
      <c r="AM76">
        <v>7.5294499999999998</v>
      </c>
      <c r="AN76">
        <v>33.177300000000002</v>
      </c>
      <c r="AO76">
        <v>5.3516599999999999</v>
      </c>
      <c r="AP76">
        <v>3.5179399999999998</v>
      </c>
      <c r="AQ76">
        <v>7.0232000000000001</v>
      </c>
      <c r="AR76">
        <v>5.0508899999999999</v>
      </c>
      <c r="AS76">
        <v>8.6602700000000006</v>
      </c>
      <c r="AT76">
        <v>11.298400000000001</v>
      </c>
      <c r="AU76">
        <v>4.0202299999999997</v>
      </c>
      <c r="AV76">
        <v>7.3391500000000001</v>
      </c>
      <c r="AW76">
        <v>23.838899999999999</v>
      </c>
      <c r="AX76">
        <v>13.064299999999999</v>
      </c>
      <c r="AY76">
        <v>5.7237099999999996</v>
      </c>
      <c r="AZ76">
        <v>6.88103</v>
      </c>
      <c r="BA76">
        <v>5.2796399999999997</v>
      </c>
      <c r="BB76">
        <v>4.7511700000000001</v>
      </c>
      <c r="BC76">
        <v>8.1604799999999997</v>
      </c>
      <c r="BD76">
        <v>6.3029000000000002</v>
      </c>
      <c r="BE76">
        <v>5.8036199999999996</v>
      </c>
      <c r="BF76">
        <v>5.48353</v>
      </c>
      <c r="BG76">
        <v>5.0199199999999999</v>
      </c>
      <c r="BH76">
        <v>7.1467700000000001</v>
      </c>
    </row>
    <row r="77" spans="32:60">
      <c r="AF77" t="s">
        <v>293</v>
      </c>
      <c r="AH77">
        <v>7.1744000000000003</v>
      </c>
      <c r="AI77">
        <v>1140.6500000000001</v>
      </c>
      <c r="AJ77">
        <v>24911.7</v>
      </c>
      <c r="AK77" s="1">
        <v>3.3121299999999999E-12</v>
      </c>
      <c r="AL77">
        <v>8221.8799999999992</v>
      </c>
      <c r="AM77">
        <v>6.7243599999999999</v>
      </c>
      <c r="AN77">
        <v>24.866900000000001</v>
      </c>
      <c r="AO77">
        <v>3.7665299999999999</v>
      </c>
      <c r="AP77">
        <v>4.8439800000000002</v>
      </c>
      <c r="AQ77">
        <v>6.5119699999999998</v>
      </c>
      <c r="AR77">
        <v>2.9389599999999998</v>
      </c>
      <c r="AS77">
        <v>6.3896300000000004</v>
      </c>
      <c r="AT77">
        <v>16.4862</v>
      </c>
      <c r="AU77">
        <v>3.8103600000000002</v>
      </c>
      <c r="AV77">
        <v>6.0764199999999997</v>
      </c>
      <c r="AW77">
        <v>18.177800000000001</v>
      </c>
      <c r="AX77">
        <v>7.8425799999999999</v>
      </c>
      <c r="AY77">
        <v>4.3645399999999999</v>
      </c>
      <c r="AZ77">
        <v>5.1281299999999996</v>
      </c>
      <c r="BA77">
        <v>4.8836599999999999</v>
      </c>
      <c r="BB77">
        <v>6.0730899999999997</v>
      </c>
      <c r="BC77">
        <v>7.9342600000000001</v>
      </c>
      <c r="BD77">
        <v>3.7681100000000001</v>
      </c>
      <c r="BE77">
        <v>3.9851399999999999</v>
      </c>
      <c r="BF77">
        <v>4.1455099999999998</v>
      </c>
      <c r="BG77">
        <v>3.1483400000000001</v>
      </c>
      <c r="BH77">
        <v>4.6871499999999999</v>
      </c>
    </row>
    <row r="78" spans="32:60">
      <c r="AF78" t="s">
        <v>293</v>
      </c>
      <c r="AH78">
        <v>4.9138900000000003</v>
      </c>
      <c r="AI78">
        <v>1603.36</v>
      </c>
      <c r="AJ78">
        <v>27968.7</v>
      </c>
      <c r="AK78" s="1">
        <v>4.1576900000000002E-12</v>
      </c>
      <c r="AL78">
        <v>7463.54</v>
      </c>
      <c r="AM78">
        <v>3.7202099999999998</v>
      </c>
      <c r="AN78">
        <v>18.880099999999999</v>
      </c>
      <c r="AO78">
        <v>2.4654799999999999</v>
      </c>
      <c r="AP78">
        <v>3.2340200000000001</v>
      </c>
      <c r="AQ78">
        <v>4.9990899999999998</v>
      </c>
      <c r="AR78">
        <v>2.9335800000000001</v>
      </c>
      <c r="AS78">
        <v>9.1140000000000008</v>
      </c>
      <c r="AT78">
        <v>25.721699999999998</v>
      </c>
      <c r="AU78">
        <v>3.1889799999999999</v>
      </c>
      <c r="AV78">
        <v>5.2692800000000002</v>
      </c>
      <c r="AW78">
        <v>16.286799999999999</v>
      </c>
      <c r="AX78">
        <v>7.8004600000000002</v>
      </c>
      <c r="AY78">
        <v>5.2749300000000003</v>
      </c>
      <c r="AZ78">
        <v>6.5701200000000002</v>
      </c>
      <c r="BA78">
        <v>2.4798900000000001</v>
      </c>
      <c r="BB78">
        <v>4.2205300000000001</v>
      </c>
      <c r="BC78">
        <v>6.9837699999999998</v>
      </c>
      <c r="BD78">
        <v>2.6260500000000002</v>
      </c>
      <c r="BE78">
        <v>3.2711800000000002</v>
      </c>
      <c r="BF78">
        <v>1.9892799999999999</v>
      </c>
      <c r="BG78">
        <v>2.8382299999999998</v>
      </c>
      <c r="BH78">
        <v>3.6411199999999999</v>
      </c>
    </row>
    <row r="79" spans="32:60">
      <c r="AF79" t="s">
        <v>294</v>
      </c>
    </row>
    <row r="80" spans="32:60">
      <c r="AF80" t="s">
        <v>294</v>
      </c>
      <c r="AH80">
        <v>3.2606600000000001</v>
      </c>
      <c r="AI80">
        <v>19257.2</v>
      </c>
      <c r="AJ80">
        <v>38549.9</v>
      </c>
      <c r="AK80" s="1">
        <v>1.3220599999999999E-12</v>
      </c>
      <c r="AL80">
        <v>5560.5</v>
      </c>
      <c r="AM80">
        <v>3.3136800000000002</v>
      </c>
      <c r="AN80">
        <v>389.62599999999998</v>
      </c>
      <c r="AO80">
        <v>15.4656</v>
      </c>
      <c r="AP80">
        <v>2.25101</v>
      </c>
      <c r="AQ80">
        <v>128.46600000000001</v>
      </c>
      <c r="AR80">
        <v>2.3450700000000002</v>
      </c>
      <c r="AS80">
        <v>16.6328</v>
      </c>
      <c r="AT80">
        <v>32.801099999999998</v>
      </c>
      <c r="AU80">
        <v>4.5849900000000003</v>
      </c>
      <c r="AV80">
        <v>7.9102899999999998</v>
      </c>
      <c r="AW80">
        <v>66.203800000000001</v>
      </c>
      <c r="AX80">
        <v>81.323899999999995</v>
      </c>
      <c r="AY80">
        <v>2.2980399999999999</v>
      </c>
      <c r="AZ80">
        <v>17.955300000000001</v>
      </c>
      <c r="BA80">
        <v>1.20825</v>
      </c>
      <c r="BB80">
        <v>0.53501500000000002</v>
      </c>
      <c r="BC80">
        <v>52.796900000000001</v>
      </c>
      <c r="BD80">
        <v>2.0983399999999999</v>
      </c>
      <c r="BE80">
        <v>4.4466700000000001</v>
      </c>
      <c r="BF80">
        <v>0.75363599999999997</v>
      </c>
      <c r="BG80">
        <v>0.264177</v>
      </c>
      <c r="BH80">
        <v>1.4140699999999999</v>
      </c>
    </row>
    <row r="81" spans="32:60">
      <c r="AF81" t="s">
        <v>294</v>
      </c>
      <c r="AH81">
        <v>3.70655</v>
      </c>
      <c r="AI81">
        <v>16038</v>
      </c>
      <c r="AJ81">
        <v>56569</v>
      </c>
      <c r="AK81" s="1">
        <v>1.8459199999999999E-12</v>
      </c>
      <c r="AL81">
        <v>3903</v>
      </c>
      <c r="AM81">
        <v>2.8765200000000002</v>
      </c>
      <c r="AN81">
        <v>264.71600000000001</v>
      </c>
      <c r="AO81">
        <v>9.0731800000000007</v>
      </c>
      <c r="AP81">
        <v>2.2794099999999999</v>
      </c>
      <c r="AQ81">
        <v>95.418300000000002</v>
      </c>
      <c r="AR81">
        <v>1.9090499999999999</v>
      </c>
      <c r="AS81">
        <v>13.685</v>
      </c>
      <c r="AT81">
        <v>30.3064</v>
      </c>
      <c r="AU81">
        <v>2.0857000000000001</v>
      </c>
      <c r="AV81">
        <v>3.52467</v>
      </c>
      <c r="AW81">
        <v>53.406500000000001</v>
      </c>
      <c r="AX81">
        <v>52.7363</v>
      </c>
      <c r="AY81">
        <v>1.48743</v>
      </c>
      <c r="AZ81">
        <v>13.5364</v>
      </c>
      <c r="BA81">
        <v>0.83052499999999996</v>
      </c>
      <c r="BB81">
        <v>0.51272099999999998</v>
      </c>
      <c r="BC81">
        <v>41.231499999999997</v>
      </c>
      <c r="BD81">
        <v>1.30223</v>
      </c>
      <c r="BE81">
        <v>2.5708000000000002</v>
      </c>
      <c r="BF81">
        <v>0.65186299999999997</v>
      </c>
      <c r="BG81">
        <v>0.16977100000000001</v>
      </c>
      <c r="BH81">
        <v>1.1193200000000001</v>
      </c>
    </row>
    <row r="82" spans="32:60">
      <c r="AF82" t="s">
        <v>295</v>
      </c>
    </row>
    <row r="83" spans="32:60">
      <c r="AF83" t="s">
        <v>71</v>
      </c>
      <c r="AH83">
        <v>7.0143300000000002</v>
      </c>
      <c r="AI83" s="1">
        <v>9.6177599999999992E-12</v>
      </c>
      <c r="AJ83">
        <v>15372.4</v>
      </c>
      <c r="AK83">
        <v>1999.75</v>
      </c>
      <c r="AL83">
        <v>306.245</v>
      </c>
      <c r="AM83">
        <v>7.48</v>
      </c>
      <c r="AN83">
        <v>168.399</v>
      </c>
      <c r="AO83">
        <v>0.28517199999999998</v>
      </c>
      <c r="AP83">
        <v>2.3087200000000001</v>
      </c>
      <c r="AQ83">
        <v>17.2818</v>
      </c>
      <c r="AR83">
        <v>0.142177</v>
      </c>
      <c r="AS83">
        <v>10.2248</v>
      </c>
      <c r="AT83">
        <v>25.503</v>
      </c>
      <c r="AU83">
        <v>8.1084399999999999</v>
      </c>
      <c r="AV83">
        <v>28.743300000000001</v>
      </c>
      <c r="AW83">
        <v>11.9808</v>
      </c>
      <c r="AX83">
        <v>4.6394500000000001</v>
      </c>
      <c r="AY83">
        <v>0.11927400000000001</v>
      </c>
      <c r="AZ83">
        <v>0.90424599999999999</v>
      </c>
      <c r="BA83">
        <v>3.5855100000000002</v>
      </c>
      <c r="BB83">
        <v>0.22995599999999999</v>
      </c>
      <c r="BC83">
        <v>405.90300000000002</v>
      </c>
      <c r="BD83">
        <v>5.7699600000000002E-3</v>
      </c>
      <c r="BE83">
        <v>1.4283699999999999E-4</v>
      </c>
      <c r="BF83" s="1">
        <v>2.3291599999999998E-6</v>
      </c>
      <c r="BG83">
        <v>4.16681E-2</v>
      </c>
      <c r="BH83">
        <v>0.79761300000000002</v>
      </c>
    </row>
    <row r="84" spans="32:60">
      <c r="AF84" t="s">
        <v>72</v>
      </c>
      <c r="AH84">
        <v>8.4765099999999993</v>
      </c>
      <c r="AI84" s="1">
        <v>9.6177599999999992E-12</v>
      </c>
      <c r="AJ84">
        <v>21434.7</v>
      </c>
      <c r="AK84">
        <v>2129.17</v>
      </c>
      <c r="AL84">
        <v>355.79199999999997</v>
      </c>
      <c r="AM84">
        <v>7.1038800000000002</v>
      </c>
      <c r="AN84">
        <v>123.258</v>
      </c>
      <c r="AO84">
        <v>0.37887799999999999</v>
      </c>
      <c r="AP84">
        <v>1.3996200000000001</v>
      </c>
      <c r="AQ84">
        <v>14.617599999999999</v>
      </c>
      <c r="AR84">
        <v>0.40763899999999997</v>
      </c>
      <c r="AS84">
        <v>8.2520000000000007</v>
      </c>
      <c r="AT84">
        <v>25.948699999999999</v>
      </c>
      <c r="AU84">
        <v>9.7082499999999996</v>
      </c>
      <c r="AV84">
        <v>36.864100000000001</v>
      </c>
      <c r="AW84">
        <v>11.7279</v>
      </c>
      <c r="AX84">
        <v>3.92997</v>
      </c>
      <c r="AY84">
        <v>8.3629599999999998E-2</v>
      </c>
      <c r="AZ84">
        <v>0.48379899999999998</v>
      </c>
      <c r="BA84">
        <v>4.0034700000000001</v>
      </c>
      <c r="BB84">
        <v>0.43356299999999998</v>
      </c>
      <c r="BC84">
        <v>409.899</v>
      </c>
      <c r="BD84">
        <v>1.7262199999999998E-2</v>
      </c>
      <c r="BE84">
        <v>1.4560699999999999E-4</v>
      </c>
      <c r="BF84" s="1">
        <v>6.80862E-6</v>
      </c>
      <c r="BG84">
        <v>3.5726099999999997E-2</v>
      </c>
      <c r="BH84">
        <v>0.77382600000000001</v>
      </c>
    </row>
    <row r="85" spans="32:60">
      <c r="AF85" t="s">
        <v>73</v>
      </c>
      <c r="AH85">
        <v>8.3925900000000002</v>
      </c>
      <c r="AI85" s="1">
        <v>9.6177599999999992E-12</v>
      </c>
      <c r="AJ85">
        <v>16303.2</v>
      </c>
      <c r="AK85">
        <v>2233.3200000000002</v>
      </c>
      <c r="AL85">
        <v>367.78</v>
      </c>
      <c r="AM85">
        <v>5.9902800000000003</v>
      </c>
      <c r="AN85">
        <v>52.0002</v>
      </c>
      <c r="AO85">
        <v>0.19337799999999999</v>
      </c>
      <c r="AP85">
        <v>1.4738100000000001</v>
      </c>
      <c r="AQ85">
        <v>10.6591</v>
      </c>
      <c r="AR85">
        <v>0.43439299999999997</v>
      </c>
      <c r="AS85">
        <v>6.7289700000000003</v>
      </c>
      <c r="AT85">
        <v>28.3018</v>
      </c>
      <c r="AU85">
        <v>6.0915299999999997</v>
      </c>
      <c r="AV85">
        <v>22.394300000000001</v>
      </c>
      <c r="AW85">
        <v>11.3125</v>
      </c>
      <c r="AX85">
        <v>2.9379499999999998</v>
      </c>
      <c r="AY85">
        <v>4.6461799999999998E-3</v>
      </c>
      <c r="AZ85">
        <v>0.885633</v>
      </c>
      <c r="BA85">
        <v>2.97492</v>
      </c>
      <c r="BB85">
        <v>0.34096700000000002</v>
      </c>
      <c r="BC85">
        <v>281.58800000000002</v>
      </c>
      <c r="BD85" s="1">
        <v>8.6810799999999992E-6</v>
      </c>
      <c r="BE85" s="1">
        <v>4.12873E-5</v>
      </c>
      <c r="BF85" s="1">
        <v>1.9888799999999998E-5</v>
      </c>
      <c r="BG85">
        <v>4.0171800000000002E-4</v>
      </c>
      <c r="BH85">
        <v>0.79437100000000005</v>
      </c>
    </row>
    <row r="86" spans="32:60">
      <c r="AF86" t="s">
        <v>74</v>
      </c>
      <c r="AH86">
        <v>5.4377800000000001</v>
      </c>
      <c r="AI86" s="1">
        <v>9.5786599999999995E-12</v>
      </c>
      <c r="AJ86">
        <v>22163.3</v>
      </c>
      <c r="AK86">
        <v>1745.51</v>
      </c>
      <c r="AL86">
        <v>437.053</v>
      </c>
      <c r="AM86">
        <v>9.6331900000000008</v>
      </c>
      <c r="AN86">
        <v>124.544</v>
      </c>
      <c r="AO86">
        <v>0.31044100000000002</v>
      </c>
      <c r="AP86">
        <v>2.0860799999999999</v>
      </c>
      <c r="AQ86">
        <v>23.718599999999999</v>
      </c>
      <c r="AR86">
        <v>0.33634999999999998</v>
      </c>
      <c r="AS86">
        <v>11.3293</v>
      </c>
      <c r="AT86">
        <v>30.839600000000001</v>
      </c>
      <c r="AU86">
        <v>6.1524599999999996</v>
      </c>
      <c r="AV86">
        <v>31.598400000000002</v>
      </c>
      <c r="AW86">
        <v>11.664099999999999</v>
      </c>
      <c r="AX86">
        <v>3.80898</v>
      </c>
      <c r="AY86">
        <v>9.3524800000000005E-2</v>
      </c>
      <c r="AZ86">
        <v>0.40107100000000001</v>
      </c>
      <c r="BA86">
        <v>3.7197100000000001</v>
      </c>
      <c r="BB86">
        <v>0.64871000000000001</v>
      </c>
      <c r="BC86">
        <v>428.01100000000002</v>
      </c>
      <c r="BD86">
        <v>1.20725E-2</v>
      </c>
      <c r="BE86">
        <v>1.10535E-4</v>
      </c>
      <c r="BF86" s="1">
        <v>6.8688000000000004E-5</v>
      </c>
      <c r="BG86">
        <v>2.5503600000000001E-2</v>
      </c>
      <c r="BH86">
        <v>1.36852</v>
      </c>
    </row>
    <row r="87" spans="32:60">
      <c r="AF87" t="s">
        <v>75</v>
      </c>
      <c r="AH87">
        <v>5.1053899999999999</v>
      </c>
      <c r="AI87" s="1">
        <v>8.9215600000000006E-12</v>
      </c>
      <c r="AJ87">
        <v>20174.099999999999</v>
      </c>
      <c r="AK87">
        <v>2292.9299999999998</v>
      </c>
      <c r="AL87">
        <v>366.54599999999999</v>
      </c>
      <c r="AM87">
        <v>3.9604900000000001</v>
      </c>
      <c r="AN87">
        <v>129.47900000000001</v>
      </c>
      <c r="AO87">
        <v>0.204897</v>
      </c>
      <c r="AP87">
        <v>2.0826099999999999</v>
      </c>
      <c r="AQ87">
        <v>15.1379</v>
      </c>
      <c r="AR87">
        <v>0.28047499999999997</v>
      </c>
      <c r="AS87">
        <v>10.8925</v>
      </c>
      <c r="AT87">
        <v>28.324999999999999</v>
      </c>
      <c r="AU87">
        <v>6.9728899999999996</v>
      </c>
      <c r="AV87">
        <v>36.945</v>
      </c>
      <c r="AW87">
        <v>9.9878999999999998</v>
      </c>
      <c r="AX87">
        <v>4.1504799999999999</v>
      </c>
      <c r="AY87">
        <v>9.8537600000000003E-2</v>
      </c>
      <c r="AZ87">
        <v>0.46079799999999999</v>
      </c>
      <c r="BA87">
        <v>2.12907</v>
      </c>
      <c r="BB87">
        <v>0.65969100000000003</v>
      </c>
      <c r="BC87">
        <v>209.77699999999999</v>
      </c>
      <c r="BD87">
        <v>7.7040299999999997E-3</v>
      </c>
      <c r="BE87" s="1">
        <v>9.8361000000000002E-5</v>
      </c>
      <c r="BF87">
        <v>6.3094300000000002E-4</v>
      </c>
      <c r="BG87">
        <v>2.0406899999999999E-2</v>
      </c>
      <c r="BH87">
        <v>1.1209800000000001</v>
      </c>
    </row>
    <row r="88" spans="32:60">
      <c r="AF88" t="s">
        <v>76</v>
      </c>
      <c r="AH88">
        <v>4.48935</v>
      </c>
      <c r="AI88" s="1">
        <v>9.0062799999999995E-12</v>
      </c>
      <c r="AJ88">
        <v>15648.7</v>
      </c>
      <c r="AK88">
        <v>2340.1999999999998</v>
      </c>
      <c r="AL88">
        <v>322.10899999999998</v>
      </c>
      <c r="AM88">
        <v>6.1867900000000002</v>
      </c>
      <c r="AN88">
        <v>116.748</v>
      </c>
      <c r="AO88">
        <v>0.24925</v>
      </c>
      <c r="AP88">
        <v>1.7616400000000001</v>
      </c>
      <c r="AQ88">
        <v>12.8162</v>
      </c>
      <c r="AR88">
        <v>0.29888799999999999</v>
      </c>
      <c r="AS88">
        <v>13.4252</v>
      </c>
      <c r="AT88">
        <v>23.7014</v>
      </c>
      <c r="AU88">
        <v>6.0097399999999999</v>
      </c>
      <c r="AV88">
        <v>31.191800000000001</v>
      </c>
      <c r="AW88">
        <v>13.1881</v>
      </c>
      <c r="AX88">
        <v>3.5152600000000001</v>
      </c>
      <c r="AY88">
        <v>1.8593500000000001E-3</v>
      </c>
      <c r="AZ88">
        <v>0.28556399999999998</v>
      </c>
      <c r="BA88">
        <v>3.1362399999999999</v>
      </c>
      <c r="BB88">
        <v>0.44824799999999998</v>
      </c>
      <c r="BC88">
        <v>518.827</v>
      </c>
      <c r="BD88">
        <v>9.8972000000000001E-3</v>
      </c>
      <c r="BE88">
        <v>3.2514099999999998E-4</v>
      </c>
      <c r="BF88">
        <v>4.22144E-4</v>
      </c>
      <c r="BG88">
        <v>5.12408E-4</v>
      </c>
      <c r="BH88">
        <v>0.81106599999999995</v>
      </c>
    </row>
    <row r="89" spans="32:60">
      <c r="AF89" t="s">
        <v>77</v>
      </c>
      <c r="AH89">
        <v>6.4976099999999999</v>
      </c>
      <c r="AI89" s="1">
        <v>1.12984E-11</v>
      </c>
      <c r="AJ89">
        <v>25814.9</v>
      </c>
      <c r="AK89">
        <v>1941.29</v>
      </c>
      <c r="AL89">
        <v>282.202</v>
      </c>
      <c r="AM89">
        <v>5.6716600000000001</v>
      </c>
      <c r="AN89">
        <v>133.376</v>
      </c>
      <c r="AO89">
        <v>0.217834</v>
      </c>
      <c r="AP89">
        <v>1.1930799999999999</v>
      </c>
      <c r="AQ89">
        <v>12.775700000000001</v>
      </c>
      <c r="AR89">
        <v>0.26045000000000001</v>
      </c>
      <c r="AS89">
        <v>10.071</v>
      </c>
      <c r="AT89">
        <v>27.8215</v>
      </c>
      <c r="AU89">
        <v>6.5953799999999996</v>
      </c>
      <c r="AV89">
        <v>28.328900000000001</v>
      </c>
      <c r="AW89">
        <v>9.5924899999999997</v>
      </c>
      <c r="AX89">
        <v>3.07064</v>
      </c>
      <c r="AY89">
        <v>0.10517899999999999</v>
      </c>
      <c r="AZ89">
        <v>0.398393</v>
      </c>
      <c r="BA89">
        <v>3.0075500000000002</v>
      </c>
      <c r="BB89">
        <v>0.53977699999999995</v>
      </c>
      <c r="BC89">
        <v>306.90199999999999</v>
      </c>
      <c r="BD89">
        <v>1.48665E-2</v>
      </c>
      <c r="BE89">
        <v>2.5649700000000001E-4</v>
      </c>
      <c r="BF89" s="1">
        <v>9.7049899999999994E-5</v>
      </c>
      <c r="BG89">
        <v>7.1973200000000005E-4</v>
      </c>
      <c r="BH89">
        <v>0.66634300000000002</v>
      </c>
    </row>
    <row r="90" spans="32:60">
      <c r="AF90" t="s">
        <v>78</v>
      </c>
      <c r="AH90">
        <v>8.8532899999999994</v>
      </c>
      <c r="AI90" s="1">
        <v>1.2840800000000001E-11</v>
      </c>
      <c r="AJ90">
        <v>23476.400000000001</v>
      </c>
      <c r="AK90">
        <v>2371.5500000000002</v>
      </c>
      <c r="AL90">
        <v>440.99400000000003</v>
      </c>
      <c r="AM90">
        <v>6.5382899999999999</v>
      </c>
      <c r="AN90">
        <v>137.98599999999999</v>
      </c>
      <c r="AO90">
        <v>0.23061200000000001</v>
      </c>
      <c r="AP90">
        <v>1.7593799999999999</v>
      </c>
      <c r="AQ90">
        <v>20.899000000000001</v>
      </c>
      <c r="AR90">
        <v>0.27520899999999998</v>
      </c>
      <c r="AS90">
        <v>11.389799999999999</v>
      </c>
      <c r="AT90">
        <v>28.255099999999999</v>
      </c>
      <c r="AU90">
        <v>6.8305800000000003</v>
      </c>
      <c r="AV90">
        <v>26.882899999999999</v>
      </c>
      <c r="AW90">
        <v>15.378299999999999</v>
      </c>
      <c r="AX90">
        <v>4.0517599999999998</v>
      </c>
      <c r="AY90">
        <v>1.2814199999999999E-3</v>
      </c>
      <c r="AZ90">
        <v>0.43229200000000001</v>
      </c>
      <c r="BA90">
        <v>3.2829700000000002</v>
      </c>
      <c r="BB90">
        <v>0.67462699999999998</v>
      </c>
      <c r="BC90">
        <v>279.94</v>
      </c>
      <c r="BD90">
        <v>1.19744E-2</v>
      </c>
      <c r="BE90" s="1">
        <v>4.8989500000000002E-5</v>
      </c>
      <c r="BF90" s="1">
        <v>2.49656E-5</v>
      </c>
      <c r="BG90">
        <v>3.3492400000000001E-4</v>
      </c>
      <c r="BH90">
        <v>0.92512700000000003</v>
      </c>
    </row>
    <row r="91" spans="32:60">
      <c r="AF91" t="s">
        <v>79</v>
      </c>
      <c r="AH91">
        <v>7.98278</v>
      </c>
      <c r="AI91" s="1">
        <v>1.14155E-11</v>
      </c>
      <c r="AJ91">
        <v>28810.799999999999</v>
      </c>
      <c r="AK91">
        <v>2413.17</v>
      </c>
      <c r="AL91">
        <v>307.387</v>
      </c>
      <c r="AM91">
        <v>7.0164200000000001</v>
      </c>
      <c r="AN91">
        <v>264.43599999999998</v>
      </c>
      <c r="AO91">
        <v>0.268459</v>
      </c>
      <c r="AP91">
        <v>1.5088200000000001</v>
      </c>
      <c r="AQ91">
        <v>19.9892</v>
      </c>
      <c r="AR91">
        <v>0.48786400000000002</v>
      </c>
      <c r="AS91">
        <v>14.4061</v>
      </c>
      <c r="AT91">
        <v>27.758900000000001</v>
      </c>
      <c r="AU91">
        <v>10.995200000000001</v>
      </c>
      <c r="AV91">
        <v>44.460999999999999</v>
      </c>
      <c r="AW91">
        <v>9.5564199999999992</v>
      </c>
      <c r="AX91">
        <v>3.5089299999999999</v>
      </c>
      <c r="AY91">
        <v>9.7821500000000006E-2</v>
      </c>
      <c r="AZ91">
        <v>0.60918300000000003</v>
      </c>
      <c r="BA91">
        <v>6.4885299999999999</v>
      </c>
      <c r="BB91">
        <v>0.58316100000000004</v>
      </c>
      <c r="BC91">
        <v>428.25700000000001</v>
      </c>
      <c r="BD91">
        <v>1.8486900000000001E-2</v>
      </c>
      <c r="BE91" s="1">
        <v>2.4536799999999999E-5</v>
      </c>
      <c r="BF91" s="1">
        <v>8.5244499999999993E-6</v>
      </c>
      <c r="BG91" s="1">
        <v>4.0798499999999999E-5</v>
      </c>
      <c r="BH91">
        <v>0.80285399999999996</v>
      </c>
    </row>
    <row r="92" spans="32:60">
      <c r="AF92" t="s">
        <v>80</v>
      </c>
      <c r="AH92">
        <v>7.5492400000000002</v>
      </c>
      <c r="AI92" s="1">
        <v>1.05765E-11</v>
      </c>
      <c r="AJ92">
        <v>15789.7</v>
      </c>
      <c r="AK92">
        <v>2065.27</v>
      </c>
      <c r="AL92">
        <v>429.84199999999998</v>
      </c>
      <c r="AM92">
        <v>6.5056799999999999</v>
      </c>
      <c r="AN92">
        <v>94.971400000000003</v>
      </c>
      <c r="AO92">
        <v>0.29757299999999998</v>
      </c>
      <c r="AP92">
        <v>1.1256600000000001</v>
      </c>
      <c r="AQ92">
        <v>17.162500000000001</v>
      </c>
      <c r="AR92">
        <v>0.42417100000000002</v>
      </c>
      <c r="AS92">
        <v>15.537699999999999</v>
      </c>
      <c r="AT92">
        <v>36.6434</v>
      </c>
      <c r="AU92">
        <v>7.9264999999999999</v>
      </c>
      <c r="AV92">
        <v>29.797699999999999</v>
      </c>
      <c r="AW92">
        <v>12.4748</v>
      </c>
      <c r="AX92">
        <v>3.0840999999999998</v>
      </c>
      <c r="AY92">
        <v>0.14011299999999999</v>
      </c>
      <c r="AZ92">
        <v>4.2499399999999998E-3</v>
      </c>
      <c r="BA92">
        <v>2.5502099999999999</v>
      </c>
      <c r="BB92">
        <v>0.62701700000000005</v>
      </c>
      <c r="BC92">
        <v>609.78700000000003</v>
      </c>
      <c r="BD92">
        <v>1.0127799999999999E-2</v>
      </c>
      <c r="BE92" s="1">
        <v>3.03982E-5</v>
      </c>
      <c r="BF92" s="1">
        <v>2.6735700000000001E-6</v>
      </c>
      <c r="BG92">
        <v>1.62631E-4</v>
      </c>
      <c r="BH92">
        <v>1.25145</v>
      </c>
    </row>
    <row r="93" spans="32:60">
      <c r="AF93" t="s">
        <v>81</v>
      </c>
      <c r="AH93">
        <v>5.4095399999999998</v>
      </c>
      <c r="AI93" s="1">
        <v>8.9215600000000006E-12</v>
      </c>
      <c r="AJ93">
        <v>12683.5</v>
      </c>
      <c r="AK93">
        <v>3257.33</v>
      </c>
      <c r="AL93">
        <v>430.14499999999998</v>
      </c>
      <c r="AM93">
        <v>5.1940299999999997</v>
      </c>
      <c r="AN93">
        <v>49.267299999999999</v>
      </c>
      <c r="AO93">
        <v>0.236654</v>
      </c>
      <c r="AP93">
        <v>1.3793</v>
      </c>
      <c r="AQ93">
        <v>9.4103600000000007</v>
      </c>
      <c r="AR93">
        <v>0.483128</v>
      </c>
      <c r="AS93">
        <v>5.6138599999999999</v>
      </c>
      <c r="AT93">
        <v>31.6525</v>
      </c>
      <c r="AU93">
        <v>3.3948700000000001</v>
      </c>
      <c r="AV93">
        <v>16.357099999999999</v>
      </c>
      <c r="AW93">
        <v>9.5348799999999994</v>
      </c>
      <c r="AX93">
        <v>2.6939299999999999</v>
      </c>
      <c r="AY93">
        <v>5.5828200000000001E-2</v>
      </c>
      <c r="AZ93">
        <v>0.56143699999999996</v>
      </c>
      <c r="BA93">
        <v>1.78643</v>
      </c>
      <c r="BB93">
        <v>0.29897899999999999</v>
      </c>
      <c r="BC93">
        <v>223.09700000000001</v>
      </c>
      <c r="BD93">
        <v>1.8216699999999999E-2</v>
      </c>
      <c r="BE93" s="1">
        <v>3.0923500000000001E-6</v>
      </c>
      <c r="BF93" s="1">
        <v>1.31018E-6</v>
      </c>
      <c r="BG93">
        <v>3.43352E-4</v>
      </c>
      <c r="BH93">
        <v>0.685643</v>
      </c>
    </row>
    <row r="94" spans="32:60">
      <c r="AF94" t="s">
        <v>82</v>
      </c>
      <c r="AH94">
        <v>6.9111000000000002</v>
      </c>
      <c r="AI94" s="1">
        <v>1.2473099999999999E-11</v>
      </c>
      <c r="AJ94">
        <v>15805.9</v>
      </c>
      <c r="AK94">
        <v>2043.22</v>
      </c>
      <c r="AL94">
        <v>328.85</v>
      </c>
      <c r="AM94">
        <v>5.6390599999999997</v>
      </c>
      <c r="AN94">
        <v>84.196200000000005</v>
      </c>
      <c r="AO94">
        <v>0.222748</v>
      </c>
      <c r="AP94">
        <v>1.29121</v>
      </c>
      <c r="AQ94">
        <v>9.6630199999999995</v>
      </c>
      <c r="AR94">
        <v>0.36434</v>
      </c>
      <c r="AS94">
        <v>12.7226</v>
      </c>
      <c r="AT94">
        <v>25.308599999999998</v>
      </c>
      <c r="AU94">
        <v>6.4055999999999997</v>
      </c>
      <c r="AV94">
        <v>29.131699999999999</v>
      </c>
      <c r="AW94">
        <v>8.5278200000000002</v>
      </c>
      <c r="AX94">
        <v>2.3826200000000002</v>
      </c>
      <c r="AY94">
        <v>8.8132500000000003E-2</v>
      </c>
      <c r="AZ94">
        <v>0.59963900000000003</v>
      </c>
      <c r="BA94">
        <v>2.66431</v>
      </c>
      <c r="BB94">
        <v>0.49520599999999998</v>
      </c>
      <c r="BC94">
        <v>220.55799999999999</v>
      </c>
      <c r="BD94">
        <v>1.35207E-2</v>
      </c>
      <c r="BE94" s="1">
        <v>1.4020699999999999E-5</v>
      </c>
      <c r="BF94" s="1">
        <v>6.4619099999999998E-6</v>
      </c>
      <c r="BG94" s="1">
        <v>5.24648E-5</v>
      </c>
      <c r="BH94">
        <v>0.84867499999999996</v>
      </c>
    </row>
    <row r="95" spans="32:60">
      <c r="AF95" t="s">
        <v>83</v>
      </c>
      <c r="AH95">
        <v>8.3718000000000004</v>
      </c>
      <c r="AI95" s="1">
        <v>1.08787E-11</v>
      </c>
      <c r="AJ95">
        <v>21116.5</v>
      </c>
      <c r="AK95">
        <v>3416.9</v>
      </c>
      <c r="AL95">
        <v>428.01600000000002</v>
      </c>
      <c r="AM95">
        <v>7.4288400000000001</v>
      </c>
      <c r="AN95">
        <v>116.005</v>
      </c>
      <c r="AO95">
        <v>0.29867899999999997</v>
      </c>
      <c r="AP95">
        <v>1.99275</v>
      </c>
      <c r="AQ95">
        <v>16.725000000000001</v>
      </c>
      <c r="AR95">
        <v>0.42530400000000002</v>
      </c>
      <c r="AS95">
        <v>6.9034700000000004</v>
      </c>
      <c r="AT95">
        <v>30.3322</v>
      </c>
      <c r="AU95">
        <v>9.3627699999999994</v>
      </c>
      <c r="AV95">
        <v>36.222099999999998</v>
      </c>
      <c r="AW95">
        <v>19.137499999999999</v>
      </c>
      <c r="AX95">
        <v>4.1160699999999997</v>
      </c>
      <c r="AY95">
        <v>0.18602299999999999</v>
      </c>
      <c r="AZ95">
        <v>0.59358</v>
      </c>
      <c r="BA95">
        <v>3.82016</v>
      </c>
      <c r="BB95">
        <v>0.33030100000000001</v>
      </c>
      <c r="BC95">
        <v>222.47499999999999</v>
      </c>
      <c r="BD95">
        <v>1.26924E-2</v>
      </c>
      <c r="BE95">
        <v>1.9948200000000001E-4</v>
      </c>
      <c r="BF95" s="1">
        <v>3.6833099999999998E-5</v>
      </c>
      <c r="BG95">
        <v>3.0778E-2</v>
      </c>
      <c r="BH95">
        <v>0.81150699999999998</v>
      </c>
    </row>
    <row r="96" spans="32:60">
      <c r="AF96" t="s">
        <v>84</v>
      </c>
      <c r="AH96">
        <v>7.9003199999999998</v>
      </c>
      <c r="AI96" s="1">
        <v>6.8794100000000001E-12</v>
      </c>
      <c r="AJ96">
        <v>15086.9</v>
      </c>
      <c r="AK96">
        <v>2269.4</v>
      </c>
      <c r="AL96">
        <v>273.47800000000001</v>
      </c>
      <c r="AM96">
        <v>2.4213100000000001</v>
      </c>
      <c r="AN96">
        <v>81.026399999999995</v>
      </c>
      <c r="AO96">
        <v>0.23471400000000001</v>
      </c>
      <c r="AP96">
        <v>1.65622</v>
      </c>
      <c r="AQ96">
        <v>11.114599999999999</v>
      </c>
      <c r="AR96">
        <v>0.201014</v>
      </c>
      <c r="AS96">
        <v>10.642200000000001</v>
      </c>
      <c r="AT96">
        <v>17.9132</v>
      </c>
      <c r="AU96">
        <v>5.0261300000000002</v>
      </c>
      <c r="AV96">
        <v>16.3828</v>
      </c>
      <c r="AW96">
        <v>7.8706300000000002</v>
      </c>
      <c r="AX96">
        <v>2.23299</v>
      </c>
      <c r="AY96">
        <v>3.1689700000000001E-2</v>
      </c>
      <c r="AZ96">
        <v>0.46374799999999999</v>
      </c>
      <c r="BA96">
        <v>2.0188799999999998</v>
      </c>
      <c r="BB96">
        <v>0.26132</v>
      </c>
      <c r="BC96">
        <v>342.96600000000001</v>
      </c>
      <c r="BD96">
        <v>1.3592399999999999E-2</v>
      </c>
      <c r="BE96">
        <v>1.2819200000000001E-4</v>
      </c>
      <c r="BF96" s="1">
        <v>7.3242800000000003E-5</v>
      </c>
      <c r="BG96">
        <v>3.89954E-2</v>
      </c>
      <c r="BH96">
        <v>0.65852699999999997</v>
      </c>
    </row>
    <row r="97" spans="1:60">
      <c r="AF97" t="s">
        <v>85</v>
      </c>
      <c r="AH97">
        <v>6.0613099999999998</v>
      </c>
      <c r="AI97" s="1">
        <v>1.08787E-11</v>
      </c>
      <c r="AJ97">
        <v>37105.800000000003</v>
      </c>
      <c r="AK97">
        <v>2374.65</v>
      </c>
      <c r="AL97">
        <v>466.50299999999999</v>
      </c>
      <c r="AM97">
        <v>4.3214199999999998</v>
      </c>
      <c r="AN97">
        <v>97.4636</v>
      </c>
      <c r="AO97">
        <v>0.30697000000000002</v>
      </c>
      <c r="AP97">
        <v>1.7456</v>
      </c>
      <c r="AQ97">
        <v>23.945599999999999</v>
      </c>
      <c r="AR97">
        <v>0.52956000000000003</v>
      </c>
      <c r="AS97">
        <v>12.9824</v>
      </c>
      <c r="AT97">
        <v>38.231900000000003</v>
      </c>
      <c r="AU97">
        <v>9.7628299999999992</v>
      </c>
      <c r="AV97">
        <v>39.872599999999998</v>
      </c>
      <c r="AW97">
        <v>14.628399999999999</v>
      </c>
      <c r="AX97">
        <v>6.8968100000000003</v>
      </c>
      <c r="AY97">
        <v>8.79186E-2</v>
      </c>
      <c r="AZ97">
        <v>0.212864</v>
      </c>
      <c r="BA97">
        <v>2.4353099999999999</v>
      </c>
      <c r="BB97">
        <v>0.785802</v>
      </c>
      <c r="BC97">
        <v>744.67</v>
      </c>
      <c r="BD97">
        <v>1.7612900000000001E-2</v>
      </c>
      <c r="BE97">
        <v>1.76269E-4</v>
      </c>
      <c r="BF97">
        <v>9.10606E-4</v>
      </c>
      <c r="BG97">
        <v>3.3087100000000001E-2</v>
      </c>
      <c r="BH97">
        <v>1.4191499999999999</v>
      </c>
    </row>
    <row r="98" spans="1:60" ht="13.95" customHeight="1">
      <c r="A98" s="41" t="s">
        <v>296</v>
      </c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AF98" t="s">
        <v>86</v>
      </c>
      <c r="AH98">
        <v>5.4321000000000002</v>
      </c>
      <c r="AI98" s="1">
        <v>1.2892399999999999E-11</v>
      </c>
      <c r="AJ98">
        <v>19222.900000000001</v>
      </c>
      <c r="AK98">
        <v>2260.19</v>
      </c>
      <c r="AL98">
        <v>335.21899999999999</v>
      </c>
      <c r="AM98">
        <v>4.7864399999999998</v>
      </c>
      <c r="AN98">
        <v>116.77200000000001</v>
      </c>
      <c r="AO98">
        <v>0.18895700000000001</v>
      </c>
      <c r="AP98">
        <v>0.74276399999999998</v>
      </c>
      <c r="AQ98">
        <v>13.408099999999999</v>
      </c>
      <c r="AR98">
        <v>0.47848600000000002</v>
      </c>
      <c r="AS98">
        <v>12.5542</v>
      </c>
      <c r="AT98">
        <v>39.100499999999997</v>
      </c>
      <c r="AU98">
        <v>7.6343300000000003</v>
      </c>
      <c r="AV98">
        <v>25.3429</v>
      </c>
      <c r="AW98">
        <v>11.935499999999999</v>
      </c>
      <c r="AX98">
        <v>5.0090899999999996</v>
      </c>
      <c r="AY98">
        <v>8.31509E-2</v>
      </c>
      <c r="AZ98">
        <v>0.42566500000000002</v>
      </c>
      <c r="BA98">
        <v>4.1373199999999999</v>
      </c>
      <c r="BB98">
        <v>0.488483</v>
      </c>
      <c r="BC98">
        <v>465.41</v>
      </c>
      <c r="BD98">
        <v>1.27603E-2</v>
      </c>
      <c r="BE98" s="1">
        <v>1.15046E-5</v>
      </c>
      <c r="BF98">
        <v>3.8721799999999999E-4</v>
      </c>
      <c r="BG98">
        <v>5.2570600000000002E-4</v>
      </c>
      <c r="BH98">
        <v>0.81613500000000005</v>
      </c>
    </row>
    <row r="99" spans="1:60" ht="13.95" customHeight="1">
      <c r="A99" s="41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AF99" t="s">
        <v>87</v>
      </c>
      <c r="AH99">
        <v>5.83826</v>
      </c>
      <c r="AI99" s="1">
        <v>1.13571E-11</v>
      </c>
      <c r="AJ99">
        <v>18517.5</v>
      </c>
      <c r="AK99">
        <v>2030.05</v>
      </c>
      <c r="AL99">
        <v>358.87099999999998</v>
      </c>
      <c r="AM99">
        <v>7.1797800000000001</v>
      </c>
      <c r="AN99">
        <v>134.86199999999999</v>
      </c>
      <c r="AO99">
        <v>0.27672000000000002</v>
      </c>
      <c r="AP99">
        <v>1.3910899999999999</v>
      </c>
      <c r="AQ99">
        <v>14.9682</v>
      </c>
      <c r="AR99">
        <v>0.271812</v>
      </c>
      <c r="AS99">
        <v>10.0222</v>
      </c>
      <c r="AT99">
        <v>38.606400000000001</v>
      </c>
      <c r="AU99">
        <v>4.8741399999999997</v>
      </c>
      <c r="AV99">
        <v>26.247</v>
      </c>
      <c r="AW99">
        <v>13.5488</v>
      </c>
      <c r="AX99">
        <v>2.6161799999999999</v>
      </c>
      <c r="AY99">
        <v>0.15590599999999999</v>
      </c>
      <c r="AZ99">
        <v>0.52003500000000003</v>
      </c>
      <c r="BA99">
        <v>2.5728800000000001</v>
      </c>
      <c r="BB99">
        <v>0.49370199999999997</v>
      </c>
      <c r="BC99">
        <v>361.06400000000002</v>
      </c>
      <c r="BD99">
        <v>1.7577200000000001E-2</v>
      </c>
      <c r="BE99" s="1">
        <v>3.1718599999999998E-5</v>
      </c>
      <c r="BF99">
        <v>5.5041499999999995E-4</v>
      </c>
      <c r="BG99">
        <v>8.3133299999999996E-4</v>
      </c>
      <c r="BH99">
        <v>0.64927999999999997</v>
      </c>
    </row>
    <row r="100" spans="1:60" ht="13.95" customHeight="1">
      <c r="A100" s="41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AF100" t="s">
        <v>88</v>
      </c>
      <c r="AH100">
        <v>10.047000000000001</v>
      </c>
      <c r="AI100" s="1">
        <v>9.5090000000000008E-12</v>
      </c>
      <c r="AJ100">
        <v>25414.6</v>
      </c>
      <c r="AK100">
        <v>2274.7199999999998</v>
      </c>
      <c r="AL100">
        <v>421.89299999999997</v>
      </c>
      <c r="AM100">
        <v>5.3745799999999999</v>
      </c>
      <c r="AN100">
        <v>136.803</v>
      </c>
      <c r="AO100">
        <v>0.15990599999999999</v>
      </c>
      <c r="AP100">
        <v>1.23726</v>
      </c>
      <c r="AQ100">
        <v>11.088100000000001</v>
      </c>
      <c r="AR100">
        <v>0.35866500000000001</v>
      </c>
      <c r="AS100">
        <v>14.0138</v>
      </c>
      <c r="AT100">
        <v>27.982299999999999</v>
      </c>
      <c r="AU100">
        <v>8.6944400000000002</v>
      </c>
      <c r="AV100">
        <v>32.958799999999997</v>
      </c>
      <c r="AW100">
        <v>15.7874</v>
      </c>
      <c r="AX100">
        <v>4.1688700000000001</v>
      </c>
      <c r="AY100">
        <v>6.7818100000000006E-2</v>
      </c>
      <c r="AZ100">
        <v>0.53722499999999995</v>
      </c>
      <c r="BA100">
        <v>4.1779299999999999</v>
      </c>
      <c r="BB100">
        <v>0.37507499999999999</v>
      </c>
      <c r="BC100">
        <v>498.315</v>
      </c>
      <c r="BD100">
        <v>1.5857199999999998E-2</v>
      </c>
      <c r="BE100">
        <v>3.6316300000000001E-4</v>
      </c>
      <c r="BF100">
        <v>4.0913100000000002E-4</v>
      </c>
      <c r="BG100">
        <v>2.3119899999999999E-2</v>
      </c>
      <c r="BH100">
        <v>1.1530899999999999</v>
      </c>
    </row>
    <row r="101" spans="1:60" ht="13.95" customHeight="1">
      <c r="A101" s="41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AF101" t="s">
        <v>89</v>
      </c>
      <c r="AH101">
        <v>5.3266</v>
      </c>
      <c r="AI101" s="1">
        <v>1.2702E-11</v>
      </c>
      <c r="AJ101">
        <v>27908.400000000001</v>
      </c>
      <c r="AK101">
        <v>1584.37</v>
      </c>
      <c r="AL101">
        <v>424.37</v>
      </c>
      <c r="AM101">
        <v>2.22817</v>
      </c>
      <c r="AN101">
        <v>80.106700000000004</v>
      </c>
      <c r="AO101">
        <v>0.137403</v>
      </c>
      <c r="AP101">
        <v>2.5798899999999998</v>
      </c>
      <c r="AQ101">
        <v>11.430899999999999</v>
      </c>
      <c r="AR101">
        <v>0.30096499999999998</v>
      </c>
      <c r="AS101">
        <v>13.1275</v>
      </c>
      <c r="AT101">
        <v>28.978300000000001</v>
      </c>
      <c r="AU101">
        <v>5.2966699999999998</v>
      </c>
      <c r="AV101">
        <v>19.304099999999998</v>
      </c>
      <c r="AW101">
        <v>12.5838</v>
      </c>
      <c r="AX101">
        <v>2.7481300000000002</v>
      </c>
      <c r="AY101">
        <v>5.9907799999999997E-2</v>
      </c>
      <c r="AZ101">
        <v>0.72630499999999998</v>
      </c>
      <c r="BA101">
        <v>2.5301499999999999</v>
      </c>
      <c r="BB101">
        <v>0.208264</v>
      </c>
      <c r="BC101">
        <v>316.65199999999999</v>
      </c>
      <c r="BD101">
        <v>1.8858300000000001E-2</v>
      </c>
      <c r="BE101">
        <v>1.52275E-4</v>
      </c>
      <c r="BF101" s="1">
        <v>5.4535800000000001E-5</v>
      </c>
      <c r="BG101" s="1">
        <v>8.1307499999999994E-5</v>
      </c>
      <c r="BH101">
        <v>0.67920499999999995</v>
      </c>
    </row>
    <row r="102" spans="1:60" ht="13.95" customHeight="1">
      <c r="A102" s="41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AF102" t="s">
        <v>90</v>
      </c>
      <c r="AH102">
        <v>5.39567</v>
      </c>
      <c r="AI102" s="1">
        <v>7.2930699999999997E-12</v>
      </c>
      <c r="AJ102">
        <v>22985.599999999999</v>
      </c>
      <c r="AK102">
        <v>2107.39</v>
      </c>
      <c r="AL102">
        <v>330.03300000000002</v>
      </c>
      <c r="AM102">
        <v>4.2874499999999998</v>
      </c>
      <c r="AN102">
        <v>97.795500000000004</v>
      </c>
      <c r="AO102">
        <v>0.21215200000000001</v>
      </c>
      <c r="AP102">
        <v>1.21086</v>
      </c>
      <c r="AQ102">
        <v>11.563000000000001</v>
      </c>
      <c r="AR102">
        <v>0.34818500000000002</v>
      </c>
      <c r="AS102">
        <v>7.7691699999999999</v>
      </c>
      <c r="AT102">
        <v>30.478000000000002</v>
      </c>
      <c r="AU102">
        <v>6.5107100000000004</v>
      </c>
      <c r="AV102">
        <v>17.696400000000001</v>
      </c>
      <c r="AW102">
        <v>8.5501799999999992</v>
      </c>
      <c r="AX102">
        <v>3.2254200000000002</v>
      </c>
      <c r="AY102">
        <v>0.101552</v>
      </c>
      <c r="AZ102">
        <v>0.42876500000000001</v>
      </c>
      <c r="BA102">
        <v>3.452</v>
      </c>
      <c r="BB102">
        <v>0.44275700000000001</v>
      </c>
      <c r="BC102">
        <v>307.45800000000003</v>
      </c>
      <c r="BD102">
        <v>2.1708000000000002E-2</v>
      </c>
      <c r="BE102" s="1">
        <v>5.3100599999999998E-5</v>
      </c>
      <c r="BF102" s="1">
        <v>7.4425700000000001E-5</v>
      </c>
      <c r="BG102">
        <v>3.01126E-2</v>
      </c>
      <c r="BH102">
        <v>0.72021900000000005</v>
      </c>
    </row>
    <row r="103" spans="1:60" ht="13.95" customHeight="1">
      <c r="A103" s="41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AF103" t="s">
        <v>91</v>
      </c>
      <c r="AH103">
        <v>6.5839800000000004</v>
      </c>
      <c r="AI103" s="1">
        <v>8.9215600000000006E-12</v>
      </c>
      <c r="AJ103">
        <v>30124.400000000001</v>
      </c>
      <c r="AK103">
        <v>2499.06</v>
      </c>
      <c r="AL103">
        <v>388.08699999999999</v>
      </c>
      <c r="AM103">
        <v>8.6465300000000003</v>
      </c>
      <c r="AN103">
        <v>189.345</v>
      </c>
      <c r="AO103">
        <v>0.27291500000000002</v>
      </c>
      <c r="AP103">
        <v>1.6468100000000001</v>
      </c>
      <c r="AQ103">
        <v>20.2592</v>
      </c>
      <c r="AR103">
        <v>0.37733</v>
      </c>
      <c r="AS103">
        <v>8.9514099999999992</v>
      </c>
      <c r="AT103">
        <v>35.305300000000003</v>
      </c>
      <c r="AU103">
        <v>7.2651399999999997</v>
      </c>
      <c r="AV103">
        <v>35.5122</v>
      </c>
      <c r="AW103">
        <v>9.0117399999999996</v>
      </c>
      <c r="AX103">
        <v>3.84998</v>
      </c>
      <c r="AY103">
        <v>8.8721800000000003E-2</v>
      </c>
      <c r="AZ103">
        <v>0.66317800000000005</v>
      </c>
      <c r="BA103">
        <v>3.9078900000000001</v>
      </c>
      <c r="BB103">
        <v>0.48885600000000001</v>
      </c>
      <c r="BC103">
        <v>336.779</v>
      </c>
      <c r="BD103">
        <v>0.22292500000000001</v>
      </c>
      <c r="BE103">
        <v>3.97971E-4</v>
      </c>
      <c r="BF103">
        <v>3.8558700000000001E-4</v>
      </c>
      <c r="BG103">
        <v>1.00072E-4</v>
      </c>
      <c r="BH103">
        <v>1.2357400000000001</v>
      </c>
    </row>
    <row r="104" spans="1:60">
      <c r="AF104" t="s">
        <v>92</v>
      </c>
      <c r="AH104">
        <v>8.2601700000000005</v>
      </c>
      <c r="AI104" s="1">
        <v>9.0062799999999995E-12</v>
      </c>
      <c r="AJ104">
        <v>19849.400000000001</v>
      </c>
      <c r="AK104">
        <v>1659.67</v>
      </c>
      <c r="AL104">
        <v>418.40199999999999</v>
      </c>
      <c r="AM104">
        <v>2.86206</v>
      </c>
      <c r="AN104">
        <v>111.27200000000001</v>
      </c>
      <c r="AO104">
        <v>0.252359</v>
      </c>
      <c r="AP104">
        <v>1.51403</v>
      </c>
      <c r="AQ104">
        <v>17.094799999999999</v>
      </c>
      <c r="AR104">
        <v>0.421458</v>
      </c>
      <c r="AS104">
        <v>16.402200000000001</v>
      </c>
      <c r="AT104">
        <v>35.831400000000002</v>
      </c>
      <c r="AU104">
        <v>6.7277100000000001</v>
      </c>
      <c r="AV104">
        <v>17.583600000000001</v>
      </c>
      <c r="AW104">
        <v>7.9691299999999998</v>
      </c>
      <c r="AX104">
        <v>3.7776100000000001</v>
      </c>
      <c r="AY104">
        <v>7.6830399999999993E-2</v>
      </c>
      <c r="AZ104">
        <v>0.46128400000000003</v>
      </c>
      <c r="BA104">
        <v>2.4072800000000001</v>
      </c>
      <c r="BB104">
        <v>0.26526499999999997</v>
      </c>
      <c r="BC104">
        <v>399.63900000000001</v>
      </c>
      <c r="BD104">
        <v>4.8793400000000001E-2</v>
      </c>
      <c r="BE104">
        <v>2.6659900000000001E-4</v>
      </c>
      <c r="BF104">
        <v>1.3351500000000001E-4</v>
      </c>
      <c r="BG104">
        <v>1.9933699999999999E-2</v>
      </c>
      <c r="BH104">
        <v>0.49082900000000002</v>
      </c>
    </row>
    <row r="105" spans="1:60">
      <c r="B105" t="s">
        <v>24</v>
      </c>
      <c r="C105" t="s">
        <v>262</v>
      </c>
      <c r="D105" t="s">
        <v>263</v>
      </c>
      <c r="E105" t="s">
        <v>264</v>
      </c>
      <c r="F105" t="s">
        <v>265</v>
      </c>
      <c r="G105" t="s">
        <v>266</v>
      </c>
      <c r="H105" t="s">
        <v>267</v>
      </c>
      <c r="I105" t="s">
        <v>268</v>
      </c>
      <c r="J105" t="s">
        <v>269</v>
      </c>
      <c r="K105" t="s">
        <v>270</v>
      </c>
      <c r="L105" t="s">
        <v>271</v>
      </c>
      <c r="M105" t="s">
        <v>272</v>
      </c>
      <c r="N105" t="s">
        <v>273</v>
      </c>
      <c r="O105" t="s">
        <v>274</v>
      </c>
      <c r="P105" t="s">
        <v>275</v>
      </c>
      <c r="Q105" t="s">
        <v>276</v>
      </c>
      <c r="R105" t="s">
        <v>277</v>
      </c>
      <c r="S105" t="s">
        <v>278</v>
      </c>
      <c r="T105" t="s">
        <v>279</v>
      </c>
      <c r="U105" t="s">
        <v>280</v>
      </c>
      <c r="V105" t="s">
        <v>281</v>
      </c>
      <c r="W105" t="s">
        <v>282</v>
      </c>
      <c r="X105" t="s">
        <v>283</v>
      </c>
      <c r="Y105" t="s">
        <v>284</v>
      </c>
      <c r="Z105" t="s">
        <v>285</v>
      </c>
      <c r="AA105" t="s">
        <v>286</v>
      </c>
      <c r="AB105" t="s">
        <v>287</v>
      </c>
      <c r="AC105" t="s">
        <v>288</v>
      </c>
      <c r="AF105" t="s">
        <v>93</v>
      </c>
      <c r="AH105">
        <v>5.6378899999999996</v>
      </c>
      <c r="AI105" s="1">
        <v>1.117E-11</v>
      </c>
      <c r="AJ105">
        <v>22291.9</v>
      </c>
      <c r="AK105">
        <v>2039.52</v>
      </c>
      <c r="AL105">
        <v>335.68099999999998</v>
      </c>
      <c r="AM105">
        <v>3.9222399999999999</v>
      </c>
      <c r="AN105">
        <v>101.173</v>
      </c>
      <c r="AO105">
        <v>0.22456899999999999</v>
      </c>
      <c r="AP105">
        <v>1.51867</v>
      </c>
      <c r="AQ105">
        <v>17.4742</v>
      </c>
      <c r="AR105">
        <v>0.21881</v>
      </c>
      <c r="AS105">
        <v>9.3546499999999995</v>
      </c>
      <c r="AT105">
        <v>29.305800000000001</v>
      </c>
      <c r="AU105">
        <v>9.3030000000000008</v>
      </c>
      <c r="AV105">
        <v>23.278300000000002</v>
      </c>
      <c r="AW105">
        <v>11.327299999999999</v>
      </c>
      <c r="AX105">
        <v>4.2005800000000004</v>
      </c>
      <c r="AY105">
        <v>4.8526800000000002E-2</v>
      </c>
      <c r="AZ105">
        <v>0.61233499999999996</v>
      </c>
      <c r="BA105">
        <v>3.7978499999999999</v>
      </c>
      <c r="BB105">
        <v>0.52786100000000002</v>
      </c>
      <c r="BC105">
        <v>484.041</v>
      </c>
      <c r="BD105">
        <v>1.34895E-2</v>
      </c>
      <c r="BE105">
        <v>2.07722E-4</v>
      </c>
      <c r="BF105">
        <v>8.2523000000000004E-4</v>
      </c>
      <c r="BG105">
        <v>3.1947400000000001E-2</v>
      </c>
      <c r="BH105">
        <v>0.67127300000000001</v>
      </c>
    </row>
    <row r="106" spans="1:60">
      <c r="A106" t="s">
        <v>289</v>
      </c>
      <c r="AF106" t="s">
        <v>94</v>
      </c>
      <c r="AH106">
        <v>6.2226299999999997</v>
      </c>
      <c r="AI106" s="1">
        <v>8.9215600000000006E-12</v>
      </c>
      <c r="AJ106">
        <v>24382.7</v>
      </c>
      <c r="AK106">
        <v>1895.07</v>
      </c>
      <c r="AL106">
        <v>323.73700000000002</v>
      </c>
      <c r="AM106">
        <v>5.7015099999999999</v>
      </c>
      <c r="AN106">
        <v>146.989</v>
      </c>
      <c r="AO106">
        <v>0.22550500000000001</v>
      </c>
      <c r="AP106">
        <v>1.3948499999999999</v>
      </c>
      <c r="AQ106">
        <v>14.8385</v>
      </c>
      <c r="AR106">
        <v>0.37040299999999998</v>
      </c>
      <c r="AS106">
        <v>11.8926</v>
      </c>
      <c r="AT106">
        <v>23.123000000000001</v>
      </c>
      <c r="AU106">
        <v>7.8133400000000002</v>
      </c>
      <c r="AV106">
        <v>40.634099999999997</v>
      </c>
      <c r="AW106">
        <v>12.639699999999999</v>
      </c>
      <c r="AX106">
        <v>3.24037</v>
      </c>
      <c r="AY106">
        <v>9.8646700000000004E-2</v>
      </c>
      <c r="AZ106">
        <v>0.41725800000000002</v>
      </c>
      <c r="BA106">
        <v>3.23983</v>
      </c>
      <c r="BB106">
        <v>0.33546500000000001</v>
      </c>
      <c r="BC106">
        <v>326.70699999999999</v>
      </c>
      <c r="BD106">
        <v>2.0457300000000001E-2</v>
      </c>
      <c r="BE106" s="1">
        <v>8.3324499999999998E-5</v>
      </c>
      <c r="BF106">
        <v>3.6536799999999998E-4</v>
      </c>
      <c r="BG106">
        <v>2.3368E-2</v>
      </c>
      <c r="BH106">
        <v>0.80539400000000005</v>
      </c>
    </row>
    <row r="107" spans="1:60">
      <c r="A107" t="s">
        <v>289</v>
      </c>
      <c r="C107">
        <v>2.8420000000000001</v>
      </c>
      <c r="D107">
        <v>14405.4</v>
      </c>
      <c r="E107">
        <v>28488.9</v>
      </c>
      <c r="F107" s="1">
        <v>2.4586599999999999E-12</v>
      </c>
      <c r="G107">
        <v>3816.68</v>
      </c>
      <c r="H107">
        <v>4.0744699999999998</v>
      </c>
      <c r="I107">
        <v>797.18600000000004</v>
      </c>
      <c r="J107">
        <v>59.421799999999998</v>
      </c>
      <c r="K107">
        <v>2.8613300000000002</v>
      </c>
      <c r="L107">
        <v>230.65100000000001</v>
      </c>
      <c r="M107">
        <v>6.0232799999999997</v>
      </c>
      <c r="N107">
        <v>32.577100000000002</v>
      </c>
      <c r="O107">
        <v>36.5244</v>
      </c>
      <c r="P107">
        <v>2.80193</v>
      </c>
      <c r="Q107">
        <v>10.0411</v>
      </c>
      <c r="R107">
        <v>42.929900000000004</v>
      </c>
      <c r="S107">
        <v>46.710299999999997</v>
      </c>
      <c r="T107">
        <v>5.3109299999999999</v>
      </c>
      <c r="U107">
        <v>24.613600000000002</v>
      </c>
      <c r="V107">
        <v>1.8113300000000001</v>
      </c>
      <c r="W107">
        <v>0.35392000000000001</v>
      </c>
      <c r="X107">
        <v>121.944</v>
      </c>
      <c r="Y107">
        <v>3.8493499999999998</v>
      </c>
      <c r="Z107">
        <v>7.5756800000000002</v>
      </c>
      <c r="AA107">
        <v>1.02284</v>
      </c>
      <c r="AB107">
        <v>0.55857699999999999</v>
      </c>
      <c r="AC107">
        <v>2.2152599999999998</v>
      </c>
      <c r="AF107" t="s">
        <v>95</v>
      </c>
      <c r="AH107">
        <v>6.6238400000000004</v>
      </c>
      <c r="AI107" s="1">
        <v>1.13571E-11</v>
      </c>
      <c r="AJ107">
        <v>28019.9</v>
      </c>
      <c r="AK107">
        <v>2555.29</v>
      </c>
      <c r="AL107">
        <v>381.98099999999999</v>
      </c>
      <c r="AM107">
        <v>9.1115700000000004</v>
      </c>
      <c r="AN107">
        <v>180.416</v>
      </c>
      <c r="AO107">
        <v>0.17183999999999999</v>
      </c>
      <c r="AP107">
        <v>1.93852</v>
      </c>
      <c r="AQ107">
        <v>14.023199999999999</v>
      </c>
      <c r="AR107">
        <v>0.39791399999999999</v>
      </c>
      <c r="AS107">
        <v>19.79</v>
      </c>
      <c r="AT107">
        <v>35.402099999999997</v>
      </c>
      <c r="AU107">
        <v>9.55016</v>
      </c>
      <c r="AV107">
        <v>30.182400000000001</v>
      </c>
      <c r="AW107">
        <v>10.5678</v>
      </c>
      <c r="AX107">
        <v>4.5303199999999997</v>
      </c>
      <c r="AY107">
        <v>0.12371600000000001</v>
      </c>
      <c r="AZ107">
        <v>0.89369200000000004</v>
      </c>
      <c r="BA107">
        <v>2.5976300000000001</v>
      </c>
      <c r="BB107">
        <v>0.713758</v>
      </c>
      <c r="BC107">
        <v>572.18499999999995</v>
      </c>
      <c r="BD107">
        <v>7.4386599999999997E-3</v>
      </c>
      <c r="BE107" s="1">
        <v>1.88975E-5</v>
      </c>
      <c r="BF107">
        <v>1.1820900000000001E-4</v>
      </c>
      <c r="BG107" s="1">
        <v>6.4883900000000004E-5</v>
      </c>
      <c r="BH107">
        <v>0.86795199999999995</v>
      </c>
    </row>
    <row r="108" spans="1:60">
      <c r="A108" t="s">
        <v>289</v>
      </c>
      <c r="C108">
        <v>2.1895699999999998</v>
      </c>
      <c r="D108">
        <v>14262.7</v>
      </c>
      <c r="E108">
        <v>23496.7</v>
      </c>
      <c r="F108" s="1">
        <v>2.33017E-12</v>
      </c>
      <c r="G108">
        <v>2902.21</v>
      </c>
      <c r="H108">
        <v>3.5192100000000002</v>
      </c>
      <c r="I108">
        <v>845.47400000000005</v>
      </c>
      <c r="J108">
        <v>40.178899999999999</v>
      </c>
      <c r="K108">
        <v>2.4416199999999999</v>
      </c>
      <c r="L108">
        <v>208.851</v>
      </c>
      <c r="M108">
        <v>4.3156699999999999</v>
      </c>
      <c r="N108">
        <v>22.114799999999999</v>
      </c>
      <c r="O108">
        <v>33.995600000000003</v>
      </c>
      <c r="P108">
        <v>2.5550000000000002</v>
      </c>
      <c r="Q108">
        <v>5.8688599999999997</v>
      </c>
      <c r="R108">
        <v>50.702500000000001</v>
      </c>
      <c r="S108">
        <v>28.694400000000002</v>
      </c>
      <c r="T108">
        <v>3.8479299999999999</v>
      </c>
      <c r="U108">
        <v>23.039100000000001</v>
      </c>
      <c r="V108">
        <v>1.1573899999999999</v>
      </c>
      <c r="W108">
        <v>0.405059</v>
      </c>
      <c r="X108">
        <v>88.754199999999997</v>
      </c>
      <c r="Y108">
        <v>2.0457800000000002</v>
      </c>
      <c r="Z108">
        <v>6.02318</v>
      </c>
      <c r="AA108">
        <v>0.77185800000000004</v>
      </c>
      <c r="AB108">
        <v>0.46018799999999999</v>
      </c>
      <c r="AC108">
        <v>0.91409499999999999</v>
      </c>
      <c r="AF108" t="s">
        <v>96</v>
      </c>
      <c r="AH108">
        <v>8.0245599999999992</v>
      </c>
      <c r="AI108" s="1">
        <v>1.13571E-11</v>
      </c>
      <c r="AJ108">
        <v>27341.200000000001</v>
      </c>
      <c r="AK108">
        <v>2437.94</v>
      </c>
      <c r="AL108">
        <v>422.03100000000001</v>
      </c>
      <c r="AM108">
        <v>6.3462100000000001</v>
      </c>
      <c r="AN108">
        <v>160.46100000000001</v>
      </c>
      <c r="AO108">
        <v>0.151536</v>
      </c>
      <c r="AP108">
        <v>1.42343</v>
      </c>
      <c r="AQ108">
        <v>14.9148</v>
      </c>
      <c r="AR108">
        <v>0.35750500000000002</v>
      </c>
      <c r="AS108">
        <v>15.4649</v>
      </c>
      <c r="AT108">
        <v>33.482900000000001</v>
      </c>
      <c r="AU108">
        <v>6.6656500000000003</v>
      </c>
      <c r="AV108">
        <v>20.726800000000001</v>
      </c>
      <c r="AW108">
        <v>8.0352499999999996</v>
      </c>
      <c r="AX108">
        <v>3.5874799999999998</v>
      </c>
      <c r="AY108">
        <v>7.5759099999999996E-2</v>
      </c>
      <c r="AZ108">
        <v>0.72844699999999996</v>
      </c>
      <c r="BA108">
        <v>2.2582</v>
      </c>
      <c r="BB108">
        <v>0.37296099999999999</v>
      </c>
      <c r="BC108">
        <v>398.47699999999998</v>
      </c>
      <c r="BD108">
        <v>7.4240399999999998E-3</v>
      </c>
      <c r="BE108" s="1">
        <v>2.2570099999999999E-5</v>
      </c>
      <c r="BF108" s="1">
        <v>2.6834399999999998E-5</v>
      </c>
      <c r="BG108">
        <v>2.8891500000000001E-2</v>
      </c>
      <c r="BH108">
        <v>0.68133999999999995</v>
      </c>
    </row>
    <row r="109" spans="1:60">
      <c r="A109" t="s">
        <v>290</v>
      </c>
      <c r="AF109" t="s">
        <v>97</v>
      </c>
      <c r="AH109">
        <v>7.0664800000000003</v>
      </c>
      <c r="AI109" s="1">
        <v>1.117E-11</v>
      </c>
      <c r="AJ109">
        <v>17184.900000000001</v>
      </c>
      <c r="AK109">
        <v>2313.5700000000002</v>
      </c>
      <c r="AL109">
        <v>195.95099999999999</v>
      </c>
      <c r="AM109">
        <v>4.9156000000000004</v>
      </c>
      <c r="AN109">
        <v>121.108</v>
      </c>
      <c r="AO109">
        <v>0.19800100000000001</v>
      </c>
      <c r="AP109">
        <v>1.2944</v>
      </c>
      <c r="AQ109">
        <v>11.5259</v>
      </c>
      <c r="AR109">
        <v>0.38566099999999998</v>
      </c>
      <c r="AS109">
        <v>8.7442100000000007</v>
      </c>
      <c r="AT109">
        <v>27.778199999999998</v>
      </c>
      <c r="AU109">
        <v>7.0177300000000002</v>
      </c>
      <c r="AV109">
        <v>18.138000000000002</v>
      </c>
      <c r="AW109">
        <v>11.42</v>
      </c>
      <c r="AX109">
        <v>4.9470000000000001</v>
      </c>
      <c r="AY109">
        <v>7.6620900000000006E-2</v>
      </c>
      <c r="AZ109">
        <v>0.50971100000000003</v>
      </c>
      <c r="BA109">
        <v>2.96516</v>
      </c>
      <c r="BB109">
        <v>0.473244</v>
      </c>
      <c r="BC109">
        <v>386.709</v>
      </c>
      <c r="BD109">
        <v>1.1705E-2</v>
      </c>
      <c r="BE109">
        <v>1.5480800000000001E-4</v>
      </c>
      <c r="BF109" s="1">
        <v>7.6685400000000006E-6</v>
      </c>
      <c r="BG109">
        <v>5.4437300000000001E-4</v>
      </c>
      <c r="BH109">
        <v>1.1959200000000001</v>
      </c>
    </row>
    <row r="110" spans="1:60">
      <c r="A110" t="s">
        <v>290</v>
      </c>
      <c r="C110">
        <v>2.2310599999999998</v>
      </c>
      <c r="D110">
        <v>11399.9</v>
      </c>
      <c r="E110">
        <v>26369</v>
      </c>
      <c r="F110" s="1">
        <v>4.6603399999999999E-12</v>
      </c>
      <c r="G110">
        <v>9764.39</v>
      </c>
      <c r="H110">
        <v>3.9529700000000001</v>
      </c>
      <c r="I110">
        <v>1253.3599999999999</v>
      </c>
      <c r="J110">
        <v>27.1632</v>
      </c>
      <c r="K110">
        <v>39.3521</v>
      </c>
      <c r="L110">
        <v>222.15700000000001</v>
      </c>
      <c r="M110">
        <v>4.1867999999999999</v>
      </c>
      <c r="N110">
        <v>13.8804</v>
      </c>
      <c r="O110">
        <v>25.692399999999999</v>
      </c>
      <c r="P110">
        <v>2.4796499999999999</v>
      </c>
      <c r="Q110">
        <v>1.21695</v>
      </c>
      <c r="R110">
        <v>41.7074</v>
      </c>
      <c r="S110">
        <v>50.7027</v>
      </c>
      <c r="T110">
        <v>2.0373399999999999</v>
      </c>
      <c r="U110">
        <v>22.594899999999999</v>
      </c>
      <c r="V110">
        <v>2.6212900000000001</v>
      </c>
      <c r="W110">
        <v>0.26101799999999997</v>
      </c>
      <c r="X110">
        <v>23.6358</v>
      </c>
      <c r="Y110">
        <v>1.13425</v>
      </c>
      <c r="Z110">
        <v>4.5905100000000001</v>
      </c>
      <c r="AA110">
        <v>0.552095</v>
      </c>
      <c r="AB110">
        <v>0.32115199999999999</v>
      </c>
      <c r="AC110">
        <v>0.41261999999999999</v>
      </c>
      <c r="AF110" t="s">
        <v>98</v>
      </c>
      <c r="AH110">
        <v>8.5338799999999999</v>
      </c>
      <c r="AI110" s="1">
        <v>9.5090000000000008E-12</v>
      </c>
      <c r="AJ110">
        <v>21334.7</v>
      </c>
      <c r="AK110">
        <v>2194.9</v>
      </c>
      <c r="AL110">
        <v>345.61099999999999</v>
      </c>
      <c r="AM110">
        <v>4.7943300000000004</v>
      </c>
      <c r="AN110">
        <v>92.097700000000003</v>
      </c>
      <c r="AO110">
        <v>0.859267</v>
      </c>
      <c r="AP110">
        <v>1.8246100000000001</v>
      </c>
      <c r="AQ110">
        <v>10.6821</v>
      </c>
      <c r="AR110">
        <v>0.36303600000000003</v>
      </c>
      <c r="AS110">
        <v>9.7070500000000006</v>
      </c>
      <c r="AT110">
        <v>18.610700000000001</v>
      </c>
      <c r="AU110">
        <v>4.7267000000000001</v>
      </c>
      <c r="AV110">
        <v>13.256</v>
      </c>
      <c r="AW110">
        <v>12.3119</v>
      </c>
      <c r="AX110">
        <v>2.94781</v>
      </c>
      <c r="AY110">
        <v>9.4758999999999996E-2</v>
      </c>
      <c r="AZ110">
        <v>0.67928699999999997</v>
      </c>
      <c r="BA110">
        <v>1.3016799999999999</v>
      </c>
      <c r="BB110">
        <v>0.48767100000000002</v>
      </c>
      <c r="BC110">
        <v>548.524</v>
      </c>
      <c r="BD110">
        <v>1.79933E-2</v>
      </c>
      <c r="BE110">
        <v>1.06821E-2</v>
      </c>
      <c r="BF110" s="1">
        <v>1.2874299999999999E-6</v>
      </c>
      <c r="BG110">
        <v>5.8869299999999999E-2</v>
      </c>
      <c r="BH110">
        <v>0.87338700000000002</v>
      </c>
    </row>
    <row r="111" spans="1:60">
      <c r="A111" t="s">
        <v>290</v>
      </c>
      <c r="C111">
        <v>2.0770300000000002</v>
      </c>
      <c r="D111">
        <v>5551.92</v>
      </c>
      <c r="E111">
        <v>18920</v>
      </c>
      <c r="F111" s="1">
        <v>3.5293599999999998E-12</v>
      </c>
      <c r="G111">
        <v>4504.17</v>
      </c>
      <c r="H111">
        <v>3.3397100000000002</v>
      </c>
      <c r="I111">
        <v>859.23099999999999</v>
      </c>
      <c r="J111">
        <v>38.416800000000002</v>
      </c>
      <c r="K111">
        <v>34.195599999999999</v>
      </c>
      <c r="L111">
        <v>177.59100000000001</v>
      </c>
      <c r="M111">
        <v>4.3550700000000004</v>
      </c>
      <c r="N111">
        <v>17.3705</v>
      </c>
      <c r="O111">
        <v>31.889399999999998</v>
      </c>
      <c r="P111">
        <v>2.4297800000000001</v>
      </c>
      <c r="Q111">
        <v>1.53915</v>
      </c>
      <c r="R111">
        <v>41.721600000000002</v>
      </c>
      <c r="S111">
        <v>40.308500000000002</v>
      </c>
      <c r="T111">
        <v>1.6586399999999999</v>
      </c>
      <c r="U111">
        <v>13.949</v>
      </c>
      <c r="V111">
        <v>1.97421</v>
      </c>
      <c r="W111">
        <v>0.19154599999999999</v>
      </c>
      <c r="X111">
        <v>19.5031</v>
      </c>
      <c r="Y111">
        <v>1.0045599999999999</v>
      </c>
      <c r="Z111">
        <v>3.8834</v>
      </c>
      <c r="AA111">
        <v>0.73584499999999997</v>
      </c>
      <c r="AB111">
        <v>0.21004200000000001</v>
      </c>
      <c r="AC111">
        <v>0.47718300000000002</v>
      </c>
      <c r="AF111" t="s">
        <v>99</v>
      </c>
      <c r="AH111">
        <v>8.6577900000000003</v>
      </c>
      <c r="AI111" s="1">
        <v>9.5786599999999995E-12</v>
      </c>
      <c r="AJ111">
        <v>25136.1</v>
      </c>
      <c r="AK111">
        <v>2145.1</v>
      </c>
      <c r="AL111">
        <v>357.10599999999999</v>
      </c>
      <c r="AM111">
        <v>8.0237200000000009</v>
      </c>
      <c r="AN111">
        <v>147.16800000000001</v>
      </c>
      <c r="AO111">
        <v>0.90587600000000001</v>
      </c>
      <c r="AP111">
        <v>1.77946</v>
      </c>
      <c r="AQ111">
        <v>14.029199999999999</v>
      </c>
      <c r="AR111">
        <v>0.319218</v>
      </c>
      <c r="AS111">
        <v>12.225</v>
      </c>
      <c r="AT111">
        <v>32.088200000000001</v>
      </c>
      <c r="AU111">
        <v>8.2295599999999993</v>
      </c>
      <c r="AV111">
        <v>35.081899999999997</v>
      </c>
      <c r="AW111">
        <v>7.7651300000000001</v>
      </c>
      <c r="AX111">
        <v>3.7214499999999999</v>
      </c>
      <c r="AY111">
        <v>1.4513499999999999E-3</v>
      </c>
      <c r="AZ111">
        <v>0.65996699999999997</v>
      </c>
      <c r="BA111">
        <v>3.6179100000000002</v>
      </c>
      <c r="BB111">
        <v>0.56920300000000001</v>
      </c>
      <c r="BC111">
        <v>331.22699999999998</v>
      </c>
      <c r="BD111" s="1">
        <v>5.9781399999999998E-6</v>
      </c>
      <c r="BE111" s="1">
        <v>5.19273E-5</v>
      </c>
      <c r="BF111" s="1">
        <v>1.6246000000000001E-6</v>
      </c>
      <c r="BG111">
        <v>1.31704E-3</v>
      </c>
      <c r="BH111">
        <v>0.59190500000000001</v>
      </c>
    </row>
    <row r="112" spans="1:60">
      <c r="A112" t="s">
        <v>291</v>
      </c>
      <c r="AF112" t="s">
        <v>100</v>
      </c>
      <c r="AH112">
        <v>6.0904499999999997</v>
      </c>
      <c r="AI112" s="1">
        <v>9.0062799999999995E-12</v>
      </c>
      <c r="AJ112">
        <v>19704.900000000001</v>
      </c>
      <c r="AK112">
        <v>2118.4</v>
      </c>
      <c r="AL112">
        <v>303.68400000000003</v>
      </c>
      <c r="AM112">
        <v>4.7178899999999997</v>
      </c>
      <c r="AN112">
        <v>101.35599999999999</v>
      </c>
      <c r="AO112">
        <v>0.31267600000000001</v>
      </c>
      <c r="AP112">
        <v>1.6773</v>
      </c>
      <c r="AQ112">
        <v>20.8368</v>
      </c>
      <c r="AR112">
        <v>0.24831800000000001</v>
      </c>
      <c r="AS112">
        <v>13.3504</v>
      </c>
      <c r="AT112">
        <v>39.508099999999999</v>
      </c>
      <c r="AU112">
        <v>9.2045499999999993</v>
      </c>
      <c r="AV112">
        <v>28.245899999999999</v>
      </c>
      <c r="AW112">
        <v>9.5726200000000006</v>
      </c>
      <c r="AX112">
        <v>6.2062999999999997</v>
      </c>
      <c r="AY112">
        <v>2.6638500000000002E-3</v>
      </c>
      <c r="AZ112">
        <v>0.69322099999999998</v>
      </c>
      <c r="BA112">
        <v>4.1995800000000001</v>
      </c>
      <c r="BB112">
        <v>0.57527200000000001</v>
      </c>
      <c r="BC112">
        <v>536.70699999999999</v>
      </c>
      <c r="BD112">
        <v>1.2718E-2</v>
      </c>
      <c r="BE112">
        <v>1.8095000000000001E-4</v>
      </c>
      <c r="BF112" s="1">
        <v>5.0901499999999999E-6</v>
      </c>
      <c r="BG112">
        <v>2.9403200000000001E-2</v>
      </c>
      <c r="BH112">
        <v>0.76541300000000001</v>
      </c>
    </row>
    <row r="113" spans="1:60">
      <c r="A113" t="s">
        <v>292</v>
      </c>
      <c r="C113">
        <v>39.4343</v>
      </c>
      <c r="D113">
        <v>1695.65</v>
      </c>
      <c r="E113">
        <v>40113</v>
      </c>
      <c r="F113" s="1">
        <v>3.0264000000000001E-12</v>
      </c>
      <c r="G113">
        <v>7252.13</v>
      </c>
      <c r="H113">
        <v>37.064900000000002</v>
      </c>
      <c r="I113">
        <v>33.597099999999998</v>
      </c>
      <c r="J113">
        <v>37.433399999999999</v>
      </c>
      <c r="K113">
        <v>36.042700000000004</v>
      </c>
      <c r="L113">
        <v>55.6051</v>
      </c>
      <c r="M113">
        <v>36.652000000000001</v>
      </c>
      <c r="N113">
        <v>65.637299999999996</v>
      </c>
      <c r="O113">
        <v>69.019499999999994</v>
      </c>
      <c r="P113">
        <v>34.261400000000002</v>
      </c>
      <c r="Q113">
        <v>48.057699999999997</v>
      </c>
      <c r="R113">
        <v>63.318199999999997</v>
      </c>
      <c r="S113">
        <v>48.249600000000001</v>
      </c>
      <c r="T113">
        <v>43.907699999999998</v>
      </c>
      <c r="U113">
        <v>47.540599999999998</v>
      </c>
      <c r="V113">
        <v>32.277299999999997</v>
      </c>
      <c r="W113">
        <v>42.090899999999998</v>
      </c>
      <c r="X113">
        <v>31.158999999999999</v>
      </c>
      <c r="Y113">
        <v>22.929300000000001</v>
      </c>
      <c r="Z113">
        <v>31.1629</v>
      </c>
      <c r="AA113">
        <v>23.924399999999999</v>
      </c>
      <c r="AB113">
        <v>41.0122</v>
      </c>
      <c r="AC113">
        <v>49.0488</v>
      </c>
    </row>
    <row r="114" spans="1:60">
      <c r="A114" t="s">
        <v>292</v>
      </c>
      <c r="C114">
        <v>44.753900000000002</v>
      </c>
      <c r="D114">
        <v>1376.62</v>
      </c>
      <c r="E114">
        <v>31890.6</v>
      </c>
      <c r="F114" s="1">
        <v>3.7572899999999996E-12</v>
      </c>
      <c r="G114">
        <v>10083.5</v>
      </c>
      <c r="H114">
        <v>37.797199999999997</v>
      </c>
      <c r="I114">
        <v>28.2669</v>
      </c>
      <c r="J114">
        <v>49.899000000000001</v>
      </c>
      <c r="K114">
        <v>47.944400000000002</v>
      </c>
      <c r="L114">
        <v>51.369799999999998</v>
      </c>
      <c r="M114">
        <v>37.045699999999997</v>
      </c>
      <c r="N114">
        <v>54.705599999999997</v>
      </c>
      <c r="O114">
        <v>72.590800000000002</v>
      </c>
      <c r="P114">
        <v>41.355499999999999</v>
      </c>
      <c r="Q114">
        <v>53.568100000000001</v>
      </c>
      <c r="R114">
        <v>61.0413</v>
      </c>
      <c r="S114">
        <v>55.5886</v>
      </c>
      <c r="T114">
        <v>30.386700000000001</v>
      </c>
      <c r="U114">
        <v>30.433599999999998</v>
      </c>
      <c r="V114">
        <v>50.9099</v>
      </c>
      <c r="W114">
        <v>37.059600000000003</v>
      </c>
      <c r="X114">
        <v>48.367100000000001</v>
      </c>
      <c r="Y114">
        <v>28.2029</v>
      </c>
      <c r="Z114">
        <v>42.342300000000002</v>
      </c>
      <c r="AA114">
        <v>44.942799999999998</v>
      </c>
      <c r="AB114">
        <v>33.561799999999998</v>
      </c>
      <c r="AC114">
        <v>54.902200000000001</v>
      </c>
      <c r="AG114" t="s">
        <v>24</v>
      </c>
      <c r="AH114" t="s">
        <v>262</v>
      </c>
      <c r="AI114" t="s">
        <v>263</v>
      </c>
      <c r="AJ114" t="s">
        <v>264</v>
      </c>
      <c r="AK114" t="s">
        <v>265</v>
      </c>
      <c r="AL114" t="s">
        <v>266</v>
      </c>
      <c r="AM114" t="s">
        <v>267</v>
      </c>
      <c r="AN114" t="s">
        <v>268</v>
      </c>
      <c r="AO114" t="s">
        <v>269</v>
      </c>
      <c r="AP114" t="s">
        <v>270</v>
      </c>
      <c r="AQ114" t="s">
        <v>271</v>
      </c>
      <c r="AR114" t="s">
        <v>272</v>
      </c>
      <c r="AS114" t="s">
        <v>273</v>
      </c>
      <c r="AT114" t="s">
        <v>274</v>
      </c>
      <c r="AU114" t="s">
        <v>275</v>
      </c>
      <c r="AV114" t="s">
        <v>276</v>
      </c>
      <c r="AW114" t="s">
        <v>277</v>
      </c>
      <c r="AX114" t="s">
        <v>278</v>
      </c>
      <c r="AY114" t="s">
        <v>279</v>
      </c>
      <c r="AZ114" t="s">
        <v>280</v>
      </c>
      <c r="BA114" t="s">
        <v>281</v>
      </c>
      <c r="BB114" t="s">
        <v>282</v>
      </c>
      <c r="BC114" t="s">
        <v>283</v>
      </c>
      <c r="BD114" t="s">
        <v>284</v>
      </c>
      <c r="BE114" t="s">
        <v>285</v>
      </c>
      <c r="BF114" t="s">
        <v>286</v>
      </c>
      <c r="BG114" t="s">
        <v>287</v>
      </c>
      <c r="BH114" t="s">
        <v>288</v>
      </c>
    </row>
    <row r="115" spans="1:60">
      <c r="A115" t="s">
        <v>292</v>
      </c>
      <c r="C115">
        <v>52.652900000000002</v>
      </c>
      <c r="D115">
        <v>1421.73</v>
      </c>
      <c r="E115">
        <v>35181.699999999997</v>
      </c>
      <c r="F115" s="1">
        <v>3.0264000000000001E-12</v>
      </c>
      <c r="G115">
        <v>6757.66</v>
      </c>
      <c r="H115">
        <v>48.920099999999998</v>
      </c>
      <c r="I115">
        <v>45.3245</v>
      </c>
      <c r="J115">
        <v>39.383499999999998</v>
      </c>
      <c r="K115">
        <v>43.0792</v>
      </c>
      <c r="L115">
        <v>58.898299999999999</v>
      </c>
      <c r="M115">
        <v>31.329499999999999</v>
      </c>
      <c r="N115">
        <v>68.902500000000003</v>
      </c>
      <c r="O115">
        <v>78.124399999999994</v>
      </c>
      <c r="P115">
        <v>44.7791</v>
      </c>
      <c r="Q115">
        <v>45.825800000000001</v>
      </c>
      <c r="R115">
        <v>56.374499999999998</v>
      </c>
      <c r="S115">
        <v>47.6036</v>
      </c>
      <c r="T115">
        <v>33.101900000000001</v>
      </c>
      <c r="U115">
        <v>49.234299999999998</v>
      </c>
      <c r="V115">
        <v>47.3367</v>
      </c>
      <c r="W115">
        <v>35.828899999999997</v>
      </c>
      <c r="X115">
        <v>69.409800000000004</v>
      </c>
      <c r="Y115">
        <v>34.899000000000001</v>
      </c>
      <c r="Z115">
        <v>40.168799999999997</v>
      </c>
      <c r="AA115">
        <v>26.553599999999999</v>
      </c>
      <c r="AB115">
        <v>41.752299999999998</v>
      </c>
      <c r="AC115">
        <v>34.916800000000002</v>
      </c>
      <c r="AF115" t="s">
        <v>289</v>
      </c>
    </row>
    <row r="116" spans="1:60">
      <c r="A116" t="s">
        <v>292</v>
      </c>
      <c r="C116">
        <v>79.8977</v>
      </c>
      <c r="D116">
        <v>1676.58</v>
      </c>
      <c r="E116">
        <v>35173</v>
      </c>
      <c r="F116" s="1">
        <v>3.5293599999999998E-12</v>
      </c>
      <c r="G116">
        <v>7728.29</v>
      </c>
      <c r="H116">
        <v>41.2958</v>
      </c>
      <c r="I116">
        <v>52.641800000000003</v>
      </c>
      <c r="J116">
        <v>42.352800000000002</v>
      </c>
      <c r="K116">
        <v>43.394399999999997</v>
      </c>
      <c r="L116">
        <v>69.902199999999993</v>
      </c>
      <c r="M116">
        <v>46.5167</v>
      </c>
      <c r="N116">
        <v>65.755200000000002</v>
      </c>
      <c r="O116">
        <v>65.346199999999996</v>
      </c>
      <c r="P116">
        <v>38.947699999999998</v>
      </c>
      <c r="Q116">
        <v>34.7986</v>
      </c>
      <c r="R116">
        <v>50.067100000000003</v>
      </c>
      <c r="S116">
        <v>52.550699999999999</v>
      </c>
      <c r="T116">
        <v>50.734999999999999</v>
      </c>
      <c r="U116">
        <v>49.436199999999999</v>
      </c>
      <c r="V116">
        <v>45.701599999999999</v>
      </c>
      <c r="W116">
        <v>37.723300000000002</v>
      </c>
      <c r="X116">
        <v>51.238500000000002</v>
      </c>
      <c r="Y116">
        <v>46.688800000000001</v>
      </c>
      <c r="Z116">
        <v>51.198799999999999</v>
      </c>
      <c r="AA116">
        <v>64.134799999999998</v>
      </c>
      <c r="AB116">
        <v>59.379600000000003</v>
      </c>
      <c r="AC116">
        <v>62.3337</v>
      </c>
      <c r="AF116" t="s">
        <v>289</v>
      </c>
      <c r="AH116">
        <v>2.1690299999999998</v>
      </c>
      <c r="AI116">
        <v>14791.7</v>
      </c>
      <c r="AJ116">
        <v>32702.3</v>
      </c>
      <c r="AK116" s="1">
        <v>2.1184800000000001E-12</v>
      </c>
      <c r="AL116">
        <v>6880.88</v>
      </c>
      <c r="AM116">
        <v>3.9411399999999999</v>
      </c>
      <c r="AN116">
        <v>1000.68</v>
      </c>
      <c r="AO116">
        <v>49.639000000000003</v>
      </c>
      <c r="AP116">
        <v>2.2772899999999998</v>
      </c>
      <c r="AQ116">
        <v>143.09</v>
      </c>
      <c r="AR116">
        <v>4.6955999999999998</v>
      </c>
      <c r="AS116">
        <v>23.102900000000002</v>
      </c>
      <c r="AT116">
        <v>24.063199999999998</v>
      </c>
      <c r="AU116">
        <v>2.4253800000000001</v>
      </c>
      <c r="AV116">
        <v>8.1443499999999993</v>
      </c>
      <c r="AW116">
        <v>43.877400000000002</v>
      </c>
      <c r="AX116">
        <v>37.442100000000003</v>
      </c>
      <c r="AY116">
        <v>3.8267699999999998</v>
      </c>
      <c r="AZ116">
        <v>22.815999999999999</v>
      </c>
      <c r="BA116">
        <v>1.63253</v>
      </c>
      <c r="BB116">
        <v>0.26579000000000003</v>
      </c>
      <c r="BC116">
        <v>61.3506</v>
      </c>
      <c r="BD116">
        <v>2.1720999999999999</v>
      </c>
      <c r="BE116">
        <v>5.6539700000000002</v>
      </c>
      <c r="BF116">
        <v>1.06423</v>
      </c>
      <c r="BG116">
        <v>0.37719999999999998</v>
      </c>
      <c r="BH116">
        <v>1.8615699999999999</v>
      </c>
    </row>
    <row r="117" spans="1:60">
      <c r="A117" t="s">
        <v>293</v>
      </c>
      <c r="AF117" t="s">
        <v>290</v>
      </c>
    </row>
    <row r="118" spans="1:60">
      <c r="A118" t="s">
        <v>293</v>
      </c>
      <c r="C118">
        <v>7.6968399999999999</v>
      </c>
      <c r="D118">
        <v>1404.67</v>
      </c>
      <c r="E118">
        <v>24427</v>
      </c>
      <c r="F118" s="1">
        <v>4.2007800000000002E-12</v>
      </c>
      <c r="G118">
        <v>6438.69</v>
      </c>
      <c r="H118">
        <v>4.5865600000000004</v>
      </c>
      <c r="I118">
        <v>20.433</v>
      </c>
      <c r="J118">
        <v>3.3830499999999999</v>
      </c>
      <c r="K118">
        <v>3.80538</v>
      </c>
      <c r="L118">
        <v>6.2416600000000004</v>
      </c>
      <c r="M118">
        <v>2.80715</v>
      </c>
      <c r="N118">
        <v>8.98325</v>
      </c>
      <c r="O118">
        <v>8.8997899999999994</v>
      </c>
      <c r="P118">
        <v>3.6917900000000001</v>
      </c>
      <c r="Q118">
        <v>3.78227</v>
      </c>
      <c r="R118">
        <v>6.7263799999999998</v>
      </c>
      <c r="S118">
        <v>7.4914399999999999</v>
      </c>
      <c r="T118">
        <v>4.0403599999999997</v>
      </c>
      <c r="U118">
        <v>3.75542</v>
      </c>
      <c r="V118">
        <v>3.9670000000000001</v>
      </c>
      <c r="W118">
        <v>4.4739899999999997</v>
      </c>
      <c r="X118">
        <v>7.8209400000000002</v>
      </c>
      <c r="Y118">
        <v>3.6938300000000002</v>
      </c>
      <c r="Z118">
        <v>3.23706</v>
      </c>
      <c r="AA118">
        <v>3.3748100000000001</v>
      </c>
      <c r="AB118">
        <v>3.4017900000000001</v>
      </c>
      <c r="AC118">
        <v>3.2587600000000001</v>
      </c>
      <c r="AF118" t="s">
        <v>290</v>
      </c>
      <c r="AH118">
        <v>2.7312799999999999</v>
      </c>
      <c r="AI118">
        <v>11329.4</v>
      </c>
      <c r="AJ118">
        <v>38483.300000000003</v>
      </c>
      <c r="AK118" s="1">
        <v>4.4607800000000003E-12</v>
      </c>
      <c r="AL118">
        <v>11944.8</v>
      </c>
      <c r="AM118">
        <v>3.4838100000000001</v>
      </c>
      <c r="AN118">
        <v>1235.07</v>
      </c>
      <c r="AO118">
        <v>54.338799999999999</v>
      </c>
      <c r="AP118">
        <v>42.686</v>
      </c>
      <c r="AQ118">
        <v>191.001</v>
      </c>
      <c r="AR118">
        <v>6.3681900000000002</v>
      </c>
      <c r="AS118">
        <v>37.1858</v>
      </c>
      <c r="AT118">
        <v>32.292900000000003</v>
      </c>
      <c r="AU118">
        <v>3.0864099999999999</v>
      </c>
      <c r="AV118">
        <v>1.9611099999999999</v>
      </c>
      <c r="AW118">
        <v>63.234099999999998</v>
      </c>
      <c r="AX118">
        <v>65.6173</v>
      </c>
      <c r="AY118">
        <v>2.79711</v>
      </c>
      <c r="AZ118">
        <v>19.473800000000001</v>
      </c>
      <c r="BA118">
        <v>2.6776800000000001</v>
      </c>
      <c r="BB118">
        <v>0.246888</v>
      </c>
      <c r="BC118">
        <v>21.588899999999999</v>
      </c>
      <c r="BD118">
        <v>2.29521</v>
      </c>
      <c r="BE118">
        <v>5.1600799999999998</v>
      </c>
      <c r="BF118">
        <v>0.93806299999999998</v>
      </c>
      <c r="BG118">
        <v>0.28442800000000001</v>
      </c>
      <c r="BH118">
        <v>0.39186599999999999</v>
      </c>
    </row>
    <row r="119" spans="1:60">
      <c r="A119" t="s">
        <v>293</v>
      </c>
      <c r="C119">
        <v>4.4858099999999999</v>
      </c>
      <c r="D119">
        <v>1138.74</v>
      </c>
      <c r="E119">
        <v>35601.9</v>
      </c>
      <c r="F119" s="1">
        <v>1.9445800000000002E-12</v>
      </c>
      <c r="G119">
        <v>8046.77</v>
      </c>
      <c r="H119">
        <v>4.1962700000000002</v>
      </c>
      <c r="I119">
        <v>22.9497</v>
      </c>
      <c r="J119">
        <v>3.9047900000000002</v>
      </c>
      <c r="K119">
        <v>4.3900499999999996</v>
      </c>
      <c r="L119">
        <v>5.9219299999999997</v>
      </c>
      <c r="M119">
        <v>3.1252900000000001</v>
      </c>
      <c r="N119">
        <v>7.8424100000000001</v>
      </c>
      <c r="O119">
        <v>12.601800000000001</v>
      </c>
      <c r="P119">
        <v>3.4250600000000002</v>
      </c>
      <c r="Q119">
        <v>5.8340399999999999</v>
      </c>
      <c r="R119">
        <v>14.986800000000001</v>
      </c>
      <c r="S119">
        <v>7.8324499999999997</v>
      </c>
      <c r="T119">
        <v>4.4398499999999999</v>
      </c>
      <c r="U119">
        <v>4.1771000000000003</v>
      </c>
      <c r="V119">
        <v>3.9177599999999999</v>
      </c>
      <c r="W119">
        <v>4.4942500000000001</v>
      </c>
      <c r="X119">
        <v>6.8216900000000003</v>
      </c>
      <c r="Y119">
        <v>3.67848</v>
      </c>
      <c r="Z119">
        <v>3.7572399999999999</v>
      </c>
      <c r="AA119">
        <v>5.1320399999999999</v>
      </c>
      <c r="AB119">
        <v>3.2507299999999999</v>
      </c>
      <c r="AC119">
        <v>4.40029</v>
      </c>
      <c r="AF119" t="s">
        <v>291</v>
      </c>
    </row>
    <row r="120" spans="1:60">
      <c r="A120" t="s">
        <v>293</v>
      </c>
      <c r="C120">
        <v>5.9855400000000003</v>
      </c>
      <c r="D120">
        <v>1055.3399999999999</v>
      </c>
      <c r="E120">
        <v>23473.9</v>
      </c>
      <c r="F120" s="1">
        <v>3.21983E-12</v>
      </c>
      <c r="G120">
        <v>4258.18</v>
      </c>
      <c r="H120">
        <v>3.6203699999999999</v>
      </c>
      <c r="I120">
        <v>7.1680299999999999</v>
      </c>
      <c r="J120">
        <v>3.4969600000000001</v>
      </c>
      <c r="K120">
        <v>3.5156499999999999</v>
      </c>
      <c r="L120">
        <v>4.8269700000000002</v>
      </c>
      <c r="M120">
        <v>3.7131500000000002</v>
      </c>
      <c r="N120">
        <v>9.8218700000000005</v>
      </c>
      <c r="O120">
        <v>6.7245299999999997</v>
      </c>
      <c r="P120">
        <v>2.82498</v>
      </c>
      <c r="Q120">
        <v>3.4421499999999998</v>
      </c>
      <c r="R120">
        <v>10.409000000000001</v>
      </c>
      <c r="S120">
        <v>6.36355</v>
      </c>
      <c r="T120">
        <v>4.2585499999999996</v>
      </c>
      <c r="U120">
        <v>6.2241900000000001</v>
      </c>
      <c r="V120">
        <v>3.85663</v>
      </c>
      <c r="W120">
        <v>6.1265000000000001</v>
      </c>
      <c r="X120">
        <v>6.6366500000000004</v>
      </c>
      <c r="Y120">
        <v>4.0434200000000002</v>
      </c>
      <c r="Z120">
        <v>4.3145300000000004</v>
      </c>
      <c r="AA120">
        <v>5.5593199999999996</v>
      </c>
      <c r="AB120">
        <v>4.2782</v>
      </c>
      <c r="AC120">
        <v>4.5936000000000003</v>
      </c>
      <c r="AF120" t="s">
        <v>292</v>
      </c>
      <c r="AH120">
        <v>42.131900000000002</v>
      </c>
      <c r="AI120">
        <v>2013.76</v>
      </c>
      <c r="AJ120">
        <v>41529.9</v>
      </c>
      <c r="AK120" s="1">
        <v>4.1744400000000001E-12</v>
      </c>
      <c r="AL120">
        <v>8458.02</v>
      </c>
      <c r="AM120">
        <v>61.515300000000003</v>
      </c>
      <c r="AN120">
        <v>62.801499999999997</v>
      </c>
      <c r="AO120">
        <v>48.909300000000002</v>
      </c>
      <c r="AP120">
        <v>47.017899999999997</v>
      </c>
      <c r="AQ120">
        <v>67.553600000000003</v>
      </c>
      <c r="AR120">
        <v>50.693600000000004</v>
      </c>
      <c r="AS120">
        <v>82.083500000000001</v>
      </c>
      <c r="AT120">
        <v>66.038300000000007</v>
      </c>
      <c r="AU120">
        <v>54.002699999999997</v>
      </c>
      <c r="AV120">
        <v>51.613700000000001</v>
      </c>
      <c r="AW120">
        <v>74.721199999999996</v>
      </c>
      <c r="AX120">
        <v>90.609300000000005</v>
      </c>
      <c r="AY120">
        <v>53.010399999999997</v>
      </c>
      <c r="AZ120">
        <v>51.515500000000003</v>
      </c>
      <c r="BA120">
        <v>62.434899999999999</v>
      </c>
      <c r="BB120">
        <v>49.366300000000003</v>
      </c>
      <c r="BC120">
        <v>44.690100000000001</v>
      </c>
      <c r="BD120">
        <v>48.6417</v>
      </c>
      <c r="BE120">
        <v>59.871699999999997</v>
      </c>
      <c r="BF120">
        <v>55.448500000000003</v>
      </c>
      <c r="BG120">
        <v>55.332000000000001</v>
      </c>
      <c r="BH120">
        <v>69.325199999999995</v>
      </c>
    </row>
    <row r="121" spans="1:60">
      <c r="A121" t="s">
        <v>293</v>
      </c>
      <c r="C121">
        <v>5.5959000000000003</v>
      </c>
      <c r="D121">
        <v>1621.12</v>
      </c>
      <c r="E121">
        <v>24222.2</v>
      </c>
      <c r="F121" s="1">
        <v>2.6568000000000001E-12</v>
      </c>
      <c r="G121">
        <v>5748.3</v>
      </c>
      <c r="H121">
        <v>6.8745200000000004</v>
      </c>
      <c r="I121">
        <v>22.9757</v>
      </c>
      <c r="J121">
        <v>3.3129900000000001</v>
      </c>
      <c r="K121">
        <v>4.7720500000000001</v>
      </c>
      <c r="L121">
        <v>5.88748</v>
      </c>
      <c r="M121">
        <v>3.18729</v>
      </c>
      <c r="N121">
        <v>7.1966299999999999</v>
      </c>
      <c r="O121">
        <v>9.0511099999999995</v>
      </c>
      <c r="P121">
        <v>2.9761099999999998</v>
      </c>
      <c r="Q121">
        <v>4.8840000000000003</v>
      </c>
      <c r="R121">
        <v>12.4171</v>
      </c>
      <c r="S121">
        <v>9.2543399999999991</v>
      </c>
      <c r="T121">
        <v>3.9453299999999998</v>
      </c>
      <c r="U121">
        <v>3.8754599999999999</v>
      </c>
      <c r="V121">
        <v>3.25895</v>
      </c>
      <c r="W121">
        <v>4.5498200000000004</v>
      </c>
      <c r="X121">
        <v>7.7307300000000003</v>
      </c>
      <c r="Y121">
        <v>3.51816</v>
      </c>
      <c r="Z121">
        <v>3.10019</v>
      </c>
      <c r="AA121">
        <v>4.5537000000000001</v>
      </c>
      <c r="AB121">
        <v>3.9906000000000001</v>
      </c>
      <c r="AC121">
        <v>5.0293299999999999</v>
      </c>
      <c r="AF121" t="s">
        <v>292</v>
      </c>
      <c r="AH121">
        <v>49.117400000000004</v>
      </c>
      <c r="AI121">
        <v>1486.67</v>
      </c>
      <c r="AJ121">
        <v>56172.5</v>
      </c>
      <c r="AK121" s="1">
        <v>4.6017199999999999E-12</v>
      </c>
      <c r="AL121">
        <v>9776.86</v>
      </c>
      <c r="AM121">
        <v>43.525500000000001</v>
      </c>
      <c r="AN121">
        <v>85.055300000000003</v>
      </c>
      <c r="AO121">
        <v>69.621899999999997</v>
      </c>
      <c r="AP121">
        <v>60.005000000000003</v>
      </c>
      <c r="AQ121">
        <v>55.5931</v>
      </c>
      <c r="AR121">
        <v>49.1723</v>
      </c>
      <c r="AS121">
        <v>52.666499999999999</v>
      </c>
      <c r="AT121">
        <v>73.090800000000002</v>
      </c>
      <c r="AU121">
        <v>56.303699999999999</v>
      </c>
      <c r="AV121">
        <v>29.3414</v>
      </c>
      <c r="AW121">
        <v>50.826999999999998</v>
      </c>
      <c r="AX121">
        <v>39.113300000000002</v>
      </c>
      <c r="AY121">
        <v>70.7744</v>
      </c>
      <c r="AZ121">
        <v>76.8964</v>
      </c>
      <c r="BA121">
        <v>64.369600000000005</v>
      </c>
      <c r="BB121">
        <v>43.9589</v>
      </c>
      <c r="BC121">
        <v>59.599499999999999</v>
      </c>
      <c r="BD121">
        <v>40.3371</v>
      </c>
      <c r="BE121">
        <v>53.934800000000003</v>
      </c>
      <c r="BF121">
        <v>66.069999999999993</v>
      </c>
      <c r="BG121">
        <v>45.901899999999998</v>
      </c>
      <c r="BH121">
        <v>51.247300000000003</v>
      </c>
    </row>
    <row r="122" spans="1:60">
      <c r="A122" t="s">
        <v>294</v>
      </c>
      <c r="AF122" t="s">
        <v>292</v>
      </c>
      <c r="AH122">
        <v>59.406100000000002</v>
      </c>
      <c r="AI122">
        <v>976.84500000000003</v>
      </c>
      <c r="AJ122">
        <v>24609.5</v>
      </c>
      <c r="AK122" s="1">
        <v>5.3136099999999996E-12</v>
      </c>
      <c r="AL122">
        <v>8903.6200000000008</v>
      </c>
      <c r="AM122">
        <v>46.604199999999999</v>
      </c>
      <c r="AN122">
        <v>36.816099999999999</v>
      </c>
      <c r="AO122">
        <v>35.443899999999999</v>
      </c>
      <c r="AP122">
        <v>29.999500000000001</v>
      </c>
      <c r="AQ122">
        <v>44.809699999999999</v>
      </c>
      <c r="AR122">
        <v>36.554000000000002</v>
      </c>
      <c r="AS122">
        <v>48.601599999999998</v>
      </c>
      <c r="AT122">
        <v>48.770899999999997</v>
      </c>
      <c r="AU122">
        <v>43.898800000000001</v>
      </c>
      <c r="AV122">
        <v>37.1447</v>
      </c>
      <c r="AW122">
        <v>49.569099999999999</v>
      </c>
      <c r="AX122">
        <v>53.527299999999997</v>
      </c>
      <c r="AY122">
        <v>48.381599999999999</v>
      </c>
      <c r="AZ122">
        <v>43.3294</v>
      </c>
      <c r="BA122">
        <v>37.869399999999999</v>
      </c>
      <c r="BB122">
        <v>38.632100000000001</v>
      </c>
      <c r="BC122">
        <v>55.548299999999998</v>
      </c>
      <c r="BD122">
        <v>34.922499999999999</v>
      </c>
      <c r="BE122">
        <v>37.56</v>
      </c>
      <c r="BF122">
        <v>37.911499999999997</v>
      </c>
      <c r="BG122">
        <v>38.470999999999997</v>
      </c>
      <c r="BH122">
        <v>45.723599999999998</v>
      </c>
    </row>
    <row r="123" spans="1:60">
      <c r="A123" t="s">
        <v>294</v>
      </c>
      <c r="C123">
        <v>4.1791099999999997</v>
      </c>
      <c r="D123">
        <v>13210.6</v>
      </c>
      <c r="E123">
        <v>45532.4</v>
      </c>
      <c r="F123" s="1">
        <v>1.55567E-12</v>
      </c>
      <c r="G123">
        <v>5346.64</v>
      </c>
      <c r="H123">
        <v>3.4856500000000001</v>
      </c>
      <c r="I123">
        <v>366.238</v>
      </c>
      <c r="J123">
        <v>12.061299999999999</v>
      </c>
      <c r="K123">
        <v>2.3024200000000001</v>
      </c>
      <c r="L123">
        <v>134.09399999999999</v>
      </c>
      <c r="M123">
        <v>2.2805900000000001</v>
      </c>
      <c r="N123">
        <v>11.819599999999999</v>
      </c>
      <c r="O123">
        <v>8.6580200000000005</v>
      </c>
      <c r="P123">
        <v>3.1720999999999999</v>
      </c>
      <c r="Q123">
        <v>4.0326700000000004</v>
      </c>
      <c r="R123">
        <v>94.053200000000004</v>
      </c>
      <c r="S123">
        <v>61.638300000000001</v>
      </c>
      <c r="T123">
        <v>1.70726</v>
      </c>
      <c r="U123">
        <v>17.251899999999999</v>
      </c>
      <c r="V123">
        <v>1.22153</v>
      </c>
      <c r="W123">
        <v>0.53262600000000004</v>
      </c>
      <c r="X123">
        <v>62.743200000000002</v>
      </c>
      <c r="Y123">
        <v>2.40422</v>
      </c>
      <c r="Z123">
        <v>4.7456100000000001</v>
      </c>
      <c r="AA123">
        <v>0.75715399999999999</v>
      </c>
      <c r="AB123">
        <v>0.17002900000000001</v>
      </c>
      <c r="AC123">
        <v>0.84775900000000004</v>
      </c>
      <c r="AF123" t="s">
        <v>293</v>
      </c>
    </row>
    <row r="124" spans="1:60">
      <c r="A124" t="s">
        <v>294</v>
      </c>
      <c r="C124">
        <v>5.0837899999999996</v>
      </c>
      <c r="D124">
        <v>20001.7</v>
      </c>
      <c r="E124">
        <v>45324.800000000003</v>
      </c>
      <c r="F124" s="1">
        <v>2.0788500000000002E-12</v>
      </c>
      <c r="G124">
        <v>4605.8100000000004</v>
      </c>
      <c r="H124">
        <v>3.2723399999999998</v>
      </c>
      <c r="I124">
        <v>440.07900000000001</v>
      </c>
      <c r="J124">
        <v>14.7842</v>
      </c>
      <c r="K124">
        <v>2.72248</v>
      </c>
      <c r="L124">
        <v>111.069</v>
      </c>
      <c r="M124">
        <v>2.2729499999999998</v>
      </c>
      <c r="N124">
        <v>13.2</v>
      </c>
      <c r="O124">
        <v>13.1111</v>
      </c>
      <c r="P124">
        <v>3.7882199999999999</v>
      </c>
      <c r="Q124">
        <v>5.5318300000000002</v>
      </c>
      <c r="R124">
        <v>89.540899999999993</v>
      </c>
      <c r="S124">
        <v>76.081400000000002</v>
      </c>
      <c r="T124">
        <v>2.2875700000000001</v>
      </c>
      <c r="U124">
        <v>22.847899999999999</v>
      </c>
      <c r="V124">
        <v>1.1061799999999999</v>
      </c>
      <c r="W124">
        <v>0.75241100000000005</v>
      </c>
      <c r="X124">
        <v>64.3583</v>
      </c>
      <c r="Y124">
        <v>2.0484800000000001</v>
      </c>
      <c r="Z124">
        <v>4.6137699999999997</v>
      </c>
      <c r="AA124">
        <v>0.74359399999999998</v>
      </c>
      <c r="AB124">
        <v>0.31936300000000001</v>
      </c>
      <c r="AC124">
        <v>1.33114</v>
      </c>
      <c r="AF124" t="s">
        <v>293</v>
      </c>
      <c r="AH124">
        <v>3.9793799999999999</v>
      </c>
      <c r="AI124">
        <v>1497.07</v>
      </c>
      <c r="AJ124">
        <v>41799.300000000003</v>
      </c>
      <c r="AK124" s="1">
        <v>4.6017199999999999E-12</v>
      </c>
      <c r="AL124">
        <v>8878</v>
      </c>
      <c r="AM124">
        <v>5.2655900000000004</v>
      </c>
      <c r="AN124">
        <v>21.776900000000001</v>
      </c>
      <c r="AO124">
        <v>3.1750699999999998</v>
      </c>
      <c r="AP124">
        <v>2.2118600000000002</v>
      </c>
      <c r="AQ124">
        <v>5.1452600000000004</v>
      </c>
      <c r="AR124">
        <v>3.41995</v>
      </c>
      <c r="AS124">
        <v>9.6753</v>
      </c>
      <c r="AT124">
        <v>13.4438</v>
      </c>
      <c r="AU124">
        <v>3.23542</v>
      </c>
      <c r="AV124">
        <v>3.6246800000000001</v>
      </c>
      <c r="AW124">
        <v>14.0703</v>
      </c>
      <c r="AX124">
        <v>7.1952999999999996</v>
      </c>
      <c r="AY124">
        <v>5.1967299999999996</v>
      </c>
      <c r="AZ124">
        <v>4.3107499999999996</v>
      </c>
      <c r="BA124">
        <v>2.85764</v>
      </c>
      <c r="BB124">
        <v>3.6286499999999999</v>
      </c>
      <c r="BC124">
        <v>7.1098100000000004</v>
      </c>
      <c r="BD124">
        <v>2.88442</v>
      </c>
      <c r="BE124">
        <v>2.7365400000000002</v>
      </c>
      <c r="BF124">
        <v>3.8260700000000001</v>
      </c>
      <c r="BG124">
        <v>3.32918</v>
      </c>
      <c r="BH124">
        <v>4.1083800000000004</v>
      </c>
    </row>
    <row r="125" spans="1:60">
      <c r="A125" t="s">
        <v>295</v>
      </c>
      <c r="AF125" t="s">
        <v>293</v>
      </c>
      <c r="AH125">
        <v>6.4782599999999997</v>
      </c>
      <c r="AI125">
        <v>1649.3</v>
      </c>
      <c r="AJ125">
        <v>34053.800000000003</v>
      </c>
      <c r="AK125" s="1">
        <v>3.7312000000000001E-12</v>
      </c>
      <c r="AL125">
        <v>8844.86</v>
      </c>
      <c r="AM125">
        <v>5.87784</v>
      </c>
      <c r="AN125">
        <v>22.4878</v>
      </c>
      <c r="AO125">
        <v>3.8912399999999998</v>
      </c>
      <c r="AP125">
        <v>4.0574899999999996</v>
      </c>
      <c r="AQ125">
        <v>5.1278699999999997</v>
      </c>
      <c r="AR125">
        <v>2.9840300000000002</v>
      </c>
      <c r="AS125">
        <v>9.7613900000000005</v>
      </c>
      <c r="AT125">
        <v>10.764200000000001</v>
      </c>
      <c r="AU125">
        <v>3.73502</v>
      </c>
      <c r="AV125">
        <v>4.1140699999999999</v>
      </c>
      <c r="AW125">
        <v>13.650700000000001</v>
      </c>
      <c r="AX125">
        <v>7.9927099999999998</v>
      </c>
      <c r="AY125">
        <v>3.9267799999999999</v>
      </c>
      <c r="AZ125">
        <v>4.6225399999999999</v>
      </c>
      <c r="BA125">
        <v>3.7572800000000002</v>
      </c>
      <c r="BB125">
        <v>5.8174700000000001</v>
      </c>
      <c r="BC125">
        <v>4.9123299999999999</v>
      </c>
      <c r="BD125">
        <v>3.1743299999999999</v>
      </c>
      <c r="BE125">
        <v>3.2113100000000001</v>
      </c>
      <c r="BF125">
        <v>4.6847599999999998</v>
      </c>
      <c r="BG125">
        <v>3.802</v>
      </c>
      <c r="BH125">
        <v>4.9565000000000001</v>
      </c>
    </row>
    <row r="126" spans="1:60">
      <c r="A126" t="s">
        <v>0</v>
      </c>
      <c r="C126">
        <v>6.1985900000000003</v>
      </c>
      <c r="D126" s="1">
        <v>9.5330799999999992E-12</v>
      </c>
      <c r="E126">
        <v>20233.5</v>
      </c>
      <c r="F126">
        <v>1665.45</v>
      </c>
      <c r="G126">
        <v>343.38400000000001</v>
      </c>
      <c r="H126">
        <v>2.2894399999999999</v>
      </c>
      <c r="I126">
        <v>117.36499999999999</v>
      </c>
      <c r="J126">
        <v>17.196300000000001</v>
      </c>
      <c r="K126">
        <v>2.9263699999999999</v>
      </c>
      <c r="L126">
        <v>14.3208</v>
      </c>
      <c r="M126">
        <v>0.860514</v>
      </c>
      <c r="N126">
        <v>9.9417000000000009</v>
      </c>
      <c r="O126">
        <v>28.829599999999999</v>
      </c>
      <c r="P126">
        <v>7.57707</v>
      </c>
      <c r="Q126">
        <v>31.279800000000002</v>
      </c>
      <c r="R126">
        <v>9.6258800000000004</v>
      </c>
      <c r="S126">
        <v>4.0957100000000004</v>
      </c>
      <c r="T126">
        <v>0.119147</v>
      </c>
      <c r="U126">
        <v>9.6184999999999999E-4</v>
      </c>
      <c r="V126">
        <v>0.81883300000000003</v>
      </c>
      <c r="W126">
        <v>0.44609799999999999</v>
      </c>
      <c r="X126">
        <v>607.68899999999996</v>
      </c>
      <c r="Y126">
        <v>2.0885299999999999E-2</v>
      </c>
      <c r="Z126">
        <v>1.1716600000000001E-2</v>
      </c>
      <c r="AA126" s="1">
        <v>2.6972300000000001E-8</v>
      </c>
      <c r="AB126">
        <v>1.2500599999999999E-4</v>
      </c>
      <c r="AC126">
        <v>1.4059900000000001</v>
      </c>
      <c r="AF126" t="s">
        <v>293</v>
      </c>
      <c r="AH126">
        <v>7.6177299999999999</v>
      </c>
      <c r="AI126">
        <v>1197.28</v>
      </c>
      <c r="AJ126">
        <v>29432</v>
      </c>
      <c r="AK126" s="1">
        <v>3.4831E-12</v>
      </c>
      <c r="AL126">
        <v>7286.43</v>
      </c>
      <c r="AM126">
        <v>5.6268399999999996</v>
      </c>
      <c r="AN126">
        <v>26.773700000000002</v>
      </c>
      <c r="AO126">
        <v>4.3596199999999996</v>
      </c>
      <c r="AP126">
        <v>4.1072699999999998</v>
      </c>
      <c r="AQ126">
        <v>6.6201699999999999</v>
      </c>
      <c r="AR126">
        <v>3.8998699999999999</v>
      </c>
      <c r="AS126">
        <v>10.274900000000001</v>
      </c>
      <c r="AT126">
        <v>12.975199999999999</v>
      </c>
      <c r="AU126">
        <v>3.74796</v>
      </c>
      <c r="AV126">
        <v>5.3030200000000001</v>
      </c>
      <c r="AW126">
        <v>14.959</v>
      </c>
      <c r="AX126">
        <v>9.6988299999999992</v>
      </c>
      <c r="AY126">
        <v>6.1762499999999996</v>
      </c>
      <c r="AZ126">
        <v>2.44712</v>
      </c>
      <c r="BA126">
        <v>3.7423899999999999</v>
      </c>
      <c r="BB126">
        <v>4.7139100000000003</v>
      </c>
      <c r="BC126">
        <v>8.6834699999999998</v>
      </c>
      <c r="BD126">
        <v>2.5760000000000001</v>
      </c>
      <c r="BE126">
        <v>3.97784</v>
      </c>
      <c r="BF126">
        <v>4.3724600000000002</v>
      </c>
      <c r="BG126">
        <v>3.0674600000000001</v>
      </c>
      <c r="BH126">
        <v>4.5547599999999999</v>
      </c>
    </row>
    <row r="127" spans="1:60">
      <c r="A127" t="s">
        <v>1</v>
      </c>
      <c r="C127">
        <v>5.4918899999999997</v>
      </c>
      <c r="D127" s="1">
        <v>8.9777499999999994E-12</v>
      </c>
      <c r="E127">
        <v>21250.799999999999</v>
      </c>
      <c r="F127">
        <v>1176.8699999999999</v>
      </c>
      <c r="G127">
        <v>325.041</v>
      </c>
      <c r="H127">
        <v>3.4815299999999998</v>
      </c>
      <c r="I127">
        <v>249.10300000000001</v>
      </c>
      <c r="J127">
        <v>42.951799999999999</v>
      </c>
      <c r="K127">
        <v>24.464500000000001</v>
      </c>
      <c r="L127">
        <v>16.253</v>
      </c>
      <c r="M127">
        <v>0.73131000000000002</v>
      </c>
      <c r="N127">
        <v>10.429399999999999</v>
      </c>
      <c r="O127">
        <v>17.018899999999999</v>
      </c>
      <c r="P127">
        <v>5.8902599999999996</v>
      </c>
      <c r="Q127">
        <v>28.128399999999999</v>
      </c>
      <c r="R127">
        <v>10.9961</v>
      </c>
      <c r="S127">
        <v>4.7275799999999997</v>
      </c>
      <c r="T127">
        <v>3.2027100000000003E-2</v>
      </c>
      <c r="U127">
        <v>0.158688</v>
      </c>
      <c r="V127">
        <v>0.65083899999999995</v>
      </c>
      <c r="W127">
        <v>0.59373699999999996</v>
      </c>
      <c r="X127">
        <v>591.61599999999999</v>
      </c>
      <c r="Y127">
        <v>2.3453399999999999E-2</v>
      </c>
      <c r="Z127" s="1">
        <v>3.0630999999999999E-5</v>
      </c>
      <c r="AA127" s="1">
        <v>1.04256E-7</v>
      </c>
      <c r="AB127">
        <v>4.9564200000000002E-4</v>
      </c>
      <c r="AC127">
        <v>1.31877</v>
      </c>
      <c r="AF127" t="s">
        <v>294</v>
      </c>
    </row>
    <row r="128" spans="1:60">
      <c r="A128" t="s">
        <v>2</v>
      </c>
      <c r="C128">
        <v>5.9336099999999998</v>
      </c>
      <c r="D128" s="1">
        <v>9.6177599999999992E-12</v>
      </c>
      <c r="E128">
        <v>21934.6</v>
      </c>
      <c r="F128">
        <v>2218.3000000000002</v>
      </c>
      <c r="G128">
        <v>318.68200000000002</v>
      </c>
      <c r="H128">
        <v>6.3227500000000001</v>
      </c>
      <c r="I128">
        <v>234.23599999999999</v>
      </c>
      <c r="J128">
        <v>25.488299999999999</v>
      </c>
      <c r="K128">
        <v>11.377000000000001</v>
      </c>
      <c r="L128">
        <v>15.6914</v>
      </c>
      <c r="M128">
        <v>0.52745600000000004</v>
      </c>
      <c r="N128">
        <v>6.9745200000000001</v>
      </c>
      <c r="O128">
        <v>21.120200000000001</v>
      </c>
      <c r="P128">
        <v>5.72797</v>
      </c>
      <c r="Q128">
        <v>29.8307</v>
      </c>
      <c r="R128">
        <v>9.7326499999999996</v>
      </c>
      <c r="S128">
        <v>3.2485599999999999</v>
      </c>
      <c r="T128">
        <v>4.0885699999999997E-2</v>
      </c>
      <c r="U128">
        <v>0.60141699999999998</v>
      </c>
      <c r="V128">
        <v>2.4816099999999999</v>
      </c>
      <c r="W128">
        <v>0.63346000000000002</v>
      </c>
      <c r="X128">
        <v>155.20699999999999</v>
      </c>
      <c r="Y128">
        <v>1.5661399999999999E-2</v>
      </c>
      <c r="Z128" s="1">
        <v>5.4249000000000004E-6</v>
      </c>
      <c r="AA128" s="1">
        <v>3.2191299999999998E-7</v>
      </c>
      <c r="AB128">
        <v>3.1766200000000001E-2</v>
      </c>
      <c r="AC128">
        <v>1.7128399999999999</v>
      </c>
      <c r="AF128" t="s">
        <v>294</v>
      </c>
      <c r="AH128">
        <v>5.9575399999999998</v>
      </c>
      <c r="AI128">
        <v>11229.2</v>
      </c>
      <c r="AJ128">
        <v>28155.5</v>
      </c>
      <c r="AK128" s="1">
        <v>1.7646799999999999E-12</v>
      </c>
      <c r="AL128">
        <v>2254.21</v>
      </c>
      <c r="AM128">
        <v>2.8317299999999999</v>
      </c>
      <c r="AN128">
        <v>252.19499999999999</v>
      </c>
      <c r="AO128">
        <v>8.7358799999999999</v>
      </c>
      <c r="AP128">
        <v>1.44303</v>
      </c>
      <c r="AQ128">
        <v>50.135599999999997</v>
      </c>
      <c r="AR128">
        <v>1.41771</v>
      </c>
      <c r="AS128">
        <v>11.7498</v>
      </c>
      <c r="AT128">
        <v>14.785</v>
      </c>
      <c r="AU128">
        <v>2.4493499999999999</v>
      </c>
      <c r="AV128">
        <v>4.9351599999999998</v>
      </c>
      <c r="AW128">
        <v>79.632499999999993</v>
      </c>
      <c r="AX128">
        <v>63.482700000000001</v>
      </c>
      <c r="AY128">
        <v>1.2330300000000001</v>
      </c>
      <c r="AZ128">
        <v>9.9633500000000002</v>
      </c>
      <c r="BA128">
        <v>0.88831400000000005</v>
      </c>
      <c r="BB128">
        <v>0.43469999999999998</v>
      </c>
      <c r="BC128">
        <v>58.094299999999997</v>
      </c>
      <c r="BD128">
        <v>1.6997899999999999</v>
      </c>
      <c r="BE128">
        <v>1.6033900000000001</v>
      </c>
      <c r="BF128">
        <v>0.48629</v>
      </c>
      <c r="BG128">
        <v>0.16706799999999999</v>
      </c>
      <c r="BH128">
        <v>1.0844400000000001</v>
      </c>
    </row>
    <row r="129" spans="1:60">
      <c r="A129" t="s">
        <v>3</v>
      </c>
      <c r="C129">
        <v>3.8236300000000001</v>
      </c>
      <c r="D129" s="1">
        <v>8.3488800000000003E-12</v>
      </c>
      <c r="E129">
        <v>23591.200000000001</v>
      </c>
      <c r="F129">
        <v>1479.86</v>
      </c>
      <c r="G129">
        <v>359.30799999999999</v>
      </c>
      <c r="H129">
        <v>5.3486000000000002</v>
      </c>
      <c r="I129">
        <v>362.04700000000003</v>
      </c>
      <c r="J129">
        <v>31.148399999999999</v>
      </c>
      <c r="K129">
        <v>15.8354</v>
      </c>
      <c r="L129">
        <v>18.902000000000001</v>
      </c>
      <c r="M129">
        <v>0.46047900000000003</v>
      </c>
      <c r="N129">
        <v>6.1529600000000002</v>
      </c>
      <c r="O129">
        <v>19.104199999999999</v>
      </c>
      <c r="P129">
        <v>7.9108999999999998</v>
      </c>
      <c r="Q129">
        <v>34.205100000000002</v>
      </c>
      <c r="R129">
        <v>10.3155</v>
      </c>
      <c r="S129">
        <v>2.87351</v>
      </c>
      <c r="T129">
        <v>0.12361800000000001</v>
      </c>
      <c r="U129">
        <v>0.18465799999999999</v>
      </c>
      <c r="V129">
        <v>2.3438099999999999</v>
      </c>
      <c r="W129">
        <v>0.39917599999999998</v>
      </c>
      <c r="X129">
        <v>154.22499999999999</v>
      </c>
      <c r="Y129">
        <v>1.0372599999999999E-2</v>
      </c>
      <c r="Z129" s="1">
        <v>1.5037399999999999E-6</v>
      </c>
      <c r="AA129" s="1">
        <v>9.7135200000000008E-7</v>
      </c>
      <c r="AB129">
        <v>5.21854E-2</v>
      </c>
      <c r="AC129">
        <v>1.11067</v>
      </c>
      <c r="AF129" t="s">
        <v>295</v>
      </c>
    </row>
    <row r="130" spans="1:60">
      <c r="A130" t="s">
        <v>4</v>
      </c>
      <c r="C130">
        <v>5.8784599999999996</v>
      </c>
      <c r="D130" s="1">
        <v>1.0627200000000001E-11</v>
      </c>
      <c r="E130">
        <v>19261.900000000001</v>
      </c>
      <c r="F130">
        <v>1983.96</v>
      </c>
      <c r="G130">
        <v>477.85899999999998</v>
      </c>
      <c r="H130">
        <v>6.2995000000000001</v>
      </c>
      <c r="I130">
        <v>276.202</v>
      </c>
      <c r="J130">
        <v>24.62</v>
      </c>
      <c r="K130">
        <v>12.0944</v>
      </c>
      <c r="L130">
        <v>12.5543</v>
      </c>
      <c r="M130">
        <v>0.26686100000000001</v>
      </c>
      <c r="N130">
        <v>6.7427999999999999</v>
      </c>
      <c r="O130">
        <v>28.417400000000001</v>
      </c>
      <c r="P130">
        <v>5.2606900000000003</v>
      </c>
      <c r="Q130">
        <v>33.987699999999997</v>
      </c>
      <c r="R130">
        <v>11.0288</v>
      </c>
      <c r="S130">
        <v>3.2842199999999999</v>
      </c>
      <c r="T130">
        <v>7.9590800000000003E-2</v>
      </c>
      <c r="U130">
        <v>0.49263200000000001</v>
      </c>
      <c r="V130">
        <v>2.5287799999999998</v>
      </c>
      <c r="W130">
        <v>0.68264800000000003</v>
      </c>
      <c r="X130">
        <v>240.99</v>
      </c>
      <c r="Y130">
        <v>1.5233500000000001E-2</v>
      </c>
      <c r="Z130" s="1">
        <v>7.0633499999999999E-6</v>
      </c>
      <c r="AA130" s="1">
        <v>4.6942099999999997E-6</v>
      </c>
      <c r="AB130">
        <v>3.7882699999999998E-2</v>
      </c>
      <c r="AC130">
        <v>1.0615699999999999</v>
      </c>
      <c r="AF130" t="s">
        <v>101</v>
      </c>
      <c r="AH130">
        <v>7.4635499999999997</v>
      </c>
      <c r="AI130" s="1">
        <v>8.4015499999999995E-12</v>
      </c>
      <c r="AJ130">
        <v>15190.1</v>
      </c>
      <c r="AK130">
        <v>1587.81</v>
      </c>
      <c r="AL130">
        <v>366.90699999999998</v>
      </c>
      <c r="AM130">
        <v>5.8771100000000001</v>
      </c>
      <c r="AN130">
        <v>111.336</v>
      </c>
      <c r="AO130">
        <v>0.21981400000000001</v>
      </c>
      <c r="AP130">
        <v>1.06253</v>
      </c>
      <c r="AQ130">
        <v>19.6066</v>
      </c>
      <c r="AR130">
        <v>0.24956</v>
      </c>
      <c r="AS130">
        <v>10.0344</v>
      </c>
      <c r="AT130">
        <v>20.910299999999999</v>
      </c>
      <c r="AU130">
        <v>6.5186900000000003</v>
      </c>
      <c r="AV130">
        <v>17.5458</v>
      </c>
      <c r="AW130">
        <v>8.94421</v>
      </c>
      <c r="AX130">
        <v>5.2143199999999998</v>
      </c>
      <c r="AY130">
        <v>6.9441000000000003E-2</v>
      </c>
      <c r="AZ130">
        <v>0.32067200000000001</v>
      </c>
      <c r="BA130">
        <v>2.0141</v>
      </c>
      <c r="BB130">
        <v>0.35075899999999999</v>
      </c>
      <c r="BC130">
        <v>524.85500000000002</v>
      </c>
      <c r="BD130">
        <v>1.52915E-2</v>
      </c>
      <c r="BE130">
        <v>1.5528100000000001E-4</v>
      </c>
      <c r="BF130">
        <v>6.6644399999999998E-4</v>
      </c>
      <c r="BG130">
        <v>3.2794999999999998E-2</v>
      </c>
      <c r="BH130">
        <v>0.99229100000000003</v>
      </c>
    </row>
    <row r="131" spans="1:60">
      <c r="A131" t="s">
        <v>5</v>
      </c>
      <c r="C131">
        <v>7.01267</v>
      </c>
      <c r="D131" s="1">
        <v>6.4396700000000002E-12</v>
      </c>
      <c r="E131">
        <v>24754.7</v>
      </c>
      <c r="F131">
        <v>1111.54</v>
      </c>
      <c r="G131">
        <v>325.05200000000002</v>
      </c>
      <c r="H131">
        <v>8.9893999999999998</v>
      </c>
      <c r="I131">
        <v>529.86900000000003</v>
      </c>
      <c r="J131">
        <v>45.8142</v>
      </c>
      <c r="K131">
        <v>21.767099999999999</v>
      </c>
      <c r="L131">
        <v>15.4849</v>
      </c>
      <c r="M131">
        <v>0.57281499999999996</v>
      </c>
      <c r="N131">
        <v>8.3834099999999996</v>
      </c>
      <c r="O131">
        <v>18.530799999999999</v>
      </c>
      <c r="P131">
        <v>8.1508500000000002</v>
      </c>
      <c r="Q131">
        <v>35.587699999999998</v>
      </c>
      <c r="R131">
        <v>9.3630300000000002</v>
      </c>
      <c r="S131">
        <v>2.1013099999999998</v>
      </c>
      <c r="T131">
        <v>4.0883200000000001E-2</v>
      </c>
      <c r="U131">
        <v>0.428813</v>
      </c>
      <c r="V131">
        <v>3.4522599999999999</v>
      </c>
      <c r="W131">
        <v>0.52306200000000003</v>
      </c>
      <c r="X131">
        <v>202.34</v>
      </c>
      <c r="Y131">
        <v>8.1365399999999994E-3</v>
      </c>
      <c r="Z131" s="1">
        <v>2.87806E-5</v>
      </c>
      <c r="AA131" s="1">
        <v>1.7985100000000002E-5</v>
      </c>
      <c r="AB131">
        <v>4.6535100000000003E-2</v>
      </c>
      <c r="AC131">
        <v>1.0239100000000001</v>
      </c>
      <c r="AF131" t="s">
        <v>102</v>
      </c>
      <c r="AH131">
        <v>7.1688200000000002</v>
      </c>
      <c r="AI131" s="1">
        <v>9.2034399999999998E-12</v>
      </c>
      <c r="AJ131">
        <v>15843.5</v>
      </c>
      <c r="AK131">
        <v>1205.1300000000001</v>
      </c>
      <c r="AL131">
        <v>374.25200000000001</v>
      </c>
      <c r="AM131">
        <v>5.5756600000000001</v>
      </c>
      <c r="AN131">
        <v>98.455200000000005</v>
      </c>
      <c r="AO131">
        <v>0.166655</v>
      </c>
      <c r="AP131">
        <v>1.2702199999999999</v>
      </c>
      <c r="AQ131">
        <v>11.6363</v>
      </c>
      <c r="AR131">
        <v>0.33915299999999998</v>
      </c>
      <c r="AS131">
        <v>7.6111399999999998</v>
      </c>
      <c r="AT131">
        <v>19.0731</v>
      </c>
      <c r="AU131">
        <v>6.3679899999999998</v>
      </c>
      <c r="AV131">
        <v>24.4434</v>
      </c>
      <c r="AW131">
        <v>9.6016700000000004</v>
      </c>
      <c r="AX131">
        <v>3.2561900000000001</v>
      </c>
      <c r="AY131">
        <v>9.4534000000000007E-2</v>
      </c>
      <c r="AZ131">
        <v>0.44375199999999998</v>
      </c>
      <c r="BA131">
        <v>3.2022499999999998</v>
      </c>
      <c r="BB131">
        <v>0.413408</v>
      </c>
      <c r="BC131">
        <v>215.55199999999999</v>
      </c>
      <c r="BD131">
        <v>1.1760899999999999E-2</v>
      </c>
      <c r="BE131">
        <v>1.27735E-4</v>
      </c>
      <c r="BF131">
        <v>5.12132E-4</v>
      </c>
      <c r="BG131">
        <v>3.1213100000000001E-2</v>
      </c>
      <c r="BH131">
        <v>0.58470500000000003</v>
      </c>
    </row>
    <row r="132" spans="1:60">
      <c r="A132" t="s">
        <v>6</v>
      </c>
      <c r="C132">
        <v>8.3305500000000006</v>
      </c>
      <c r="D132" s="1">
        <v>9.2984900000000003E-12</v>
      </c>
      <c r="E132">
        <v>22650.400000000001</v>
      </c>
      <c r="F132">
        <v>2065.71</v>
      </c>
      <c r="G132">
        <v>307.3</v>
      </c>
      <c r="H132">
        <v>9.9027499999999993</v>
      </c>
      <c r="I132">
        <v>457.01400000000001</v>
      </c>
      <c r="J132">
        <v>40.937899999999999</v>
      </c>
      <c r="K132">
        <v>20.252300000000002</v>
      </c>
      <c r="L132">
        <v>20.033999999999999</v>
      </c>
      <c r="M132">
        <v>0.61670000000000003</v>
      </c>
      <c r="N132">
        <v>10.9755</v>
      </c>
      <c r="O132">
        <v>27.657599999999999</v>
      </c>
      <c r="P132">
        <v>7.8982900000000003</v>
      </c>
      <c r="Q132">
        <v>32.067900000000002</v>
      </c>
      <c r="R132">
        <v>8.8018999999999998</v>
      </c>
      <c r="S132">
        <v>2.39541</v>
      </c>
      <c r="T132">
        <v>0.119522</v>
      </c>
      <c r="U132">
        <v>0.41579100000000002</v>
      </c>
      <c r="V132">
        <v>3.2128000000000001</v>
      </c>
      <c r="W132">
        <v>0.48620400000000003</v>
      </c>
      <c r="X132">
        <v>277.63499999999999</v>
      </c>
      <c r="Y132">
        <v>1.3374799999999999E-2</v>
      </c>
      <c r="Z132">
        <v>1.83439E-4</v>
      </c>
      <c r="AA132" s="1">
        <v>7.4006300000000003E-5</v>
      </c>
      <c r="AB132">
        <v>2.7519800000000001E-2</v>
      </c>
      <c r="AC132">
        <v>1.15509</v>
      </c>
      <c r="AF132" t="s">
        <v>103</v>
      </c>
      <c r="AH132">
        <v>7.3261399999999997</v>
      </c>
      <c r="AI132" s="1">
        <v>9.0096600000000006E-12</v>
      </c>
      <c r="AJ132">
        <v>14892.5</v>
      </c>
      <c r="AK132">
        <v>2152.0100000000002</v>
      </c>
      <c r="AL132">
        <v>323.57400000000001</v>
      </c>
      <c r="AM132">
        <v>7.5006599999999999</v>
      </c>
      <c r="AN132">
        <v>109.203</v>
      </c>
      <c r="AO132">
        <v>0.17066799999999999</v>
      </c>
      <c r="AP132">
        <v>1.35023</v>
      </c>
      <c r="AQ132">
        <v>10.3506</v>
      </c>
      <c r="AR132">
        <v>0.33357199999999998</v>
      </c>
      <c r="AS132">
        <v>9.4736100000000008</v>
      </c>
      <c r="AT132">
        <v>27.1401</v>
      </c>
      <c r="AU132">
        <v>6.7428999999999997</v>
      </c>
      <c r="AV132">
        <v>29.065100000000001</v>
      </c>
      <c r="AW132">
        <v>7.8505599999999998</v>
      </c>
      <c r="AX132">
        <v>3.2718699999999998</v>
      </c>
      <c r="AY132">
        <v>8.4378700000000001E-2</v>
      </c>
      <c r="AZ132">
        <v>0.51256999999999997</v>
      </c>
      <c r="BA132">
        <v>2.3958699999999999</v>
      </c>
      <c r="BB132">
        <v>0.29012399999999999</v>
      </c>
      <c r="BC132">
        <v>365.86700000000002</v>
      </c>
      <c r="BD132">
        <v>8.4594300000000004E-3</v>
      </c>
      <c r="BE132" s="1">
        <v>2.1421200000000001E-5</v>
      </c>
      <c r="BF132" s="1">
        <v>8.9683299999999996E-5</v>
      </c>
      <c r="BG132">
        <v>2.2941900000000001E-2</v>
      </c>
      <c r="BH132">
        <v>0.66508100000000003</v>
      </c>
    </row>
    <row r="133" spans="1:60">
      <c r="A133" t="s">
        <v>7</v>
      </c>
      <c r="C133">
        <v>5.8285299999999998</v>
      </c>
      <c r="D133" s="1">
        <v>9.0096600000000006E-12</v>
      </c>
      <c r="E133">
        <v>22650.6</v>
      </c>
      <c r="F133">
        <v>1485.72</v>
      </c>
      <c r="G133">
        <v>281.88</v>
      </c>
      <c r="H133">
        <v>6.2560799999999999</v>
      </c>
      <c r="I133">
        <v>319.88099999999997</v>
      </c>
      <c r="J133">
        <v>29.092199999999998</v>
      </c>
      <c r="K133">
        <v>19.033000000000001</v>
      </c>
      <c r="L133">
        <v>15.372999999999999</v>
      </c>
      <c r="M133">
        <v>0.44861299999999998</v>
      </c>
      <c r="N133">
        <v>5.43201</v>
      </c>
      <c r="O133">
        <v>22.202500000000001</v>
      </c>
      <c r="P133">
        <v>6.5339299999999998</v>
      </c>
      <c r="Q133">
        <v>28.601900000000001</v>
      </c>
      <c r="R133">
        <v>6.6653799999999999</v>
      </c>
      <c r="S133">
        <v>2.7150699999999999</v>
      </c>
      <c r="T133">
        <v>6.5021999999999996E-4</v>
      </c>
      <c r="U133">
        <v>0.44101099999999999</v>
      </c>
      <c r="V133">
        <v>2.7462200000000001</v>
      </c>
      <c r="W133">
        <v>0.53634700000000002</v>
      </c>
      <c r="X133">
        <v>283.73399999999998</v>
      </c>
      <c r="Y133">
        <v>1.5247500000000001E-2</v>
      </c>
      <c r="Z133">
        <v>1.05981E-4</v>
      </c>
      <c r="AA133">
        <v>4.6503199999999999E-4</v>
      </c>
      <c r="AB133">
        <v>2.0826500000000001E-2</v>
      </c>
      <c r="AC133">
        <v>0.92393899999999995</v>
      </c>
      <c r="AF133" t="s">
        <v>104</v>
      </c>
      <c r="AH133">
        <v>9.0301500000000008</v>
      </c>
      <c r="AI133" s="1">
        <v>6.9661999999999999E-12</v>
      </c>
      <c r="AJ133">
        <v>18822.099999999999</v>
      </c>
      <c r="AK133">
        <v>1950.38</v>
      </c>
      <c r="AL133">
        <v>410.68299999999999</v>
      </c>
      <c r="AM133">
        <v>6.5863100000000001</v>
      </c>
      <c r="AN133">
        <v>107.77200000000001</v>
      </c>
      <c r="AO133">
        <v>0.247479</v>
      </c>
      <c r="AP133">
        <v>1.6003499999999999</v>
      </c>
      <c r="AQ133">
        <v>14.8109</v>
      </c>
      <c r="AR133">
        <v>0.29797699999999999</v>
      </c>
      <c r="AS133">
        <v>6.0361700000000003</v>
      </c>
      <c r="AT133">
        <v>36.542299999999997</v>
      </c>
      <c r="AU133">
        <v>7.1999899999999997</v>
      </c>
      <c r="AV133">
        <v>37.134799999999998</v>
      </c>
      <c r="AW133">
        <v>14.415100000000001</v>
      </c>
      <c r="AX133">
        <v>5.22844</v>
      </c>
      <c r="AY133">
        <v>0.11339100000000001</v>
      </c>
      <c r="AZ133">
        <v>0.58502200000000004</v>
      </c>
      <c r="BA133">
        <v>2.5123199999999999</v>
      </c>
      <c r="BB133">
        <v>0.32195800000000002</v>
      </c>
      <c r="BC133">
        <v>348.39</v>
      </c>
      <c r="BD133">
        <v>1.0681700000000001E-2</v>
      </c>
      <c r="BE133" s="1">
        <v>1.9655300000000001E-5</v>
      </c>
      <c r="BF133" s="1">
        <v>2.77575E-5</v>
      </c>
      <c r="BG133">
        <v>1.9213899999999999E-2</v>
      </c>
      <c r="BH133">
        <v>0.74823499999999998</v>
      </c>
    </row>
    <row r="134" spans="1:60">
      <c r="A134" t="s">
        <v>8</v>
      </c>
      <c r="C134">
        <v>9.2691499999999998</v>
      </c>
      <c r="D134" s="1">
        <v>1.05765E-11</v>
      </c>
      <c r="E134">
        <v>20863.3</v>
      </c>
      <c r="F134">
        <v>2194.39</v>
      </c>
      <c r="G134">
        <v>522.82299999999998</v>
      </c>
      <c r="H134">
        <v>6.8084199999999999</v>
      </c>
      <c r="I134">
        <v>195.25700000000001</v>
      </c>
      <c r="J134">
        <v>26.276199999999999</v>
      </c>
      <c r="K134">
        <v>13.0801</v>
      </c>
      <c r="L134">
        <v>16.389700000000001</v>
      </c>
      <c r="M134">
        <v>0.41762199999999999</v>
      </c>
      <c r="N134">
        <v>11.851699999999999</v>
      </c>
      <c r="O134">
        <v>21.911200000000001</v>
      </c>
      <c r="P134">
        <v>5.0902700000000003</v>
      </c>
      <c r="Q134">
        <v>27.252800000000001</v>
      </c>
      <c r="R134">
        <v>12.7262</v>
      </c>
      <c r="S134">
        <v>3.6807500000000002</v>
      </c>
      <c r="T134">
        <v>0.149925</v>
      </c>
      <c r="U134">
        <v>0.60420099999999999</v>
      </c>
      <c r="V134">
        <v>1.9213100000000001</v>
      </c>
      <c r="W134">
        <v>0.64535100000000001</v>
      </c>
      <c r="X134">
        <v>207.58199999999999</v>
      </c>
      <c r="Y134">
        <v>1.7204500000000001E-2</v>
      </c>
      <c r="Z134">
        <v>9.3038300000000008E-3</v>
      </c>
      <c r="AA134" s="1">
        <v>9.0317500000000004E-7</v>
      </c>
      <c r="AB134">
        <v>2.26827E-2</v>
      </c>
      <c r="AC134">
        <v>1.3497399999999999</v>
      </c>
      <c r="AF134" t="s">
        <v>105</v>
      </c>
      <c r="AH134">
        <v>3.4573</v>
      </c>
      <c r="AI134" s="1">
        <v>8.6451300000000003E-12</v>
      </c>
      <c r="AJ134">
        <v>20596.8</v>
      </c>
      <c r="AK134">
        <v>1582.62</v>
      </c>
      <c r="AL134">
        <v>418.62700000000001</v>
      </c>
      <c r="AM134">
        <v>8.8930399999999992</v>
      </c>
      <c r="AN134">
        <v>148.25299999999999</v>
      </c>
      <c r="AO134">
        <v>0.26380799999999999</v>
      </c>
      <c r="AP134">
        <v>1.62886</v>
      </c>
      <c r="AQ134">
        <v>20.363199999999999</v>
      </c>
      <c r="AR134">
        <v>0.33490599999999998</v>
      </c>
      <c r="AS134">
        <v>7.6596900000000003</v>
      </c>
      <c r="AT134">
        <v>20.69</v>
      </c>
      <c r="AU134">
        <v>12.048</v>
      </c>
      <c r="AV134">
        <v>35.852499999999999</v>
      </c>
      <c r="AW134">
        <v>10.4626</v>
      </c>
      <c r="AX134">
        <v>4.8036500000000002</v>
      </c>
      <c r="AY134">
        <v>8.0809900000000004E-2</v>
      </c>
      <c r="AZ134">
        <v>0.73517500000000002</v>
      </c>
      <c r="BA134">
        <v>3.2018200000000001</v>
      </c>
      <c r="BB134">
        <v>0.51122500000000004</v>
      </c>
      <c r="BC134">
        <v>553.58399999999995</v>
      </c>
      <c r="BD134">
        <v>1.0015400000000001E-2</v>
      </c>
      <c r="BE134">
        <v>2.3294400000000001E-4</v>
      </c>
      <c r="BF134" s="1">
        <v>5.4296200000000002E-6</v>
      </c>
      <c r="BG134">
        <v>3.3055900000000002E-4</v>
      </c>
      <c r="BH134">
        <v>0.86847300000000005</v>
      </c>
    </row>
    <row r="135" spans="1:60">
      <c r="A135" t="s">
        <v>9</v>
      </c>
      <c r="C135">
        <v>6.8526899999999999</v>
      </c>
      <c r="D135" s="1">
        <v>4.9704300000000003E-12</v>
      </c>
      <c r="E135">
        <v>17932.900000000001</v>
      </c>
      <c r="F135">
        <v>1372.71</v>
      </c>
      <c r="G135">
        <v>356.17599999999999</v>
      </c>
      <c r="H135">
        <v>3.4147099999999999</v>
      </c>
      <c r="I135">
        <v>351.49400000000003</v>
      </c>
      <c r="J135">
        <v>29.9087</v>
      </c>
      <c r="K135">
        <v>19.019200000000001</v>
      </c>
      <c r="L135">
        <v>20.540400000000002</v>
      </c>
      <c r="M135">
        <v>0.29492600000000002</v>
      </c>
      <c r="N135">
        <v>6.84694</v>
      </c>
      <c r="O135">
        <v>18.164000000000001</v>
      </c>
      <c r="P135">
        <v>7.7235500000000004</v>
      </c>
      <c r="Q135">
        <v>34.284300000000002</v>
      </c>
      <c r="R135">
        <v>9.0634200000000007</v>
      </c>
      <c r="S135">
        <v>3.8885700000000001</v>
      </c>
      <c r="T135">
        <v>6.1141500000000001E-2</v>
      </c>
      <c r="U135">
        <v>0.417049</v>
      </c>
      <c r="V135">
        <v>3.7923300000000002</v>
      </c>
      <c r="W135">
        <v>0.48100900000000002</v>
      </c>
      <c r="X135">
        <v>339.82400000000001</v>
      </c>
      <c r="Y135">
        <v>1.8552699999999998E-2</v>
      </c>
      <c r="Z135">
        <v>6.4660500000000001E-3</v>
      </c>
      <c r="AA135" s="1">
        <v>4.0340799999999998E-7</v>
      </c>
      <c r="AB135">
        <v>6.2677700000000003E-2</v>
      </c>
      <c r="AC135">
        <v>1.35802</v>
      </c>
      <c r="AF135" t="s">
        <v>106</v>
      </c>
      <c r="AH135">
        <v>5.5091400000000004</v>
      </c>
      <c r="AI135" s="1">
        <v>6.4396700000000002E-12</v>
      </c>
      <c r="AJ135">
        <v>20042.8</v>
      </c>
      <c r="AK135">
        <v>2534.69</v>
      </c>
      <c r="AL135">
        <v>335.64499999999998</v>
      </c>
      <c r="AM135">
        <v>5.0015000000000001</v>
      </c>
      <c r="AN135">
        <v>126.496</v>
      </c>
      <c r="AO135">
        <v>0.31575900000000001</v>
      </c>
      <c r="AP135">
        <v>0.735815</v>
      </c>
      <c r="AQ135">
        <v>11.571</v>
      </c>
      <c r="AR135">
        <v>0.463088</v>
      </c>
      <c r="AS135">
        <v>10.8095</v>
      </c>
      <c r="AT135">
        <v>33.233699999999999</v>
      </c>
      <c r="AU135">
        <v>8.0665999999999993</v>
      </c>
      <c r="AV135">
        <v>21.668700000000001</v>
      </c>
      <c r="AW135">
        <v>16.4969</v>
      </c>
      <c r="AX135">
        <v>3.70886</v>
      </c>
      <c r="AY135">
        <v>0.101809</v>
      </c>
      <c r="AZ135">
        <v>0.52452299999999996</v>
      </c>
      <c r="BA135">
        <v>3.2004700000000001</v>
      </c>
      <c r="BB135">
        <v>0.35633199999999998</v>
      </c>
      <c r="BC135">
        <v>468.54300000000001</v>
      </c>
      <c r="BD135">
        <v>1.25494E-2</v>
      </c>
      <c r="BE135">
        <v>1.9268000000000001E-4</v>
      </c>
      <c r="BF135" s="1">
        <v>1.04948E-5</v>
      </c>
      <c r="BG135">
        <v>1.4966299999999999E-4</v>
      </c>
      <c r="BH135">
        <v>0.70871499999999998</v>
      </c>
    </row>
    <row r="136" spans="1:60">
      <c r="A136" t="s">
        <v>10</v>
      </c>
      <c r="C136">
        <v>6.1776900000000001</v>
      </c>
      <c r="D136" s="1">
        <v>4.7058099999999997E-12</v>
      </c>
      <c r="E136">
        <v>22493.3</v>
      </c>
      <c r="F136">
        <v>1413.99</v>
      </c>
      <c r="G136">
        <v>389.85399999999998</v>
      </c>
      <c r="H136">
        <v>4.8272199999999996</v>
      </c>
      <c r="I136">
        <v>236.916</v>
      </c>
      <c r="J136">
        <v>30.650300000000001</v>
      </c>
      <c r="K136">
        <v>15.777699999999999</v>
      </c>
      <c r="L136">
        <v>18.203299999999999</v>
      </c>
      <c r="M136">
        <v>0.45657500000000001</v>
      </c>
      <c r="N136">
        <v>8.3809799999999992</v>
      </c>
      <c r="O136">
        <v>17.604600000000001</v>
      </c>
      <c r="P136">
        <v>4.4937199999999997</v>
      </c>
      <c r="Q136">
        <v>31.5443</v>
      </c>
      <c r="R136">
        <v>6.7593300000000003</v>
      </c>
      <c r="S136">
        <v>4.14872</v>
      </c>
      <c r="T136">
        <v>0.116313</v>
      </c>
      <c r="U136">
        <v>0.237485</v>
      </c>
      <c r="V136">
        <v>2.0072299999999998</v>
      </c>
      <c r="W136">
        <v>0.50942900000000002</v>
      </c>
      <c r="X136">
        <v>261.30500000000001</v>
      </c>
      <c r="Y136">
        <v>1.5134E-2</v>
      </c>
      <c r="Z136">
        <v>1.2479E-4</v>
      </c>
      <c r="AA136" s="1">
        <v>1.71973E-7</v>
      </c>
      <c r="AB136">
        <v>2.4803200000000001E-2</v>
      </c>
      <c r="AC136">
        <v>0.898563</v>
      </c>
      <c r="AF136" t="s">
        <v>107</v>
      </c>
      <c r="AH136">
        <v>4.9569799999999997</v>
      </c>
      <c r="AI136" s="1">
        <v>7.2759600000000004E-12</v>
      </c>
      <c r="AJ136">
        <v>12249.6</v>
      </c>
      <c r="AK136">
        <v>1999.45</v>
      </c>
      <c r="AL136">
        <v>240.738</v>
      </c>
      <c r="AM136">
        <v>5.9553700000000003</v>
      </c>
      <c r="AN136">
        <v>94.822199999999995</v>
      </c>
      <c r="AO136">
        <v>0.17378099999999999</v>
      </c>
      <c r="AP136">
        <v>1.3163400000000001</v>
      </c>
      <c r="AQ136">
        <v>13.877800000000001</v>
      </c>
      <c r="AR136">
        <v>0.26885500000000001</v>
      </c>
      <c r="AS136">
        <v>10.445</v>
      </c>
      <c r="AT136">
        <v>22.476199999999999</v>
      </c>
      <c r="AU136">
        <v>6.47783</v>
      </c>
      <c r="AV136">
        <v>21.696200000000001</v>
      </c>
      <c r="AW136">
        <v>12.3954</v>
      </c>
      <c r="AX136">
        <v>3.0488499999999998</v>
      </c>
      <c r="AY136">
        <v>0.12892100000000001</v>
      </c>
      <c r="AZ136">
        <v>0.64984399999999998</v>
      </c>
      <c r="BA136">
        <v>2.2784300000000002</v>
      </c>
      <c r="BB136">
        <v>0.451685</v>
      </c>
      <c r="BC136">
        <v>328.55200000000002</v>
      </c>
      <c r="BD136">
        <v>1.1546900000000001E-2</v>
      </c>
      <c r="BE136">
        <v>2.1162500000000001E-4</v>
      </c>
      <c r="BF136" s="1">
        <v>5.13369E-5</v>
      </c>
      <c r="BG136">
        <v>3.5012099999999997E-2</v>
      </c>
      <c r="BH136">
        <v>0.66390800000000005</v>
      </c>
    </row>
    <row r="137" spans="1:60">
      <c r="A137" t="s">
        <v>11</v>
      </c>
      <c r="C137">
        <v>5.8884499999999997</v>
      </c>
      <c r="D137" s="1">
        <v>8.4255200000000006E-12</v>
      </c>
      <c r="E137">
        <v>18986.5</v>
      </c>
      <c r="F137">
        <v>1934.19</v>
      </c>
      <c r="G137">
        <v>449.47500000000002</v>
      </c>
      <c r="H137">
        <v>4.7878999999999996</v>
      </c>
      <c r="I137">
        <v>67.924099999999996</v>
      </c>
      <c r="J137">
        <v>16.023399999999999</v>
      </c>
      <c r="K137">
        <v>6.7213000000000003</v>
      </c>
      <c r="L137">
        <v>13.595499999999999</v>
      </c>
      <c r="M137">
        <v>0.60929800000000001</v>
      </c>
      <c r="N137">
        <v>9.4071700000000007</v>
      </c>
      <c r="O137">
        <v>30.704000000000001</v>
      </c>
      <c r="P137">
        <v>3.3751799999999998</v>
      </c>
      <c r="Q137">
        <v>24.179300000000001</v>
      </c>
      <c r="R137">
        <v>19.743300000000001</v>
      </c>
      <c r="S137">
        <v>8.0763700000000007</v>
      </c>
      <c r="T137">
        <v>8.4958500000000003E-4</v>
      </c>
      <c r="U137">
        <v>0.10353900000000001</v>
      </c>
      <c r="V137">
        <v>0.39048100000000002</v>
      </c>
      <c r="W137">
        <v>0.52185999999999999</v>
      </c>
      <c r="X137">
        <v>423.93299999999999</v>
      </c>
      <c r="Y137">
        <v>1.8261599999999999E-2</v>
      </c>
      <c r="Z137">
        <v>7.0738900000000002E-3</v>
      </c>
      <c r="AA137" s="1">
        <v>4.29616E-7</v>
      </c>
      <c r="AB137" s="1">
        <v>4.1576300000000002E-6</v>
      </c>
      <c r="AC137">
        <v>0.95994000000000002</v>
      </c>
      <c r="AF137" t="s">
        <v>108</v>
      </c>
      <c r="AH137">
        <v>6.2849399999999997</v>
      </c>
      <c r="AI137" s="1">
        <v>8.9777499999999994E-12</v>
      </c>
      <c r="AJ137">
        <v>12973.4</v>
      </c>
      <c r="AK137">
        <v>1446.69</v>
      </c>
      <c r="AL137">
        <v>278.62299999999999</v>
      </c>
      <c r="AM137">
        <v>5.7763799999999996</v>
      </c>
      <c r="AN137">
        <v>119.39100000000001</v>
      </c>
      <c r="AO137">
        <v>0.227739</v>
      </c>
      <c r="AP137">
        <v>1.53091</v>
      </c>
      <c r="AQ137">
        <v>16.16</v>
      </c>
      <c r="AR137">
        <v>0.43688100000000002</v>
      </c>
      <c r="AS137">
        <v>11.532</v>
      </c>
      <c r="AT137">
        <v>15.8073</v>
      </c>
      <c r="AU137">
        <v>5.4251300000000002</v>
      </c>
      <c r="AV137">
        <v>19.278500000000001</v>
      </c>
      <c r="AW137">
        <v>8.7361299999999993</v>
      </c>
      <c r="AX137">
        <v>2.5560299999999998</v>
      </c>
      <c r="AY137">
        <v>8.4974300000000003E-2</v>
      </c>
      <c r="AZ137">
        <v>0.314249</v>
      </c>
      <c r="BA137">
        <v>2.4977100000000001</v>
      </c>
      <c r="BB137">
        <v>0.52317000000000002</v>
      </c>
      <c r="BC137">
        <v>299.298</v>
      </c>
      <c r="BD137">
        <v>8.4580300000000001E-3</v>
      </c>
      <c r="BE137">
        <v>1.0184299999999999E-4</v>
      </c>
      <c r="BF137">
        <v>2.0717899999999999E-4</v>
      </c>
      <c r="BG137">
        <v>9.4713000000000002E-4</v>
      </c>
      <c r="BH137">
        <v>0.46653600000000001</v>
      </c>
    </row>
    <row r="138" spans="1:60">
      <c r="A138" t="s">
        <v>12</v>
      </c>
      <c r="C138">
        <v>7.4471299999999996</v>
      </c>
      <c r="D138" s="1">
        <v>1.09139E-11</v>
      </c>
      <c r="E138">
        <v>22329.1</v>
      </c>
      <c r="F138">
        <v>1290.1500000000001</v>
      </c>
      <c r="G138">
        <v>402.46899999999999</v>
      </c>
      <c r="H138">
        <v>3.27061</v>
      </c>
      <c r="I138">
        <v>122.898</v>
      </c>
      <c r="J138">
        <v>12.108700000000001</v>
      </c>
      <c r="K138">
        <v>4.1229699999999996</v>
      </c>
      <c r="L138">
        <v>28.520299999999999</v>
      </c>
      <c r="M138">
        <v>0.48233399999999998</v>
      </c>
      <c r="N138">
        <v>11.3383</v>
      </c>
      <c r="O138">
        <v>38.3065</v>
      </c>
      <c r="P138">
        <v>5.5984800000000003</v>
      </c>
      <c r="Q138">
        <v>28.482700000000001</v>
      </c>
      <c r="R138">
        <v>9.1181800000000006</v>
      </c>
      <c r="S138">
        <v>3.5767600000000002</v>
      </c>
      <c r="T138">
        <v>0.175237</v>
      </c>
      <c r="U138">
        <v>0.224853</v>
      </c>
      <c r="V138">
        <v>0.55090600000000001</v>
      </c>
      <c r="W138">
        <v>0.48082399999999997</v>
      </c>
      <c r="X138">
        <v>421.173</v>
      </c>
      <c r="Y138">
        <v>2.5346799999999999E-2</v>
      </c>
      <c r="Z138">
        <v>1.2505400000000001E-4</v>
      </c>
      <c r="AA138" s="1">
        <v>1.37777E-6</v>
      </c>
      <c r="AB138">
        <v>2.2708300000000001E-2</v>
      </c>
      <c r="AC138">
        <v>1.0646599999999999</v>
      </c>
      <c r="AF138" t="s">
        <v>109</v>
      </c>
      <c r="AH138">
        <v>7.8885800000000001</v>
      </c>
      <c r="AI138" s="1">
        <v>9.0096600000000006E-12</v>
      </c>
      <c r="AJ138">
        <v>19597.099999999999</v>
      </c>
      <c r="AK138">
        <v>2213.91</v>
      </c>
      <c r="AL138">
        <v>319.17399999999998</v>
      </c>
      <c r="AM138">
        <v>2.5609700000000002</v>
      </c>
      <c r="AN138">
        <v>21.975999999999999</v>
      </c>
      <c r="AO138">
        <v>0.18823799999999999</v>
      </c>
      <c r="AP138">
        <v>1.49878</v>
      </c>
      <c r="AQ138">
        <v>15.2951</v>
      </c>
      <c r="AR138">
        <v>0.37962499999999999</v>
      </c>
      <c r="AS138">
        <v>11.9955</v>
      </c>
      <c r="AT138">
        <v>29.361799999999999</v>
      </c>
      <c r="AU138">
        <v>5.4422100000000002</v>
      </c>
      <c r="AV138">
        <v>16.482900000000001</v>
      </c>
      <c r="AW138">
        <v>12.923</v>
      </c>
      <c r="AX138">
        <v>4.3753000000000002</v>
      </c>
      <c r="AY138">
        <v>9.3400499999999997E-2</v>
      </c>
      <c r="AZ138">
        <v>6.9110699999999997E-2</v>
      </c>
      <c r="BA138">
        <v>0.87405900000000003</v>
      </c>
      <c r="BB138">
        <v>0.40245599999999998</v>
      </c>
      <c r="BC138">
        <v>353.096</v>
      </c>
      <c r="BD138">
        <v>4.0826300000000003E-2</v>
      </c>
      <c r="BE138">
        <v>3.0406900000000001E-2</v>
      </c>
      <c r="BF138">
        <v>1.09763E-3</v>
      </c>
      <c r="BG138">
        <v>8.6825400000000005E-4</v>
      </c>
      <c r="BH138">
        <v>1.46854</v>
      </c>
    </row>
    <row r="139" spans="1:60">
      <c r="A139" t="s">
        <v>13</v>
      </c>
      <c r="C139">
        <v>8.8373299999999997</v>
      </c>
      <c r="D139" s="1">
        <v>5.8660600000000001E-12</v>
      </c>
      <c r="E139">
        <v>13729.8</v>
      </c>
      <c r="F139">
        <v>1754.9</v>
      </c>
      <c r="G139">
        <v>458.47</v>
      </c>
      <c r="H139">
        <v>1.91239</v>
      </c>
      <c r="I139">
        <v>78.932900000000004</v>
      </c>
      <c r="J139">
        <v>5.6634799999999998</v>
      </c>
      <c r="K139">
        <v>2.3825599999999998</v>
      </c>
      <c r="L139">
        <v>15.4635</v>
      </c>
      <c r="M139">
        <v>0.54213500000000003</v>
      </c>
      <c r="N139">
        <v>9.4279899999999994</v>
      </c>
      <c r="O139">
        <v>25.973600000000001</v>
      </c>
      <c r="P139">
        <v>3.4650699999999999</v>
      </c>
      <c r="Q139">
        <v>24.8657</v>
      </c>
      <c r="R139">
        <v>13.8314</v>
      </c>
      <c r="S139">
        <v>6.8131399999999998</v>
      </c>
      <c r="T139">
        <v>0.13863900000000001</v>
      </c>
      <c r="U139">
        <v>0.14851900000000001</v>
      </c>
      <c r="V139">
        <v>0.47780499999999998</v>
      </c>
      <c r="W139">
        <v>0.52903</v>
      </c>
      <c r="X139">
        <v>434.64400000000001</v>
      </c>
      <c r="Y139">
        <v>2.8323299999999999E-2</v>
      </c>
      <c r="Z139">
        <v>7.0108499999999999E-3</v>
      </c>
      <c r="AA139" s="1">
        <v>7.0552099999999997E-6</v>
      </c>
      <c r="AB139" s="1">
        <v>1.4126400000000001E-5</v>
      </c>
      <c r="AC139">
        <v>1.3598399999999999</v>
      </c>
      <c r="AF139" t="s">
        <v>110</v>
      </c>
      <c r="AH139">
        <v>6.2199600000000004</v>
      </c>
      <c r="AI139" s="1">
        <v>7.8453200000000003E-12</v>
      </c>
      <c r="AJ139">
        <v>23226.9</v>
      </c>
      <c r="AK139">
        <v>1935.56</v>
      </c>
      <c r="AL139">
        <v>451.18200000000002</v>
      </c>
      <c r="AM139">
        <v>3.4464800000000002</v>
      </c>
      <c r="AN139">
        <v>21.375399999999999</v>
      </c>
      <c r="AO139">
        <v>0.227129</v>
      </c>
      <c r="AP139">
        <v>1.9664200000000001</v>
      </c>
      <c r="AQ139">
        <v>10.241099999999999</v>
      </c>
      <c r="AR139">
        <v>0.47936699999999999</v>
      </c>
      <c r="AS139">
        <v>7.3545499999999997</v>
      </c>
      <c r="AT139">
        <v>25.604399999999998</v>
      </c>
      <c r="AU139">
        <v>5.1390099999999999</v>
      </c>
      <c r="AV139">
        <v>22.117000000000001</v>
      </c>
      <c r="AW139">
        <v>13.5604</v>
      </c>
      <c r="AX139">
        <v>3.8951500000000001</v>
      </c>
      <c r="AY139">
        <v>7.1809799999999993E-2</v>
      </c>
      <c r="AZ139">
        <v>0.13381299999999999</v>
      </c>
      <c r="BA139">
        <v>0.74042699999999995</v>
      </c>
      <c r="BB139">
        <v>0.37921500000000002</v>
      </c>
      <c r="BC139">
        <v>362.72699999999998</v>
      </c>
      <c r="BD139">
        <v>2.1116900000000001E-2</v>
      </c>
      <c r="BE139">
        <v>1.0128099999999999E-2</v>
      </c>
      <c r="BF139">
        <v>1.7786900000000001E-2</v>
      </c>
      <c r="BG139">
        <v>2.7568499999999999E-2</v>
      </c>
      <c r="BH139">
        <v>1.3245899999999999</v>
      </c>
    </row>
    <row r="140" spans="1:60">
      <c r="A140" t="s">
        <v>14</v>
      </c>
      <c r="C140">
        <v>8.5287199999999999</v>
      </c>
      <c r="D140" s="1">
        <v>1.12719E-11</v>
      </c>
      <c r="E140">
        <v>26392.3</v>
      </c>
      <c r="F140">
        <v>1591.87</v>
      </c>
      <c r="G140">
        <v>480.30799999999999</v>
      </c>
      <c r="H140">
        <v>3.58657</v>
      </c>
      <c r="I140">
        <v>114.807</v>
      </c>
      <c r="J140">
        <v>9.8886000000000003</v>
      </c>
      <c r="K140">
        <v>4.9526000000000003</v>
      </c>
      <c r="L140">
        <v>24.3718</v>
      </c>
      <c r="M140">
        <v>0.70844499999999999</v>
      </c>
      <c r="N140">
        <v>10.4018</v>
      </c>
      <c r="O140">
        <v>20.6492</v>
      </c>
      <c r="P140">
        <v>5.0271100000000004</v>
      </c>
      <c r="Q140">
        <v>17.833400000000001</v>
      </c>
      <c r="R140">
        <v>11.911</v>
      </c>
      <c r="S140">
        <v>4.5695600000000001</v>
      </c>
      <c r="T140">
        <v>0.16233800000000001</v>
      </c>
      <c r="U140">
        <v>0.16057199999999999</v>
      </c>
      <c r="V140">
        <v>0.490176</v>
      </c>
      <c r="W140">
        <v>0.66817400000000005</v>
      </c>
      <c r="X140">
        <v>697.101</v>
      </c>
      <c r="Y140">
        <v>2.56511E-2</v>
      </c>
      <c r="Z140">
        <v>1.23223E-2</v>
      </c>
      <c r="AA140" s="1">
        <v>3.0883300000000003E-5</v>
      </c>
      <c r="AB140">
        <v>1.5007899999999999E-2</v>
      </c>
      <c r="AC140">
        <v>1.29129</v>
      </c>
      <c r="AF140" t="s">
        <v>111</v>
      </c>
      <c r="AH140">
        <v>6.9290099999999999</v>
      </c>
      <c r="AI140" s="1">
        <v>8.7614100000000003E-12</v>
      </c>
      <c r="AJ140">
        <v>26713.599999999999</v>
      </c>
      <c r="AK140">
        <v>1483.97</v>
      </c>
      <c r="AL140">
        <v>195.58</v>
      </c>
      <c r="AM140">
        <v>3.4288699999999999</v>
      </c>
      <c r="AN140">
        <v>52.011499999999998</v>
      </c>
      <c r="AO140">
        <v>0.21182100000000001</v>
      </c>
      <c r="AP140">
        <v>1.61897</v>
      </c>
      <c r="AQ140">
        <v>18.841999999999999</v>
      </c>
      <c r="AR140">
        <v>0.451629</v>
      </c>
      <c r="AS140">
        <v>5.87981</v>
      </c>
      <c r="AT140">
        <v>20.123200000000001</v>
      </c>
      <c r="AU140">
        <v>7.5538100000000004</v>
      </c>
      <c r="AV140">
        <v>30.4542</v>
      </c>
      <c r="AW140">
        <v>11.8947</v>
      </c>
      <c r="AX140">
        <v>4.9933300000000003</v>
      </c>
      <c r="AY140">
        <v>6.8527599999999994E-2</v>
      </c>
      <c r="AZ140">
        <v>9.2500499999999999E-2</v>
      </c>
      <c r="BA140">
        <v>1.30664</v>
      </c>
      <c r="BB140">
        <v>0.37744299999999997</v>
      </c>
      <c r="BC140">
        <v>599.08199999999999</v>
      </c>
      <c r="BD140">
        <v>8.8730300000000005E-3</v>
      </c>
      <c r="BE140">
        <v>7.8507100000000003E-3</v>
      </c>
      <c r="BF140" s="1">
        <v>5.9072700000000001E-5</v>
      </c>
      <c r="BG140" s="1">
        <v>4.1788200000000001E-5</v>
      </c>
      <c r="BH140">
        <v>1.331</v>
      </c>
    </row>
    <row r="141" spans="1:60">
      <c r="A141" t="s">
        <v>15</v>
      </c>
      <c r="C141">
        <v>5.3250799999999998</v>
      </c>
      <c r="D141" s="1">
        <v>8.3488800000000003E-12</v>
      </c>
      <c r="E141">
        <v>13222.7</v>
      </c>
      <c r="F141">
        <v>2170.21</v>
      </c>
      <c r="G141">
        <v>332.50700000000001</v>
      </c>
      <c r="H141">
        <v>3.9572600000000002</v>
      </c>
      <c r="I141">
        <v>169.21299999999999</v>
      </c>
      <c r="J141">
        <v>25.427299999999999</v>
      </c>
      <c r="K141">
        <v>11.6271</v>
      </c>
      <c r="L141">
        <v>10.802300000000001</v>
      </c>
      <c r="M141">
        <v>0.39791500000000002</v>
      </c>
      <c r="N141">
        <v>8.1223399999999994</v>
      </c>
      <c r="O141">
        <v>35.882300000000001</v>
      </c>
      <c r="P141">
        <v>4.6154099999999998</v>
      </c>
      <c r="Q141">
        <v>35.081499999999998</v>
      </c>
      <c r="R141">
        <v>8.8231099999999998</v>
      </c>
      <c r="S141">
        <v>2.4914800000000001</v>
      </c>
      <c r="T141">
        <v>7.0645799999999995E-2</v>
      </c>
      <c r="U141">
        <v>0.466698</v>
      </c>
      <c r="V141">
        <v>2.2980499999999999</v>
      </c>
      <c r="W141">
        <v>0.68153699999999995</v>
      </c>
      <c r="X141">
        <v>267.45100000000002</v>
      </c>
      <c r="Y141">
        <v>1.21633E-2</v>
      </c>
      <c r="Z141">
        <v>1.52879E-4</v>
      </c>
      <c r="AA141" s="1">
        <v>7.9732000000000002E-5</v>
      </c>
      <c r="AB141">
        <v>2.7621799999999998E-2</v>
      </c>
      <c r="AC141">
        <v>1.29779</v>
      </c>
      <c r="AF141" t="s">
        <v>112</v>
      </c>
      <c r="AH141">
        <v>6.7447400000000002</v>
      </c>
      <c r="AI141" s="1">
        <v>8.3488800000000003E-12</v>
      </c>
      <c r="AJ141">
        <v>14903.5</v>
      </c>
      <c r="AK141">
        <v>1888.53</v>
      </c>
      <c r="AL141">
        <v>435.291</v>
      </c>
      <c r="AM141">
        <v>5.77121</v>
      </c>
      <c r="AN141">
        <v>123.753</v>
      </c>
      <c r="AO141">
        <v>0.24849399999999999</v>
      </c>
      <c r="AP141">
        <v>1.93346</v>
      </c>
      <c r="AQ141">
        <v>12.1953</v>
      </c>
      <c r="AR141">
        <v>0.38588299999999998</v>
      </c>
      <c r="AS141">
        <v>12.810700000000001</v>
      </c>
      <c r="AT141">
        <v>31.932300000000001</v>
      </c>
      <c r="AU141">
        <v>5.95594</v>
      </c>
      <c r="AV141">
        <v>20.8294</v>
      </c>
      <c r="AW141">
        <v>8.6186799999999995</v>
      </c>
      <c r="AX141">
        <v>4.0305600000000004</v>
      </c>
      <c r="AY141">
        <v>0.111807</v>
      </c>
      <c r="AZ141">
        <v>0.501996</v>
      </c>
      <c r="BA141">
        <v>1.7982</v>
      </c>
      <c r="BB141">
        <v>0.42016999999999999</v>
      </c>
      <c r="BC141">
        <v>464.32499999999999</v>
      </c>
      <c r="BD141">
        <v>1.71031E-2</v>
      </c>
      <c r="BE141" s="1">
        <v>1.25423E-6</v>
      </c>
      <c r="BF141" s="1">
        <v>9.4706099999999994E-6</v>
      </c>
      <c r="BG141" s="1">
        <v>6.6813900000000002E-6</v>
      </c>
      <c r="BH141">
        <v>0.51710599999999995</v>
      </c>
    </row>
    <row r="142" spans="1:60">
      <c r="A142" t="s">
        <v>16</v>
      </c>
      <c r="C142">
        <v>8.4974600000000002</v>
      </c>
      <c r="D142" s="1">
        <v>9.4116199999999994E-12</v>
      </c>
      <c r="E142">
        <v>19781.5</v>
      </c>
      <c r="F142">
        <v>1632.59</v>
      </c>
      <c r="G142">
        <v>380.733</v>
      </c>
      <c r="H142">
        <v>5.4617500000000003</v>
      </c>
      <c r="I142">
        <v>261.55099999999999</v>
      </c>
      <c r="J142">
        <v>30.04</v>
      </c>
      <c r="K142">
        <v>15.1191</v>
      </c>
      <c r="L142">
        <v>16.352699999999999</v>
      </c>
      <c r="M142">
        <v>0.53261099999999995</v>
      </c>
      <c r="N142">
        <v>7.2284899999999999</v>
      </c>
      <c r="O142">
        <v>24.1128</v>
      </c>
      <c r="P142">
        <v>6.9910600000000001</v>
      </c>
      <c r="Q142">
        <v>26.1891</v>
      </c>
      <c r="R142">
        <v>12.459199999999999</v>
      </c>
      <c r="S142">
        <v>3.5548899999999999</v>
      </c>
      <c r="T142">
        <v>6.1040299999999999E-2</v>
      </c>
      <c r="U142">
        <v>0.55282600000000004</v>
      </c>
      <c r="V142">
        <v>2.6365500000000002</v>
      </c>
      <c r="W142">
        <v>0.50746800000000003</v>
      </c>
      <c r="X142">
        <v>232.39699999999999</v>
      </c>
      <c r="Y142">
        <v>1.30242E-2</v>
      </c>
      <c r="Z142">
        <v>1.65701E-4</v>
      </c>
      <c r="AA142" s="1">
        <v>1.8044499999999999E-6</v>
      </c>
      <c r="AB142">
        <v>5.8588599999999998E-4</v>
      </c>
      <c r="AC142">
        <v>1.0528599999999999</v>
      </c>
      <c r="AF142" t="s">
        <v>113</v>
      </c>
      <c r="AH142">
        <v>6.5517200000000004</v>
      </c>
      <c r="AI142" s="1">
        <v>8.3488800000000003E-12</v>
      </c>
      <c r="AJ142">
        <v>20552.3</v>
      </c>
      <c r="AK142">
        <v>1970.94</v>
      </c>
      <c r="AL142">
        <v>322.09500000000003</v>
      </c>
      <c r="AM142">
        <v>6.05776</v>
      </c>
      <c r="AN142">
        <v>156.36799999999999</v>
      </c>
      <c r="AO142">
        <v>0.293709</v>
      </c>
      <c r="AP142">
        <v>1.8516600000000001</v>
      </c>
      <c r="AQ142">
        <v>10.2317</v>
      </c>
      <c r="AR142">
        <v>0.33848699999999998</v>
      </c>
      <c r="AS142">
        <v>8.2458799999999997</v>
      </c>
      <c r="AT142">
        <v>32.017499999999998</v>
      </c>
      <c r="AU142">
        <v>7.3717899999999998</v>
      </c>
      <c r="AV142">
        <v>28.819800000000001</v>
      </c>
      <c r="AW142">
        <v>13.4307</v>
      </c>
      <c r="AX142">
        <v>3.9785200000000001</v>
      </c>
      <c r="AY142">
        <v>5.3544000000000001E-2</v>
      </c>
      <c r="AZ142">
        <v>0.50229500000000005</v>
      </c>
      <c r="BA142">
        <v>2.0758800000000002</v>
      </c>
      <c r="BB142">
        <v>0.34587200000000001</v>
      </c>
      <c r="BC142">
        <v>531.09400000000005</v>
      </c>
      <c r="BD142">
        <v>9.9106799999999998E-3</v>
      </c>
      <c r="BE142" s="1">
        <v>5.7158700000000002E-6</v>
      </c>
      <c r="BF142" s="1">
        <v>3.1781499999999998E-6</v>
      </c>
      <c r="BG142">
        <v>2.4051900000000001E-2</v>
      </c>
      <c r="BH142">
        <v>0.485987</v>
      </c>
    </row>
    <row r="143" spans="1:60">
      <c r="A143" t="s">
        <v>17</v>
      </c>
      <c r="C143">
        <v>6.0438200000000002</v>
      </c>
      <c r="D143" s="1">
        <v>8.4739200000000003E-12</v>
      </c>
      <c r="E143">
        <v>12257.4</v>
      </c>
      <c r="F143">
        <v>1845.99</v>
      </c>
      <c r="G143">
        <v>268.08199999999999</v>
      </c>
      <c r="H143">
        <v>3.8786999999999998</v>
      </c>
      <c r="I143">
        <v>162.97399999999999</v>
      </c>
      <c r="J143">
        <v>21.9971</v>
      </c>
      <c r="K143">
        <v>12.676500000000001</v>
      </c>
      <c r="L143">
        <v>10.7377</v>
      </c>
      <c r="M143">
        <v>0.26122499999999998</v>
      </c>
      <c r="N143">
        <v>5.0171200000000002</v>
      </c>
      <c r="O143">
        <v>14.571300000000001</v>
      </c>
      <c r="P143">
        <v>4.8481399999999999</v>
      </c>
      <c r="Q143">
        <v>18.6342</v>
      </c>
      <c r="R143">
        <v>8.42896</v>
      </c>
      <c r="S143">
        <v>1.8060700000000001</v>
      </c>
      <c r="T143">
        <v>1.7725200000000001E-3</v>
      </c>
      <c r="U143">
        <v>0.46986699999999998</v>
      </c>
      <c r="V143">
        <v>1.7078899999999999</v>
      </c>
      <c r="W143">
        <v>0.68862000000000001</v>
      </c>
      <c r="X143">
        <v>183.53399999999999</v>
      </c>
      <c r="Y143">
        <v>1.23956E-2</v>
      </c>
      <c r="Z143">
        <v>1.1022399999999999E-4</v>
      </c>
      <c r="AA143" s="1">
        <v>5.3486000000000001E-7</v>
      </c>
      <c r="AB143">
        <v>5.2020299999999998E-2</v>
      </c>
      <c r="AC143">
        <v>0.78990899999999997</v>
      </c>
      <c r="AF143" t="s">
        <v>114</v>
      </c>
      <c r="AH143">
        <v>7.4940499999999997</v>
      </c>
      <c r="AI143" s="1">
        <v>8.3488800000000003E-12</v>
      </c>
      <c r="AJ143">
        <v>20718.3</v>
      </c>
      <c r="AK143">
        <v>2030.8</v>
      </c>
      <c r="AL143">
        <v>367.28800000000001</v>
      </c>
      <c r="AM143">
        <v>1.29</v>
      </c>
      <c r="AN143">
        <v>18.829999999999998</v>
      </c>
      <c r="AO143">
        <v>0.229217</v>
      </c>
      <c r="AP143">
        <v>2.03878</v>
      </c>
      <c r="AQ143">
        <v>16.930900000000001</v>
      </c>
      <c r="AR143">
        <v>0.51020200000000004</v>
      </c>
      <c r="AS143">
        <v>6.9878600000000004</v>
      </c>
      <c r="AT143">
        <v>36.2273</v>
      </c>
      <c r="AU143">
        <v>6.5955700000000004</v>
      </c>
      <c r="AV143">
        <v>37.944600000000001</v>
      </c>
      <c r="AW143">
        <v>16.096</v>
      </c>
      <c r="AX143">
        <v>4.2958999999999996</v>
      </c>
      <c r="AY143">
        <v>8.1535700000000003E-2</v>
      </c>
      <c r="AZ143">
        <v>1.11553E-3</v>
      </c>
      <c r="BA143">
        <v>0.45893200000000001</v>
      </c>
      <c r="BB143">
        <v>0.61138400000000004</v>
      </c>
      <c r="BC143">
        <v>640.65099999999995</v>
      </c>
      <c r="BD143">
        <v>1.7184700000000001E-2</v>
      </c>
      <c r="BE143" s="1">
        <v>3.9338000000000002E-5</v>
      </c>
      <c r="BF143" s="1">
        <v>1.1476700000000001E-6</v>
      </c>
      <c r="BG143">
        <v>1.8185699999999999E-2</v>
      </c>
      <c r="BH143">
        <v>1.4416199999999999</v>
      </c>
    </row>
    <row r="144" spans="1:60">
      <c r="A144" t="s">
        <v>18</v>
      </c>
      <c r="C144">
        <v>7.8830600000000004</v>
      </c>
      <c r="D144" s="1">
        <v>7.2759600000000004E-12</v>
      </c>
      <c r="E144">
        <v>19890.900000000001</v>
      </c>
      <c r="F144">
        <v>1605.16</v>
      </c>
      <c r="G144">
        <v>311.55399999999997</v>
      </c>
      <c r="H144">
        <v>5.3829099999999999</v>
      </c>
      <c r="I144">
        <v>240.42099999999999</v>
      </c>
      <c r="J144">
        <v>15.0311</v>
      </c>
      <c r="K144">
        <v>10.0268</v>
      </c>
      <c r="L144">
        <v>6.1315900000000001</v>
      </c>
      <c r="M144">
        <v>0.27973399999999998</v>
      </c>
      <c r="N144">
        <v>8.7916799999999995</v>
      </c>
      <c r="O144">
        <v>24.299499999999998</v>
      </c>
      <c r="P144">
        <v>4.0800999999999998</v>
      </c>
      <c r="Q144">
        <v>17.278099999999998</v>
      </c>
      <c r="R144">
        <v>8.5870599999999992</v>
      </c>
      <c r="S144">
        <v>3.2375099999999999</v>
      </c>
      <c r="T144">
        <v>8.6880600000000002E-2</v>
      </c>
      <c r="U144">
        <v>0.42724499999999999</v>
      </c>
      <c r="V144">
        <v>1.8106899999999999</v>
      </c>
      <c r="W144">
        <v>0.43587500000000001</v>
      </c>
      <c r="X144">
        <v>242.34299999999999</v>
      </c>
      <c r="Y144">
        <v>2.1013E-2</v>
      </c>
      <c r="Z144" s="1">
        <v>1.6442900000000001E-5</v>
      </c>
      <c r="AA144" s="1">
        <v>1.279E-6</v>
      </c>
      <c r="AB144">
        <v>2.0738800000000002E-2</v>
      </c>
      <c r="AC144">
        <v>1.0911900000000001</v>
      </c>
      <c r="AF144" t="s">
        <v>115</v>
      </c>
      <c r="AH144">
        <v>5.2556399999999996</v>
      </c>
      <c r="AI144" s="1">
        <v>7.5145799999999993E-12</v>
      </c>
      <c r="AJ144">
        <v>22017.7</v>
      </c>
      <c r="AK144">
        <v>2230.25</v>
      </c>
      <c r="AL144">
        <v>379.92700000000002</v>
      </c>
      <c r="AM144">
        <v>1.65784</v>
      </c>
      <c r="AN144">
        <v>19.878399999999999</v>
      </c>
      <c r="AO144">
        <v>0.12965399999999999</v>
      </c>
      <c r="AP144">
        <v>1.55088</v>
      </c>
      <c r="AQ144">
        <v>11.8965</v>
      </c>
      <c r="AR144">
        <v>0.34169300000000002</v>
      </c>
      <c r="AS144">
        <v>11.1037</v>
      </c>
      <c r="AT144">
        <v>35.217700000000001</v>
      </c>
      <c r="AU144">
        <v>6.1331800000000003</v>
      </c>
      <c r="AV144">
        <v>22.627199999999998</v>
      </c>
      <c r="AW144">
        <v>13.298400000000001</v>
      </c>
      <c r="AX144">
        <v>5.0285099999999998</v>
      </c>
      <c r="AY144">
        <v>6.7849300000000001E-2</v>
      </c>
      <c r="AZ144">
        <v>0.136098</v>
      </c>
      <c r="BA144">
        <v>0.56480600000000003</v>
      </c>
      <c r="BB144">
        <v>0.38968199999999997</v>
      </c>
      <c r="BC144">
        <v>461.57299999999998</v>
      </c>
      <c r="BD144">
        <v>2.5124799999999999E-2</v>
      </c>
      <c r="BE144">
        <v>1.88853E-4</v>
      </c>
      <c r="BF144" s="1">
        <v>3.0979399999999997E-7</v>
      </c>
      <c r="BG144">
        <v>2.4557399999999998E-4</v>
      </c>
      <c r="BH144">
        <v>1.3567400000000001</v>
      </c>
    </row>
    <row r="145" spans="1:29">
      <c r="A145" t="s">
        <v>19</v>
      </c>
      <c r="C145">
        <v>5.2465099999999998</v>
      </c>
      <c r="D145" s="1">
        <v>7.8453200000000003E-12</v>
      </c>
      <c r="E145">
        <v>17750.2</v>
      </c>
      <c r="F145">
        <v>1385.7</v>
      </c>
      <c r="G145">
        <v>363.98399999999998</v>
      </c>
      <c r="H145">
        <v>5.6660599999999999</v>
      </c>
      <c r="I145">
        <v>312.94200000000001</v>
      </c>
      <c r="J145">
        <v>26.330200000000001</v>
      </c>
      <c r="K145">
        <v>16.983699999999999</v>
      </c>
      <c r="L145">
        <v>8.50549</v>
      </c>
      <c r="M145">
        <v>0.35349399999999997</v>
      </c>
      <c r="N145">
        <v>4.9067800000000004</v>
      </c>
      <c r="O145">
        <v>21.693100000000001</v>
      </c>
      <c r="P145">
        <v>6.6870500000000002</v>
      </c>
      <c r="Q145">
        <v>33.732399999999998</v>
      </c>
      <c r="R145">
        <v>9.6194699999999997</v>
      </c>
      <c r="S145">
        <v>2.8850899999999999</v>
      </c>
      <c r="T145">
        <v>2.8452799999999999E-3</v>
      </c>
      <c r="U145">
        <v>0.53694500000000001</v>
      </c>
      <c r="V145">
        <v>2.3854700000000002</v>
      </c>
      <c r="W145">
        <v>0.73666500000000001</v>
      </c>
      <c r="X145">
        <v>202.91399999999999</v>
      </c>
      <c r="Y145">
        <v>1.8138700000000001E-2</v>
      </c>
      <c r="Z145" s="1">
        <v>4.72044E-6</v>
      </c>
      <c r="AA145" s="1">
        <v>5.33935E-6</v>
      </c>
      <c r="AB145">
        <v>1.77983E-2</v>
      </c>
      <c r="AC145">
        <v>1.2440199999999999</v>
      </c>
    </row>
    <row r="146" spans="1:29">
      <c r="A146" t="s">
        <v>20</v>
      </c>
      <c r="C146">
        <v>8.6663399999999999</v>
      </c>
      <c r="D146" s="1">
        <v>9.2799800000000006E-12</v>
      </c>
      <c r="E146">
        <v>13389.4</v>
      </c>
      <c r="F146">
        <v>1493.83</v>
      </c>
      <c r="G146">
        <v>224.702</v>
      </c>
      <c r="H146">
        <v>7.5809600000000001</v>
      </c>
      <c r="I146">
        <v>227.917</v>
      </c>
      <c r="J146">
        <v>30.2042</v>
      </c>
      <c r="K146">
        <v>15.9053</v>
      </c>
      <c r="L146">
        <v>11.8652</v>
      </c>
      <c r="M146">
        <v>0.29896400000000001</v>
      </c>
      <c r="N146">
        <v>6.34598</v>
      </c>
      <c r="O146">
        <v>15.752800000000001</v>
      </c>
      <c r="P146">
        <v>4.9576700000000002</v>
      </c>
      <c r="Q146">
        <v>23.595800000000001</v>
      </c>
      <c r="R146">
        <v>7.3886000000000003</v>
      </c>
      <c r="S146">
        <v>2.2441499999999999</v>
      </c>
      <c r="T146">
        <v>3.0491899999999998E-3</v>
      </c>
      <c r="U146">
        <v>0.44472800000000001</v>
      </c>
      <c r="V146">
        <v>2.0263300000000002</v>
      </c>
      <c r="W146">
        <v>0.483657</v>
      </c>
      <c r="X146">
        <v>216.11500000000001</v>
      </c>
      <c r="Y146">
        <v>1.56962E-2</v>
      </c>
      <c r="Z146" s="1">
        <v>1.4931200000000001E-6</v>
      </c>
      <c r="AA146" s="1">
        <v>1.7737500000000001E-5</v>
      </c>
      <c r="AB146">
        <v>2.2228899999999999E-2</v>
      </c>
      <c r="AC146">
        <v>1.21563</v>
      </c>
    </row>
    <row r="147" spans="1:29">
      <c r="A147" t="s">
        <v>21</v>
      </c>
      <c r="C147">
        <v>7.9513199999999999</v>
      </c>
      <c r="D147" s="1">
        <v>9.3769600000000005E-12</v>
      </c>
      <c r="E147">
        <v>22031.5</v>
      </c>
      <c r="F147">
        <v>1820.17</v>
      </c>
      <c r="G147">
        <v>334.71499999999997</v>
      </c>
      <c r="H147">
        <v>10.577999999999999</v>
      </c>
      <c r="I147">
        <v>759.61</v>
      </c>
      <c r="J147">
        <v>42.733699999999999</v>
      </c>
      <c r="K147">
        <v>29.842300000000002</v>
      </c>
      <c r="L147">
        <v>18.0002</v>
      </c>
      <c r="M147">
        <v>0.48743399999999998</v>
      </c>
      <c r="N147">
        <v>8.0003600000000006</v>
      </c>
      <c r="O147">
        <v>25.6572</v>
      </c>
      <c r="P147">
        <v>6.5871700000000004</v>
      </c>
      <c r="Q147">
        <v>38.614899999999999</v>
      </c>
      <c r="R147">
        <v>6.8094599999999996</v>
      </c>
      <c r="S147">
        <v>4.0066800000000002</v>
      </c>
      <c r="T147">
        <v>0.11683</v>
      </c>
      <c r="U147">
        <v>0.20458499999999999</v>
      </c>
      <c r="V147">
        <v>3.6252300000000002</v>
      </c>
      <c r="W147">
        <v>0.497363</v>
      </c>
      <c r="X147">
        <v>323.64100000000002</v>
      </c>
      <c r="Y147">
        <v>2.10604E-2</v>
      </c>
      <c r="Z147">
        <v>5.8160399999999998E-3</v>
      </c>
      <c r="AA147" s="1">
        <v>8.7462500000000005E-5</v>
      </c>
      <c r="AB147">
        <v>1.60286E-2</v>
      </c>
      <c r="AC147">
        <v>1.0612699999999999</v>
      </c>
    </row>
    <row r="148" spans="1:29">
      <c r="A148" t="s">
        <v>22</v>
      </c>
      <c r="C148">
        <v>8.2565500000000007</v>
      </c>
      <c r="D148" s="1">
        <v>1.10287E-11</v>
      </c>
      <c r="E148">
        <v>18588.2</v>
      </c>
      <c r="F148">
        <v>1600.86</v>
      </c>
      <c r="G148">
        <v>344.55799999999999</v>
      </c>
      <c r="H148">
        <v>5.5170599999999999</v>
      </c>
      <c r="I148">
        <v>235.85300000000001</v>
      </c>
      <c r="J148">
        <v>26.637799999999999</v>
      </c>
      <c r="K148">
        <v>18.1282</v>
      </c>
      <c r="L148">
        <v>13.1075</v>
      </c>
      <c r="M148">
        <v>0.234955</v>
      </c>
      <c r="N148">
        <v>9.5442800000000005</v>
      </c>
      <c r="O148">
        <v>30.925899999999999</v>
      </c>
      <c r="P148">
        <v>5.99275</v>
      </c>
      <c r="Q148">
        <v>21.409199999999998</v>
      </c>
      <c r="R148">
        <v>8.6820299999999992</v>
      </c>
      <c r="S148">
        <v>3.36314</v>
      </c>
      <c r="T148">
        <v>5.2982399999999999E-2</v>
      </c>
      <c r="U148">
        <v>0.49363600000000002</v>
      </c>
      <c r="V148">
        <v>2.9481199999999999</v>
      </c>
      <c r="W148">
        <v>0.39285300000000001</v>
      </c>
      <c r="X148">
        <v>224.17699999999999</v>
      </c>
      <c r="Y148">
        <v>1.0925300000000001E-2</v>
      </c>
      <c r="Z148" s="1">
        <v>1.0562399999999999E-7</v>
      </c>
      <c r="AA148">
        <v>5.9735099999999998E-4</v>
      </c>
      <c r="AB148">
        <v>3.8316900000000001E-2</v>
      </c>
      <c r="AC148">
        <v>1.3702799999999999</v>
      </c>
    </row>
    <row r="149" spans="1:29">
      <c r="A149" t="s">
        <v>23</v>
      </c>
      <c r="C149">
        <v>7.8345900000000004</v>
      </c>
      <c r="D149" s="1">
        <v>8.3488800000000003E-12</v>
      </c>
      <c r="E149">
        <v>21160.2</v>
      </c>
      <c r="F149">
        <v>2027.63</v>
      </c>
      <c r="G149">
        <v>373.97899999999998</v>
      </c>
      <c r="H149">
        <v>8.10745</v>
      </c>
      <c r="I149">
        <v>380.55</v>
      </c>
      <c r="J149">
        <v>29.0761</v>
      </c>
      <c r="K149">
        <v>17.9849</v>
      </c>
      <c r="L149">
        <v>20.7224</v>
      </c>
      <c r="M149">
        <v>0.45660400000000001</v>
      </c>
      <c r="N149">
        <v>7.5386100000000003</v>
      </c>
      <c r="O149">
        <v>26.208200000000001</v>
      </c>
      <c r="P149">
        <v>7.4056100000000002</v>
      </c>
      <c r="Q149">
        <v>21.7864</v>
      </c>
      <c r="R149">
        <v>11.6463</v>
      </c>
      <c r="S149">
        <v>2.7686700000000002</v>
      </c>
      <c r="T149">
        <v>3.4032600000000003E-2</v>
      </c>
      <c r="U149">
        <v>0.40637800000000002</v>
      </c>
      <c r="V149">
        <v>3.4115899999999999</v>
      </c>
      <c r="W149">
        <v>0.76605699999999999</v>
      </c>
      <c r="X149">
        <v>413.72500000000002</v>
      </c>
      <c r="Y149">
        <v>9.8448100000000007E-3</v>
      </c>
      <c r="Z149" s="1">
        <v>3.7344400000000002E-8</v>
      </c>
      <c r="AA149">
        <v>6.0657199999999999E-4</v>
      </c>
      <c r="AB149">
        <v>5.9292200000000003E-2</v>
      </c>
      <c r="AC149">
        <v>0.746201</v>
      </c>
    </row>
    <row r="151" spans="1:29">
      <c r="B151" t="s">
        <v>24</v>
      </c>
      <c r="C151" t="s">
        <v>262</v>
      </c>
      <c r="D151" t="s">
        <v>263</v>
      </c>
      <c r="E151" t="s">
        <v>264</v>
      </c>
      <c r="F151" t="s">
        <v>265</v>
      </c>
      <c r="G151" t="s">
        <v>266</v>
      </c>
      <c r="H151" t="s">
        <v>267</v>
      </c>
      <c r="I151" t="s">
        <v>268</v>
      </c>
      <c r="J151" t="s">
        <v>269</v>
      </c>
      <c r="K151" t="s">
        <v>270</v>
      </c>
      <c r="L151" t="s">
        <v>271</v>
      </c>
      <c r="M151" t="s">
        <v>272</v>
      </c>
      <c r="N151" t="s">
        <v>273</v>
      </c>
      <c r="O151" t="s">
        <v>274</v>
      </c>
      <c r="P151" t="s">
        <v>275</v>
      </c>
      <c r="Q151" t="s">
        <v>276</v>
      </c>
      <c r="R151" t="s">
        <v>277</v>
      </c>
      <c r="S151" t="s">
        <v>278</v>
      </c>
      <c r="T151" t="s">
        <v>279</v>
      </c>
      <c r="U151" t="s">
        <v>280</v>
      </c>
      <c r="V151" t="s">
        <v>281</v>
      </c>
      <c r="W151" t="s">
        <v>282</v>
      </c>
      <c r="X151" t="s">
        <v>283</v>
      </c>
      <c r="Y151" t="s">
        <v>284</v>
      </c>
      <c r="Z151" t="s">
        <v>285</v>
      </c>
      <c r="AA151" t="s">
        <v>286</v>
      </c>
      <c r="AB151" t="s">
        <v>287</v>
      </c>
      <c r="AC151" t="s">
        <v>288</v>
      </c>
    </row>
    <row r="152" spans="1:29">
      <c r="A152" t="s">
        <v>289</v>
      </c>
    </row>
    <row r="153" spans="1:29">
      <c r="A153" t="s">
        <v>289</v>
      </c>
      <c r="C153">
        <v>3.3421799999999999</v>
      </c>
      <c r="D153">
        <v>11059.4</v>
      </c>
      <c r="E153">
        <v>31976.2</v>
      </c>
      <c r="F153" s="1">
        <v>2.5131999999999998E-12</v>
      </c>
      <c r="G153">
        <v>5857.87</v>
      </c>
      <c r="H153">
        <v>6.58847</v>
      </c>
      <c r="I153">
        <v>1205.3399999999999</v>
      </c>
      <c r="J153">
        <v>61.900799999999997</v>
      </c>
      <c r="K153">
        <v>2.18038</v>
      </c>
      <c r="L153">
        <v>312.77600000000001</v>
      </c>
      <c r="M153">
        <v>6.0571099999999998</v>
      </c>
      <c r="N153">
        <v>34.216999999999999</v>
      </c>
      <c r="O153">
        <v>42.897300000000001</v>
      </c>
      <c r="P153">
        <v>3.0665399999999998</v>
      </c>
      <c r="Q153">
        <v>11.098800000000001</v>
      </c>
      <c r="R153">
        <v>51.910299999999999</v>
      </c>
      <c r="S153">
        <v>51.713799999999999</v>
      </c>
      <c r="T153">
        <v>5.8884299999999996</v>
      </c>
      <c r="U153">
        <v>27.725000000000001</v>
      </c>
      <c r="V153">
        <v>1.54427</v>
      </c>
      <c r="W153">
        <v>0.41303499999999999</v>
      </c>
      <c r="X153">
        <v>78.023200000000003</v>
      </c>
      <c r="Y153">
        <v>3.6448900000000002</v>
      </c>
      <c r="Z153">
        <v>6.7544399999999998</v>
      </c>
      <c r="AA153">
        <v>1.1866699999999999</v>
      </c>
      <c r="AB153">
        <v>0.67290899999999998</v>
      </c>
      <c r="AC153">
        <v>1.6731100000000001</v>
      </c>
    </row>
    <row r="154" spans="1:29">
      <c r="A154" t="s">
        <v>289</v>
      </c>
      <c r="C154">
        <v>3.74275</v>
      </c>
      <c r="D154">
        <v>5961.72</v>
      </c>
      <c r="E154">
        <v>24849.599999999999</v>
      </c>
      <c r="F154" s="1">
        <v>1.4122999999999999E-12</v>
      </c>
      <c r="G154">
        <v>3660.55</v>
      </c>
      <c r="H154">
        <v>4.1417099999999998</v>
      </c>
      <c r="I154">
        <v>891.91700000000003</v>
      </c>
      <c r="J154">
        <v>42.688200000000002</v>
      </c>
      <c r="K154">
        <v>1.38504</v>
      </c>
      <c r="L154">
        <v>172.12700000000001</v>
      </c>
      <c r="M154">
        <v>3.2834400000000001</v>
      </c>
      <c r="N154">
        <v>22.4833</v>
      </c>
      <c r="O154">
        <v>52.987000000000002</v>
      </c>
      <c r="P154">
        <v>2.53945</v>
      </c>
      <c r="Q154">
        <v>4.6915899999999997</v>
      </c>
      <c r="R154">
        <v>35.358800000000002</v>
      </c>
      <c r="S154">
        <v>20.806799999999999</v>
      </c>
      <c r="T154">
        <v>2.2070699999999999</v>
      </c>
      <c r="U154">
        <v>20.5517</v>
      </c>
      <c r="V154">
        <v>1.42449</v>
      </c>
      <c r="W154">
        <v>0.32279000000000002</v>
      </c>
      <c r="X154">
        <v>41.311599999999999</v>
      </c>
      <c r="Y154">
        <v>2.4373100000000001</v>
      </c>
      <c r="Z154">
        <v>4.3652300000000004</v>
      </c>
      <c r="AA154">
        <v>1.0299700000000001</v>
      </c>
      <c r="AB154">
        <v>0.47185899999999997</v>
      </c>
      <c r="AC154">
        <v>0.88477300000000003</v>
      </c>
    </row>
    <row r="155" spans="1:29">
      <c r="A155" t="s">
        <v>290</v>
      </c>
    </row>
    <row r="156" spans="1:29">
      <c r="A156" t="s">
        <v>290</v>
      </c>
      <c r="C156">
        <v>2.6864400000000002</v>
      </c>
      <c r="D156">
        <v>15467.7</v>
      </c>
      <c r="E156">
        <v>29123</v>
      </c>
      <c r="F156" s="1">
        <v>5.2882399999999997E-12</v>
      </c>
      <c r="G156">
        <v>7148.06</v>
      </c>
      <c r="H156">
        <v>3.94909</v>
      </c>
      <c r="I156">
        <v>1047.79</v>
      </c>
      <c r="J156">
        <v>33.656199999999998</v>
      </c>
      <c r="K156">
        <v>32.703699999999998</v>
      </c>
      <c r="L156">
        <v>162.54300000000001</v>
      </c>
      <c r="M156">
        <v>4.3819299999999997</v>
      </c>
      <c r="N156">
        <v>30.820799999999998</v>
      </c>
      <c r="O156">
        <v>50.248699999999999</v>
      </c>
      <c r="P156">
        <v>2.6764199999999998</v>
      </c>
      <c r="Q156">
        <v>2.2118899999999999</v>
      </c>
      <c r="R156">
        <v>53.2438</v>
      </c>
      <c r="S156">
        <v>59.054000000000002</v>
      </c>
      <c r="T156">
        <v>3.0811299999999999</v>
      </c>
      <c r="U156">
        <v>17.7989</v>
      </c>
      <c r="V156">
        <v>2.0069599999999999</v>
      </c>
      <c r="W156">
        <v>0.24299799999999999</v>
      </c>
      <c r="X156">
        <v>17.901499999999999</v>
      </c>
      <c r="Y156">
        <v>1.4800199999999999</v>
      </c>
      <c r="Z156">
        <v>5.0051600000000001</v>
      </c>
      <c r="AA156">
        <v>0.83451200000000003</v>
      </c>
      <c r="AB156">
        <v>0.29072799999999999</v>
      </c>
      <c r="AC156">
        <v>0.33485399999999998</v>
      </c>
    </row>
    <row r="157" spans="1:29">
      <c r="A157" t="s">
        <v>290</v>
      </c>
      <c r="C157">
        <v>1.97159</v>
      </c>
      <c r="D157">
        <v>13174.7</v>
      </c>
      <c r="E157">
        <v>22202.799999999999</v>
      </c>
      <c r="F157" s="1">
        <v>5.0807799999999997E-12</v>
      </c>
      <c r="G157">
        <v>5760.78</v>
      </c>
      <c r="H157">
        <v>3.16683</v>
      </c>
      <c r="I157">
        <v>721.62699999999995</v>
      </c>
      <c r="J157">
        <v>30.8279</v>
      </c>
      <c r="K157">
        <v>25.663399999999999</v>
      </c>
      <c r="L157">
        <v>155.63399999999999</v>
      </c>
      <c r="M157">
        <v>3.9437600000000002</v>
      </c>
      <c r="N157">
        <v>21.203600000000002</v>
      </c>
      <c r="O157">
        <v>32.740699999999997</v>
      </c>
      <c r="P157">
        <v>1.1860200000000001</v>
      </c>
      <c r="Q157">
        <v>1.7378199999999999</v>
      </c>
      <c r="R157">
        <v>53.327300000000001</v>
      </c>
      <c r="S157">
        <v>31.2441</v>
      </c>
      <c r="T157">
        <v>2.1928800000000002</v>
      </c>
      <c r="U157">
        <v>14.427899999999999</v>
      </c>
      <c r="V157">
        <v>1.4350400000000001</v>
      </c>
      <c r="W157">
        <v>0.19389000000000001</v>
      </c>
      <c r="X157">
        <v>13.9392</v>
      </c>
      <c r="Y157">
        <v>1.2181599999999999</v>
      </c>
      <c r="Z157">
        <v>3.5816699999999999</v>
      </c>
      <c r="AA157">
        <v>0.771756</v>
      </c>
      <c r="AB157">
        <v>0.27218999999999999</v>
      </c>
      <c r="AC157">
        <v>0.28020299999999998</v>
      </c>
    </row>
    <row r="158" spans="1:29">
      <c r="A158" t="s">
        <v>291</v>
      </c>
    </row>
    <row r="159" spans="1:29">
      <c r="A159" t="s">
        <v>292</v>
      </c>
      <c r="C159">
        <v>65.576599999999999</v>
      </c>
      <c r="D159">
        <v>1677.27</v>
      </c>
      <c r="E159">
        <v>36877.1</v>
      </c>
      <c r="F159" s="1">
        <v>3.21983E-12</v>
      </c>
      <c r="G159">
        <v>6471.67</v>
      </c>
      <c r="H159">
        <v>49.0565</v>
      </c>
      <c r="I159">
        <v>59.183599999999998</v>
      </c>
      <c r="J159">
        <v>31.112200000000001</v>
      </c>
      <c r="K159">
        <v>47.432699999999997</v>
      </c>
      <c r="L159">
        <v>55.6554</v>
      </c>
      <c r="M159">
        <v>58.479900000000001</v>
      </c>
      <c r="N159">
        <v>55.219499999999996</v>
      </c>
      <c r="O159">
        <v>47.786900000000003</v>
      </c>
      <c r="P159">
        <v>29.782399999999999</v>
      </c>
      <c r="Q159">
        <v>66.948899999999995</v>
      </c>
      <c r="R159">
        <v>63.479199999999999</v>
      </c>
      <c r="S159">
        <v>58.8932</v>
      </c>
      <c r="T159">
        <v>55.650500000000001</v>
      </c>
      <c r="U159">
        <v>57.728700000000003</v>
      </c>
      <c r="V159">
        <v>50.3369</v>
      </c>
      <c r="W159">
        <v>34.887999999999998</v>
      </c>
      <c r="X159">
        <v>40.037700000000001</v>
      </c>
      <c r="Y159">
        <v>31.177499999999998</v>
      </c>
      <c r="Z159">
        <v>51.577300000000001</v>
      </c>
      <c r="AA159">
        <v>51.1586</v>
      </c>
      <c r="AB159">
        <v>46.729100000000003</v>
      </c>
      <c r="AC159">
        <v>51.780500000000004</v>
      </c>
    </row>
    <row r="160" spans="1:29">
      <c r="A160" t="s">
        <v>292</v>
      </c>
      <c r="C160">
        <v>40.996600000000001</v>
      </c>
      <c r="D160">
        <v>1063.96</v>
      </c>
      <c r="E160">
        <v>26394.400000000001</v>
      </c>
      <c r="F160" s="1">
        <v>4.1576900000000002E-12</v>
      </c>
      <c r="G160">
        <v>10491.4</v>
      </c>
      <c r="H160">
        <v>46.772100000000002</v>
      </c>
      <c r="I160">
        <v>42.744300000000003</v>
      </c>
      <c r="J160">
        <v>36.959499999999998</v>
      </c>
      <c r="K160">
        <v>38.184100000000001</v>
      </c>
      <c r="L160">
        <v>59.585099999999997</v>
      </c>
      <c r="M160">
        <v>28.891300000000001</v>
      </c>
      <c r="N160">
        <v>61.143500000000003</v>
      </c>
      <c r="O160">
        <v>68.353399999999993</v>
      </c>
      <c r="P160">
        <v>27.144200000000001</v>
      </c>
      <c r="Q160">
        <v>53.4116</v>
      </c>
      <c r="R160">
        <v>54.525300000000001</v>
      </c>
      <c r="S160">
        <v>52.064799999999998</v>
      </c>
      <c r="T160">
        <v>44.752600000000001</v>
      </c>
      <c r="U160">
        <v>26.170200000000001</v>
      </c>
      <c r="V160">
        <v>32.719200000000001</v>
      </c>
      <c r="W160">
        <v>39.997700000000002</v>
      </c>
      <c r="X160">
        <v>65.056700000000006</v>
      </c>
      <c r="Y160">
        <v>32.505299999999998</v>
      </c>
      <c r="Z160">
        <v>31.5839</v>
      </c>
      <c r="AA160">
        <v>47.197099999999999</v>
      </c>
      <c r="AB160">
        <v>34.956000000000003</v>
      </c>
      <c r="AC160">
        <v>40.452199999999998</v>
      </c>
    </row>
    <row r="161" spans="1:29">
      <c r="A161" t="s">
        <v>292</v>
      </c>
      <c r="C161">
        <v>68.295500000000004</v>
      </c>
      <c r="D161">
        <v>1383.36</v>
      </c>
      <c r="E161">
        <v>35082.300000000003</v>
      </c>
      <c r="F161" s="1">
        <v>4.3146399999999999E-12</v>
      </c>
      <c r="G161">
        <v>4744.1899999999996</v>
      </c>
      <c r="H161">
        <v>47.468400000000003</v>
      </c>
      <c r="I161">
        <v>52.8001</v>
      </c>
      <c r="J161">
        <v>52.140999999999998</v>
      </c>
      <c r="K161">
        <v>49.131399999999999</v>
      </c>
      <c r="L161">
        <v>53.6173</v>
      </c>
      <c r="M161">
        <v>40.850900000000003</v>
      </c>
      <c r="N161">
        <v>67.124200000000002</v>
      </c>
      <c r="O161">
        <v>70.4268</v>
      </c>
      <c r="P161">
        <v>32.042999999999999</v>
      </c>
      <c r="Q161">
        <v>58.739800000000002</v>
      </c>
      <c r="R161">
        <v>77.800899999999999</v>
      </c>
      <c r="S161">
        <v>68.912300000000002</v>
      </c>
      <c r="T161">
        <v>43.708399999999997</v>
      </c>
      <c r="U161">
        <v>50.394399999999997</v>
      </c>
      <c r="V161">
        <v>43.789299999999997</v>
      </c>
      <c r="W161">
        <v>42.645099999999999</v>
      </c>
      <c r="X161">
        <v>68.720500000000001</v>
      </c>
      <c r="Y161">
        <v>38.645699999999998</v>
      </c>
      <c r="Z161">
        <v>41.270200000000003</v>
      </c>
      <c r="AA161">
        <v>50.4497</v>
      </c>
      <c r="AB161">
        <v>49.556100000000001</v>
      </c>
      <c r="AC161">
        <v>55.090400000000002</v>
      </c>
    </row>
    <row r="162" spans="1:29">
      <c r="A162" t="s">
        <v>293</v>
      </c>
    </row>
    <row r="163" spans="1:29">
      <c r="A163" t="s">
        <v>293</v>
      </c>
      <c r="C163">
        <v>6.2980600000000004</v>
      </c>
      <c r="D163">
        <v>1515.87</v>
      </c>
      <c r="E163">
        <v>39851.199999999997</v>
      </c>
      <c r="F163" s="1">
        <v>3.1113299999999998E-12</v>
      </c>
      <c r="G163">
        <v>7602.69</v>
      </c>
      <c r="H163">
        <v>6.2662699999999996</v>
      </c>
      <c r="I163">
        <v>31.679300000000001</v>
      </c>
      <c r="J163">
        <v>3.6173199999999999</v>
      </c>
      <c r="K163">
        <v>4.8975799999999996</v>
      </c>
      <c r="L163">
        <v>4.87948</v>
      </c>
      <c r="M163">
        <v>4.0631000000000004</v>
      </c>
      <c r="N163">
        <v>7.4600099999999996</v>
      </c>
      <c r="O163">
        <v>17.6023</v>
      </c>
      <c r="P163">
        <v>4.7190700000000003</v>
      </c>
      <c r="Q163">
        <v>4.3139599999999998</v>
      </c>
      <c r="R163">
        <v>15.802300000000001</v>
      </c>
      <c r="S163">
        <v>10.119</v>
      </c>
      <c r="T163">
        <v>5.8166599999999997</v>
      </c>
      <c r="U163">
        <v>5.8120799999999999</v>
      </c>
      <c r="V163">
        <v>4.8488100000000003</v>
      </c>
      <c r="W163">
        <v>6.0957800000000004</v>
      </c>
      <c r="X163">
        <v>8.7096</v>
      </c>
      <c r="Y163">
        <v>3.4169999999999998</v>
      </c>
      <c r="Z163">
        <v>4.8214499999999996</v>
      </c>
      <c r="AA163">
        <v>4.9383299999999997</v>
      </c>
      <c r="AB163">
        <v>4.7940699999999996</v>
      </c>
      <c r="AC163">
        <v>4.7930900000000003</v>
      </c>
    </row>
    <row r="164" spans="1:29">
      <c r="A164" t="s">
        <v>293</v>
      </c>
      <c r="C164">
        <v>5.5413600000000001</v>
      </c>
      <c r="D164">
        <v>1421.78</v>
      </c>
      <c r="E164">
        <v>27822.2</v>
      </c>
      <c r="F164" s="1">
        <v>5.4569700000000003E-12</v>
      </c>
      <c r="G164">
        <v>6862.52</v>
      </c>
      <c r="H164">
        <v>4.9090199999999999</v>
      </c>
      <c r="I164">
        <v>17.6435</v>
      </c>
      <c r="J164">
        <v>2.2731300000000001</v>
      </c>
      <c r="K164">
        <v>3.54121</v>
      </c>
      <c r="L164">
        <v>3.8232599999999999</v>
      </c>
      <c r="M164">
        <v>2.5110999999999999</v>
      </c>
      <c r="N164">
        <v>8.3738200000000003</v>
      </c>
      <c r="O164">
        <v>15.806699999999999</v>
      </c>
      <c r="P164">
        <v>2.5203000000000002</v>
      </c>
      <c r="Q164">
        <v>4.1633899999999997</v>
      </c>
      <c r="R164">
        <v>10.4907</v>
      </c>
      <c r="S164">
        <v>5.0845200000000004</v>
      </c>
      <c r="T164">
        <v>2.3708200000000001</v>
      </c>
      <c r="U164">
        <v>4.1119500000000002</v>
      </c>
      <c r="V164">
        <v>2.5015399999999999</v>
      </c>
      <c r="W164">
        <v>2.6520299999999999</v>
      </c>
      <c r="X164">
        <v>5.3981500000000002</v>
      </c>
      <c r="Y164">
        <v>2.74072</v>
      </c>
      <c r="Z164">
        <v>2.8943300000000001</v>
      </c>
      <c r="AA164">
        <v>4.2742699999999996</v>
      </c>
      <c r="AB164">
        <v>3.3006099999999998</v>
      </c>
      <c r="AC164">
        <v>4.8701600000000003</v>
      </c>
    </row>
    <row r="165" spans="1:29">
      <c r="A165" t="s">
        <v>293</v>
      </c>
      <c r="C165">
        <v>5.4459900000000001</v>
      </c>
      <c r="D165">
        <v>1311.49</v>
      </c>
      <c r="E165">
        <v>26097</v>
      </c>
      <c r="F165" s="1">
        <v>3.2539099999999998E-12</v>
      </c>
      <c r="G165">
        <v>8240.8799999999992</v>
      </c>
      <c r="H165">
        <v>4.49193</v>
      </c>
      <c r="I165">
        <v>21.5351</v>
      </c>
      <c r="J165">
        <v>3.3094800000000002</v>
      </c>
      <c r="K165">
        <v>3.4524499999999998</v>
      </c>
      <c r="L165">
        <v>4.36517</v>
      </c>
      <c r="M165">
        <v>3.8618000000000001</v>
      </c>
      <c r="N165">
        <v>5.7165900000000001</v>
      </c>
      <c r="O165">
        <v>13.476800000000001</v>
      </c>
      <c r="P165">
        <v>3.3979200000000001</v>
      </c>
      <c r="Q165">
        <v>2.66913</v>
      </c>
      <c r="R165">
        <v>12.4024</v>
      </c>
      <c r="S165">
        <v>7.5077699999999998</v>
      </c>
      <c r="T165">
        <v>4.43241</v>
      </c>
      <c r="U165">
        <v>4.5511499999999998</v>
      </c>
      <c r="V165">
        <v>3.3989199999999999</v>
      </c>
      <c r="W165">
        <v>4.0570300000000001</v>
      </c>
      <c r="X165">
        <v>9.2272200000000009</v>
      </c>
      <c r="Y165">
        <v>3.28769</v>
      </c>
      <c r="Z165">
        <v>4.0452199999999996</v>
      </c>
      <c r="AA165">
        <v>3.73108</v>
      </c>
      <c r="AB165">
        <v>2.6450399999999998</v>
      </c>
      <c r="AC165">
        <v>5.6601699999999999</v>
      </c>
    </row>
    <row r="166" spans="1:29">
      <c r="A166" t="s">
        <v>294</v>
      </c>
    </row>
    <row r="167" spans="1:29">
      <c r="A167" t="s">
        <v>294</v>
      </c>
      <c r="C167">
        <v>5.50082</v>
      </c>
      <c r="D167">
        <v>15043.5</v>
      </c>
      <c r="E167">
        <v>28106.400000000001</v>
      </c>
      <c r="F167" s="1">
        <v>1.71985E-12</v>
      </c>
      <c r="G167">
        <v>3379.31</v>
      </c>
      <c r="H167">
        <v>3.8974700000000002</v>
      </c>
      <c r="I167">
        <v>337.90499999999997</v>
      </c>
      <c r="J167">
        <v>10.503299999999999</v>
      </c>
      <c r="K167">
        <v>3.0015100000000001</v>
      </c>
      <c r="L167">
        <v>88.133600000000001</v>
      </c>
      <c r="M167">
        <v>1.9234199999999999</v>
      </c>
      <c r="N167">
        <v>18.036000000000001</v>
      </c>
      <c r="O167">
        <v>19.507000000000001</v>
      </c>
      <c r="P167">
        <v>2.5983999999999998</v>
      </c>
      <c r="Q167">
        <v>6.82036</v>
      </c>
      <c r="R167">
        <v>73.813599999999994</v>
      </c>
      <c r="S167">
        <v>40.121899999999997</v>
      </c>
      <c r="T167">
        <v>1.3014600000000001</v>
      </c>
      <c r="U167">
        <v>16.296199999999999</v>
      </c>
      <c r="V167">
        <v>1.0092699999999999</v>
      </c>
      <c r="W167">
        <v>0.65706399999999998</v>
      </c>
      <c r="X167">
        <v>56.971299999999999</v>
      </c>
      <c r="Y167">
        <v>1.8804399999999999</v>
      </c>
      <c r="Z167">
        <v>3.1855799999999999</v>
      </c>
      <c r="AA167">
        <v>0.32410099999999997</v>
      </c>
      <c r="AB167">
        <v>0.272532</v>
      </c>
      <c r="AC167">
        <v>1.4395899999999999</v>
      </c>
    </row>
    <row r="168" spans="1:29">
      <c r="A168" t="s">
        <v>294</v>
      </c>
      <c r="C168">
        <v>5.9965900000000003</v>
      </c>
      <c r="D168">
        <v>12057.9</v>
      </c>
      <c r="E168">
        <v>35130.1</v>
      </c>
      <c r="F168" s="1">
        <v>1.8459199999999999E-12</v>
      </c>
      <c r="G168">
        <v>3717.28</v>
      </c>
      <c r="H168">
        <v>3.7380599999999999</v>
      </c>
      <c r="I168">
        <v>362.78500000000003</v>
      </c>
      <c r="J168">
        <v>7.2100999999999997</v>
      </c>
      <c r="K168">
        <v>2.5363899999999999</v>
      </c>
      <c r="L168">
        <v>76.395399999999995</v>
      </c>
      <c r="M168">
        <v>1.4198299999999999</v>
      </c>
      <c r="N168">
        <v>8.8063800000000008</v>
      </c>
      <c r="O168">
        <v>27.872299999999999</v>
      </c>
      <c r="P168">
        <v>2.6129799999999999</v>
      </c>
      <c r="Q168">
        <v>5.0276699999999996</v>
      </c>
      <c r="R168">
        <v>68.308800000000005</v>
      </c>
      <c r="S168">
        <v>59.184100000000001</v>
      </c>
      <c r="T168">
        <v>1.73346</v>
      </c>
      <c r="U168">
        <v>9.8636300000000006</v>
      </c>
      <c r="V168">
        <v>1.07087</v>
      </c>
      <c r="W168">
        <v>0.53312800000000005</v>
      </c>
      <c r="X168">
        <v>34.653399999999998</v>
      </c>
      <c r="Y168">
        <v>0.98621700000000001</v>
      </c>
      <c r="Z168">
        <v>2.81643</v>
      </c>
      <c r="AA168">
        <v>0.47000999999999998</v>
      </c>
      <c r="AB168">
        <v>0.20056499999999999</v>
      </c>
      <c r="AC168">
        <v>1.14811</v>
      </c>
    </row>
    <row r="169" spans="1:29">
      <c r="A169" t="s">
        <v>295</v>
      </c>
    </row>
    <row r="170" spans="1:29">
      <c r="A170" t="s">
        <v>51</v>
      </c>
      <c r="C170">
        <v>9.1833600000000004</v>
      </c>
      <c r="D170" s="1">
        <v>1.20054E-11</v>
      </c>
      <c r="E170">
        <v>24232.5</v>
      </c>
      <c r="F170">
        <v>1763.93</v>
      </c>
      <c r="G170">
        <v>200.43799999999999</v>
      </c>
      <c r="H170">
        <v>10.6555</v>
      </c>
      <c r="I170">
        <v>424.99799999999999</v>
      </c>
      <c r="J170">
        <v>37.344000000000001</v>
      </c>
      <c r="K170">
        <v>34.055599999999998</v>
      </c>
      <c r="L170">
        <v>20.9344</v>
      </c>
      <c r="M170">
        <v>0.64907199999999998</v>
      </c>
      <c r="N170">
        <v>16.216000000000001</v>
      </c>
      <c r="O170">
        <v>31.456099999999999</v>
      </c>
      <c r="P170">
        <v>7.0854499999999998</v>
      </c>
      <c r="Q170">
        <v>30.7485</v>
      </c>
      <c r="R170">
        <v>9.9253599999999995</v>
      </c>
      <c r="S170">
        <v>3.0725699999999998</v>
      </c>
      <c r="T170">
        <v>4.4439800000000002E-2</v>
      </c>
      <c r="U170">
        <v>0.87138499999999997</v>
      </c>
      <c r="V170">
        <v>2.3157399999999999</v>
      </c>
      <c r="W170">
        <v>0.68322899999999998</v>
      </c>
      <c r="X170">
        <v>515.93399999999997</v>
      </c>
      <c r="Y170">
        <v>1.24466E-2</v>
      </c>
      <c r="Z170" s="1">
        <v>7.0777000000000004E-5</v>
      </c>
      <c r="AA170" s="1">
        <v>2.4330800000000001E-5</v>
      </c>
      <c r="AB170">
        <v>3.5213099999999997E-2</v>
      </c>
      <c r="AC170">
        <v>0.87786600000000004</v>
      </c>
    </row>
    <row r="171" spans="1:29">
      <c r="A171" t="s">
        <v>52</v>
      </c>
      <c r="C171">
        <v>9.0914199999999994</v>
      </c>
      <c r="D171" s="1">
        <v>1.12984E-11</v>
      </c>
      <c r="E171">
        <v>24967.5</v>
      </c>
      <c r="F171">
        <v>1489.23</v>
      </c>
      <c r="G171">
        <v>186.929</v>
      </c>
      <c r="H171">
        <v>6.2950200000000001</v>
      </c>
      <c r="I171">
        <v>292.24200000000002</v>
      </c>
      <c r="J171">
        <v>32.860500000000002</v>
      </c>
      <c r="K171">
        <v>19.094799999999999</v>
      </c>
      <c r="L171">
        <v>17.791</v>
      </c>
      <c r="M171">
        <v>0.467115</v>
      </c>
      <c r="N171">
        <v>10.1214</v>
      </c>
      <c r="O171">
        <v>20.474799999999998</v>
      </c>
      <c r="P171">
        <v>5.5303699999999996</v>
      </c>
      <c r="Q171">
        <v>23.881399999999999</v>
      </c>
      <c r="R171">
        <v>4.7286900000000003</v>
      </c>
      <c r="S171">
        <v>3.2793800000000002</v>
      </c>
      <c r="T171">
        <v>6.7818299999999998E-2</v>
      </c>
      <c r="U171">
        <v>0.70099199999999995</v>
      </c>
      <c r="V171">
        <v>3.2223199999999999</v>
      </c>
      <c r="W171">
        <v>0.55833999999999995</v>
      </c>
      <c r="X171">
        <v>269.048</v>
      </c>
      <c r="Y171">
        <v>1.5381499999999999E-2</v>
      </c>
      <c r="Z171">
        <v>1.4339499999999999E-4</v>
      </c>
      <c r="AA171" s="1">
        <v>7.0120299999999993E-5</v>
      </c>
      <c r="AB171">
        <v>2.6993799999999998E-2</v>
      </c>
      <c r="AC171">
        <v>1.4236</v>
      </c>
    </row>
    <row r="172" spans="1:29">
      <c r="A172" t="s">
        <v>53</v>
      </c>
      <c r="C172">
        <v>6.1939299999999999</v>
      </c>
      <c r="D172" s="1">
        <v>1.05687E-11</v>
      </c>
      <c r="E172">
        <v>16664.8</v>
      </c>
      <c r="F172">
        <v>2056.7800000000002</v>
      </c>
      <c r="G172">
        <v>350.01799999999997</v>
      </c>
      <c r="H172">
        <v>13.334899999999999</v>
      </c>
      <c r="I172">
        <v>460.89299999999997</v>
      </c>
      <c r="J172">
        <v>44.618499999999997</v>
      </c>
      <c r="K172">
        <v>18.2774</v>
      </c>
      <c r="L172">
        <v>8.7289399999999997</v>
      </c>
      <c r="M172">
        <v>0.36388399999999999</v>
      </c>
      <c r="N172">
        <v>8.6544299999999996</v>
      </c>
      <c r="O172">
        <v>36.940800000000003</v>
      </c>
      <c r="P172">
        <v>8.2712599999999998</v>
      </c>
      <c r="Q172">
        <v>31.1387</v>
      </c>
      <c r="R172">
        <v>16.0822</v>
      </c>
      <c r="S172">
        <v>4.1276799999999998</v>
      </c>
      <c r="T172">
        <v>7.0361099999999996E-2</v>
      </c>
      <c r="U172">
        <v>0.309334</v>
      </c>
      <c r="V172">
        <v>3.0684300000000002</v>
      </c>
      <c r="W172">
        <v>0.48084100000000002</v>
      </c>
      <c r="X172">
        <v>405.178</v>
      </c>
      <c r="Y172">
        <v>1.7935E-2</v>
      </c>
      <c r="Z172">
        <v>1.1376E-4</v>
      </c>
      <c r="AA172">
        <v>6.0081200000000005E-4</v>
      </c>
      <c r="AB172">
        <v>3.0266600000000001E-2</v>
      </c>
      <c r="AC172">
        <v>1.1649700000000001</v>
      </c>
    </row>
    <row r="173" spans="1:29">
      <c r="A173" t="s">
        <v>54</v>
      </c>
      <c r="C173">
        <v>7.0014900000000004</v>
      </c>
      <c r="D173" s="1">
        <v>3.88051E-12</v>
      </c>
      <c r="E173">
        <v>17573.599999999999</v>
      </c>
      <c r="F173">
        <v>1796.09</v>
      </c>
      <c r="G173">
        <v>274.14499999999998</v>
      </c>
      <c r="H173">
        <v>5.9902699999999998</v>
      </c>
      <c r="I173">
        <v>353.52600000000001</v>
      </c>
      <c r="J173">
        <v>27.569700000000001</v>
      </c>
      <c r="K173">
        <v>12.0275</v>
      </c>
      <c r="L173">
        <v>20.699100000000001</v>
      </c>
      <c r="M173">
        <v>0.37891000000000002</v>
      </c>
      <c r="N173">
        <v>9.0358300000000007</v>
      </c>
      <c r="O173">
        <v>22.065100000000001</v>
      </c>
      <c r="P173">
        <v>5.1516400000000004</v>
      </c>
      <c r="Q173">
        <v>22.8598</v>
      </c>
      <c r="R173">
        <v>9.0457400000000003</v>
      </c>
      <c r="S173">
        <v>3.22451</v>
      </c>
      <c r="T173">
        <v>0.10907799999999999</v>
      </c>
      <c r="U173">
        <v>0.58181099999999997</v>
      </c>
      <c r="V173">
        <v>3.4216899999999999</v>
      </c>
      <c r="W173">
        <v>0.83305600000000002</v>
      </c>
      <c r="X173">
        <v>183.536</v>
      </c>
      <c r="Y173">
        <v>1.6059899999999998E-2</v>
      </c>
      <c r="Z173" s="1">
        <v>1.81742E-5</v>
      </c>
      <c r="AA173">
        <v>6.8539000000000002E-4</v>
      </c>
      <c r="AB173">
        <v>5.0698E-2</v>
      </c>
      <c r="AC173">
        <v>0.75781699999999996</v>
      </c>
    </row>
    <row r="174" spans="1:29">
      <c r="A174" t="s">
        <v>55</v>
      </c>
      <c r="C174">
        <v>6.0931699999999998</v>
      </c>
      <c r="D174" s="1">
        <v>8.3153800000000005E-12</v>
      </c>
      <c r="E174">
        <v>22900.3</v>
      </c>
      <c r="F174">
        <v>1523.14</v>
      </c>
      <c r="G174">
        <v>282.36099999999999</v>
      </c>
      <c r="H174">
        <v>9.6306999999999992</v>
      </c>
      <c r="I174">
        <v>281.86200000000002</v>
      </c>
      <c r="J174">
        <v>32.974800000000002</v>
      </c>
      <c r="K174">
        <v>15.327999999999999</v>
      </c>
      <c r="L174">
        <v>17.321100000000001</v>
      </c>
      <c r="M174">
        <v>0.54419600000000001</v>
      </c>
      <c r="N174">
        <v>10.173299999999999</v>
      </c>
      <c r="O174">
        <v>35.168999999999997</v>
      </c>
      <c r="P174">
        <v>6.3037099999999997</v>
      </c>
      <c r="Q174">
        <v>30.545100000000001</v>
      </c>
      <c r="R174">
        <v>14.2026</v>
      </c>
      <c r="S174">
        <v>5.9200699999999999</v>
      </c>
      <c r="T174">
        <v>7.6985200000000004E-2</v>
      </c>
      <c r="U174">
        <v>0.55899399999999999</v>
      </c>
      <c r="V174">
        <v>3.5211800000000002</v>
      </c>
      <c r="W174">
        <v>0.730626</v>
      </c>
      <c r="X174">
        <v>375.99099999999999</v>
      </c>
      <c r="Y174">
        <v>1.66029E-2</v>
      </c>
      <c r="Z174" s="1">
        <v>3.3269400000000001E-6</v>
      </c>
      <c r="AA174">
        <v>2.9822300000000002E-4</v>
      </c>
      <c r="AB174" s="1">
        <v>3.2788299999999998E-6</v>
      </c>
      <c r="AC174">
        <v>1.2202</v>
      </c>
    </row>
    <row r="175" spans="1:29">
      <c r="A175" t="s">
        <v>56</v>
      </c>
      <c r="C175">
        <v>6.6721500000000002</v>
      </c>
      <c r="D175" s="1">
        <v>6.6242599999999999E-12</v>
      </c>
      <c r="E175">
        <v>18933.8</v>
      </c>
      <c r="F175">
        <v>1978.42</v>
      </c>
      <c r="G175">
        <v>424.97699999999998</v>
      </c>
      <c r="H175">
        <v>6.3333199999999996</v>
      </c>
      <c r="I175">
        <v>226.73099999999999</v>
      </c>
      <c r="J175">
        <v>36.095500000000001</v>
      </c>
      <c r="K175">
        <v>14.9537</v>
      </c>
      <c r="L175">
        <v>16.654800000000002</v>
      </c>
      <c r="M175">
        <v>0.55732099999999996</v>
      </c>
      <c r="N175">
        <v>8.2407000000000004</v>
      </c>
      <c r="O175">
        <v>25.488700000000001</v>
      </c>
      <c r="P175">
        <v>4.9271700000000003</v>
      </c>
      <c r="Q175">
        <v>19.119700000000002</v>
      </c>
      <c r="R175">
        <v>13.303100000000001</v>
      </c>
      <c r="S175">
        <v>2.99979</v>
      </c>
      <c r="T175">
        <v>7.1052799999999999E-2</v>
      </c>
      <c r="U175">
        <v>0.90704200000000001</v>
      </c>
      <c r="V175">
        <v>4.4777399999999998</v>
      </c>
      <c r="W175">
        <v>0.98185800000000001</v>
      </c>
      <c r="X175">
        <v>274.27999999999997</v>
      </c>
      <c r="Y175">
        <v>1.3369600000000001E-2</v>
      </c>
      <c r="Z175" s="1">
        <v>5.5035400000000002E-6</v>
      </c>
      <c r="AA175" s="1">
        <v>9.3344599999999994E-5</v>
      </c>
      <c r="AB175">
        <v>4.5567900000000001E-2</v>
      </c>
      <c r="AC175">
        <v>1.25614</v>
      </c>
    </row>
    <row r="176" spans="1:29">
      <c r="A176" t="s">
        <v>57</v>
      </c>
      <c r="C176">
        <v>5.0055699999999996</v>
      </c>
      <c r="D176" s="1">
        <v>9.8523999999999995E-12</v>
      </c>
      <c r="E176">
        <v>16878.3</v>
      </c>
      <c r="F176">
        <v>1607.5</v>
      </c>
      <c r="G176">
        <v>416.62400000000002</v>
      </c>
      <c r="H176">
        <v>7.4926500000000003</v>
      </c>
      <c r="I176">
        <v>267.07499999999999</v>
      </c>
      <c r="J176">
        <v>21.688400000000001</v>
      </c>
      <c r="K176">
        <v>17.506699999999999</v>
      </c>
      <c r="L176">
        <v>15.9033</v>
      </c>
      <c r="M176">
        <v>0.49016799999999999</v>
      </c>
      <c r="N176">
        <v>9.3383199999999995</v>
      </c>
      <c r="O176">
        <v>32.848300000000002</v>
      </c>
      <c r="P176">
        <v>6.7037800000000001</v>
      </c>
      <c r="Q176">
        <v>32.692700000000002</v>
      </c>
      <c r="R176">
        <v>11.122400000000001</v>
      </c>
      <c r="S176">
        <v>2.4136199999999999</v>
      </c>
      <c r="T176">
        <v>0.120851</v>
      </c>
      <c r="U176">
        <v>0.49227799999999999</v>
      </c>
      <c r="V176">
        <v>2.29617</v>
      </c>
      <c r="W176">
        <v>0.75699300000000003</v>
      </c>
      <c r="X176">
        <v>254.858</v>
      </c>
      <c r="Y176">
        <v>1.6795500000000001E-2</v>
      </c>
      <c r="Z176" s="1">
        <v>1.9649000000000001E-5</v>
      </c>
      <c r="AA176" s="1">
        <v>5.0750400000000001E-5</v>
      </c>
      <c r="AB176">
        <v>2.0747700000000001E-2</v>
      </c>
      <c r="AC176">
        <v>0.96259700000000004</v>
      </c>
    </row>
    <row r="177" spans="1:29">
      <c r="A177" t="s">
        <v>58</v>
      </c>
      <c r="C177">
        <v>11.3512</v>
      </c>
      <c r="D177" s="1">
        <v>9.5786599999999995E-12</v>
      </c>
      <c r="E177">
        <v>22581.599999999999</v>
      </c>
      <c r="F177">
        <v>2084.0100000000002</v>
      </c>
      <c r="G177">
        <v>406.75400000000002</v>
      </c>
      <c r="H177">
        <v>8.5008999999999997</v>
      </c>
      <c r="I177">
        <v>349.39100000000002</v>
      </c>
      <c r="J177">
        <v>32.293700000000001</v>
      </c>
      <c r="K177">
        <v>16.0944</v>
      </c>
      <c r="L177">
        <v>22.1694</v>
      </c>
      <c r="M177">
        <v>0.51875000000000004</v>
      </c>
      <c r="N177">
        <v>14.8287</v>
      </c>
      <c r="O177">
        <v>29.322199999999999</v>
      </c>
      <c r="P177">
        <v>7.5038499999999999</v>
      </c>
      <c r="Q177">
        <v>33.208100000000002</v>
      </c>
      <c r="R177">
        <v>11.553699999999999</v>
      </c>
      <c r="S177">
        <v>3.8666800000000001</v>
      </c>
      <c r="T177">
        <v>0.101211</v>
      </c>
      <c r="U177">
        <v>1.05586</v>
      </c>
      <c r="V177">
        <v>3.9096700000000002</v>
      </c>
      <c r="W177">
        <v>0.72365100000000004</v>
      </c>
      <c r="X177">
        <v>275.541</v>
      </c>
      <c r="Y177" s="1">
        <v>9.7561499999999998E-6</v>
      </c>
      <c r="Z177">
        <v>1.80082E-4</v>
      </c>
      <c r="AA177">
        <v>1.94274E-4</v>
      </c>
      <c r="AB177">
        <v>4.3618999999999998E-2</v>
      </c>
      <c r="AC177">
        <v>1.66367</v>
      </c>
    </row>
    <row r="178" spans="1:29">
      <c r="A178" t="s">
        <v>59</v>
      </c>
      <c r="C178">
        <v>10.5342</v>
      </c>
      <c r="D178" s="1">
        <v>9.8388900000000007E-12</v>
      </c>
      <c r="E178">
        <v>28491.3</v>
      </c>
      <c r="F178">
        <v>2408.4699999999998</v>
      </c>
      <c r="G178">
        <v>404.62</v>
      </c>
      <c r="H178">
        <v>8.7845899999999997</v>
      </c>
      <c r="I178">
        <v>374.54500000000002</v>
      </c>
      <c r="J178">
        <v>31.008900000000001</v>
      </c>
      <c r="K178">
        <v>18.9391</v>
      </c>
      <c r="L178">
        <v>14.241199999999999</v>
      </c>
      <c r="M178">
        <v>0.483186</v>
      </c>
      <c r="N178">
        <v>9.4886199999999992</v>
      </c>
      <c r="O178">
        <v>21.7563</v>
      </c>
      <c r="P178">
        <v>4.9762399999999998</v>
      </c>
      <c r="Q178">
        <v>32.415700000000001</v>
      </c>
      <c r="R178">
        <v>7.9626700000000001</v>
      </c>
      <c r="S178">
        <v>3.5725099999999999</v>
      </c>
      <c r="T178">
        <v>1.39441E-3</v>
      </c>
      <c r="U178">
        <v>0.56162599999999996</v>
      </c>
      <c r="V178">
        <v>3.42035</v>
      </c>
      <c r="W178">
        <v>0.60722500000000001</v>
      </c>
      <c r="X178">
        <v>253.482</v>
      </c>
      <c r="Y178">
        <v>9.1403300000000003E-3</v>
      </c>
      <c r="Z178" s="1">
        <v>9.3978E-5</v>
      </c>
      <c r="AA178">
        <v>1.6959099999999999E-3</v>
      </c>
      <c r="AB178">
        <v>5.1116000000000002E-2</v>
      </c>
      <c r="AC178">
        <v>1.5376300000000001</v>
      </c>
    </row>
    <row r="179" spans="1:29">
      <c r="A179" t="s">
        <v>60</v>
      </c>
      <c r="C179">
        <v>8.2353100000000001</v>
      </c>
      <c r="D179" s="1">
        <v>6.1018199999999999E-12</v>
      </c>
      <c r="E179">
        <v>18441.400000000001</v>
      </c>
      <c r="F179">
        <v>1611.87</v>
      </c>
      <c r="G179">
        <v>539.399</v>
      </c>
      <c r="H179">
        <v>12.597200000000001</v>
      </c>
      <c r="I179">
        <v>592.50199999999995</v>
      </c>
      <c r="J179">
        <v>48.991500000000002</v>
      </c>
      <c r="K179">
        <v>24.6982</v>
      </c>
      <c r="L179">
        <v>16.192499999999999</v>
      </c>
      <c r="M179">
        <v>0.54131899999999999</v>
      </c>
      <c r="N179">
        <v>7.8469899999999999</v>
      </c>
      <c r="O179">
        <v>30.142900000000001</v>
      </c>
      <c r="P179">
        <v>8.4339999999999993</v>
      </c>
      <c r="Q179">
        <v>42.706000000000003</v>
      </c>
      <c r="R179">
        <v>10.4445</v>
      </c>
      <c r="S179">
        <v>2.8149700000000002</v>
      </c>
      <c r="T179">
        <v>7.0724099999999998E-2</v>
      </c>
      <c r="U179">
        <v>0.36349900000000002</v>
      </c>
      <c r="V179">
        <v>3.3618800000000002</v>
      </c>
      <c r="W179">
        <v>0.70405799999999996</v>
      </c>
      <c r="X179">
        <v>259.935</v>
      </c>
      <c r="Y179">
        <v>9.7375799999999992E-3</v>
      </c>
      <c r="Z179" s="1">
        <v>1.6028999999999998E-5</v>
      </c>
      <c r="AA179">
        <v>1.1515500000000001E-3</v>
      </c>
      <c r="AB179">
        <v>7.1490799999999999E-4</v>
      </c>
      <c r="AC179">
        <v>0.80193000000000003</v>
      </c>
    </row>
    <row r="180" spans="1:29">
      <c r="A180" t="s">
        <v>61</v>
      </c>
      <c r="C180">
        <v>7.1706099999999999</v>
      </c>
      <c r="D180" s="1">
        <v>1.01616E-11</v>
      </c>
      <c r="E180">
        <v>29114.5</v>
      </c>
      <c r="F180">
        <v>3296.02</v>
      </c>
      <c r="G180">
        <v>313.39400000000001</v>
      </c>
      <c r="H180">
        <v>14.1638</v>
      </c>
      <c r="I180">
        <v>401.69299999999998</v>
      </c>
      <c r="J180">
        <v>50.418399999999998</v>
      </c>
      <c r="K180">
        <v>16.434999999999999</v>
      </c>
      <c r="L180">
        <v>18.8094</v>
      </c>
      <c r="M180">
        <v>0.56923400000000002</v>
      </c>
      <c r="N180">
        <v>10.933999999999999</v>
      </c>
      <c r="O180">
        <v>34.6999</v>
      </c>
      <c r="P180">
        <v>7.1110800000000003</v>
      </c>
      <c r="Q180">
        <v>29.668399999999998</v>
      </c>
      <c r="R180">
        <v>18.041399999999999</v>
      </c>
      <c r="S180">
        <v>7.3790699999999996</v>
      </c>
      <c r="T180">
        <v>7.5928499999999996E-2</v>
      </c>
      <c r="U180">
        <v>0.52859599999999995</v>
      </c>
      <c r="V180">
        <v>2.8715099999999998</v>
      </c>
      <c r="W180">
        <v>1.1013999999999999</v>
      </c>
      <c r="X180">
        <v>343.82900000000001</v>
      </c>
      <c r="Y180">
        <v>1.49257E-2</v>
      </c>
      <c r="Z180">
        <v>1.1828E-4</v>
      </c>
      <c r="AA180">
        <v>4.1884700000000002E-4</v>
      </c>
      <c r="AB180">
        <v>3.9224799999999997E-2</v>
      </c>
      <c r="AC180">
        <v>1.2585500000000001</v>
      </c>
    </row>
    <row r="181" spans="1:29">
      <c r="A181" t="s">
        <v>62</v>
      </c>
      <c r="C181">
        <v>11.0053</v>
      </c>
      <c r="D181" s="1">
        <v>8.9215600000000006E-12</v>
      </c>
      <c r="E181">
        <v>16077.1</v>
      </c>
      <c r="F181">
        <v>2217.2199999999998</v>
      </c>
      <c r="G181">
        <v>415.31400000000002</v>
      </c>
      <c r="H181">
        <v>8.9619900000000001</v>
      </c>
      <c r="I181">
        <v>362.38099999999997</v>
      </c>
      <c r="J181">
        <v>34.208399999999997</v>
      </c>
      <c r="K181">
        <v>17.979099999999999</v>
      </c>
      <c r="L181">
        <v>18.5398</v>
      </c>
      <c r="M181">
        <v>0.376834</v>
      </c>
      <c r="N181">
        <v>13.012499999999999</v>
      </c>
      <c r="O181">
        <v>30.491</v>
      </c>
      <c r="P181">
        <v>6.5562100000000001</v>
      </c>
      <c r="Q181">
        <v>38.060400000000001</v>
      </c>
      <c r="R181">
        <v>9.0305900000000001</v>
      </c>
      <c r="S181">
        <v>3.51871</v>
      </c>
      <c r="T181">
        <v>0.101928</v>
      </c>
      <c r="U181">
        <v>0.73980599999999996</v>
      </c>
      <c r="V181">
        <v>3.0762900000000002</v>
      </c>
      <c r="W181">
        <v>0.39629999999999999</v>
      </c>
      <c r="X181">
        <v>286.77300000000002</v>
      </c>
      <c r="Y181">
        <v>2.2351700000000001E-4</v>
      </c>
      <c r="Z181" s="1">
        <v>2.9496300000000001E-5</v>
      </c>
      <c r="AA181">
        <v>2.31196E-4</v>
      </c>
      <c r="AB181">
        <v>2.7661000000000002E-2</v>
      </c>
      <c r="AC181">
        <v>1.7051400000000001</v>
      </c>
    </row>
    <row r="182" spans="1:29">
      <c r="A182" t="s">
        <v>63</v>
      </c>
      <c r="C182">
        <v>10.4238</v>
      </c>
      <c r="D182" s="1">
        <v>1.117E-11</v>
      </c>
      <c r="E182">
        <v>14413.5</v>
      </c>
      <c r="F182">
        <v>2183.83</v>
      </c>
      <c r="G182">
        <v>265.18</v>
      </c>
      <c r="H182">
        <v>7.9512</v>
      </c>
      <c r="I182">
        <v>257.25900000000001</v>
      </c>
      <c r="J182">
        <v>30.456700000000001</v>
      </c>
      <c r="K182">
        <v>17.909700000000001</v>
      </c>
      <c r="L182">
        <v>21.338899999999999</v>
      </c>
      <c r="M182">
        <v>0.81971499999999997</v>
      </c>
      <c r="N182">
        <v>14.6112</v>
      </c>
      <c r="O182">
        <v>35.873699999999999</v>
      </c>
      <c r="P182">
        <v>6.0080099999999996</v>
      </c>
      <c r="Q182">
        <v>34.068899999999999</v>
      </c>
      <c r="R182">
        <v>13.479100000000001</v>
      </c>
      <c r="S182">
        <v>2.33019</v>
      </c>
      <c r="T182">
        <v>5.0205699999999999E-2</v>
      </c>
      <c r="U182">
        <v>0.58734399999999998</v>
      </c>
      <c r="V182">
        <v>3.8622399999999999</v>
      </c>
      <c r="W182">
        <v>0.47007700000000002</v>
      </c>
      <c r="X182">
        <v>498.18299999999999</v>
      </c>
      <c r="Y182">
        <v>1.72883E-2</v>
      </c>
      <c r="Z182">
        <v>1.4626999999999999E-4</v>
      </c>
      <c r="AA182" s="1">
        <v>6.5655500000000002E-5</v>
      </c>
      <c r="AB182">
        <v>3.0660400000000001E-2</v>
      </c>
      <c r="AC182">
        <v>0.85410200000000003</v>
      </c>
    </row>
    <row r="183" spans="1:29">
      <c r="A183" t="s">
        <v>64</v>
      </c>
      <c r="C183">
        <v>8.8518000000000008</v>
      </c>
      <c r="D183" s="1">
        <v>1.117E-11</v>
      </c>
      <c r="E183">
        <v>23190.6</v>
      </c>
      <c r="F183">
        <v>2168.52</v>
      </c>
      <c r="G183">
        <v>502.97800000000001</v>
      </c>
      <c r="H183">
        <v>7.5543399999999998</v>
      </c>
      <c r="I183">
        <v>316.71899999999999</v>
      </c>
      <c r="J183">
        <v>30.337299999999999</v>
      </c>
      <c r="K183">
        <v>22.340499999999999</v>
      </c>
      <c r="L183">
        <v>22.168299999999999</v>
      </c>
      <c r="M183">
        <v>0.49007099999999998</v>
      </c>
      <c r="N183">
        <v>7.33467</v>
      </c>
      <c r="O183">
        <v>49.525700000000001</v>
      </c>
      <c r="P183">
        <v>7.5974700000000004</v>
      </c>
      <c r="Q183">
        <v>36.183300000000003</v>
      </c>
      <c r="R183">
        <v>12.703099999999999</v>
      </c>
      <c r="S183">
        <v>3.5904099999999999</v>
      </c>
      <c r="T183">
        <v>8.4506600000000001E-2</v>
      </c>
      <c r="U183">
        <v>0.50123799999999996</v>
      </c>
      <c r="V183">
        <v>3.5218799999999999</v>
      </c>
      <c r="W183">
        <v>0.43789099999999997</v>
      </c>
      <c r="X183">
        <v>377.524</v>
      </c>
      <c r="Y183">
        <v>1.1376799999999999E-2</v>
      </c>
      <c r="Z183">
        <v>1.3745900000000001E-4</v>
      </c>
      <c r="AA183" s="1">
        <v>1.6482099999999999E-5</v>
      </c>
      <c r="AB183">
        <v>6.1382799999999996E-4</v>
      </c>
      <c r="AC183">
        <v>0.97822900000000002</v>
      </c>
    </row>
    <row r="184" spans="1:29">
      <c r="A184" t="s">
        <v>65</v>
      </c>
      <c r="C184">
        <v>7.4977400000000003</v>
      </c>
      <c r="D184" s="1">
        <v>1.05687E-11</v>
      </c>
      <c r="E184">
        <v>21665.5</v>
      </c>
      <c r="F184">
        <v>2666.45</v>
      </c>
      <c r="G184">
        <v>526.85400000000004</v>
      </c>
      <c r="H184">
        <v>8.39391</v>
      </c>
      <c r="I184">
        <v>492.76</v>
      </c>
      <c r="J184">
        <v>29.146699999999999</v>
      </c>
      <c r="K184">
        <v>23.349699999999999</v>
      </c>
      <c r="L184">
        <v>18.2395</v>
      </c>
      <c r="M184">
        <v>0.55613000000000001</v>
      </c>
      <c r="N184">
        <v>8.5418299999999991</v>
      </c>
      <c r="O184">
        <v>36.672199999999997</v>
      </c>
      <c r="P184">
        <v>5.73996</v>
      </c>
      <c r="Q184">
        <v>44.6753</v>
      </c>
      <c r="R184">
        <v>13.7948</v>
      </c>
      <c r="S184">
        <v>3.0346600000000001</v>
      </c>
      <c r="T184">
        <v>9.1962799999999997E-2</v>
      </c>
      <c r="U184">
        <v>0.59021000000000001</v>
      </c>
      <c r="V184">
        <v>5.9024700000000001</v>
      </c>
      <c r="W184">
        <v>0.69642999999999999</v>
      </c>
      <c r="X184">
        <v>413.02499999999998</v>
      </c>
      <c r="Y184">
        <v>1.3391200000000001E-2</v>
      </c>
      <c r="Z184">
        <v>8.2999500000000004E-3</v>
      </c>
      <c r="AA184" s="1">
        <v>8.1470000000000004E-5</v>
      </c>
      <c r="AB184">
        <v>4.4127100000000002E-2</v>
      </c>
      <c r="AC184">
        <v>1.4579899999999999</v>
      </c>
    </row>
    <row r="185" spans="1:29">
      <c r="A185" t="s">
        <v>66</v>
      </c>
      <c r="C185">
        <v>7.8621499999999997</v>
      </c>
      <c r="D185" s="1">
        <v>4.3146399999999999E-12</v>
      </c>
      <c r="E185">
        <v>30113.3</v>
      </c>
      <c r="F185">
        <v>2345.2800000000002</v>
      </c>
      <c r="G185">
        <v>450.19299999999998</v>
      </c>
      <c r="H185">
        <v>9.1013500000000001</v>
      </c>
      <c r="I185">
        <v>673.38900000000001</v>
      </c>
      <c r="J185">
        <v>35.656999999999996</v>
      </c>
      <c r="K185">
        <v>14.999599999999999</v>
      </c>
      <c r="L185">
        <v>16.2941</v>
      </c>
      <c r="M185">
        <v>0.63951400000000003</v>
      </c>
      <c r="N185">
        <v>12.417299999999999</v>
      </c>
      <c r="O185">
        <v>41.536799999999999</v>
      </c>
      <c r="P185">
        <v>6.6995899999999997</v>
      </c>
      <c r="Q185">
        <v>31.198799999999999</v>
      </c>
      <c r="R185">
        <v>10.4146</v>
      </c>
      <c r="S185">
        <v>3.0256500000000002</v>
      </c>
      <c r="T185">
        <v>0.17133999999999999</v>
      </c>
      <c r="U185">
        <v>0.46674100000000002</v>
      </c>
      <c r="V185">
        <v>7.0148599999999997</v>
      </c>
      <c r="W185">
        <v>0.69202399999999997</v>
      </c>
      <c r="X185">
        <v>262.33999999999997</v>
      </c>
      <c r="Y185">
        <v>1.8943100000000001E-2</v>
      </c>
      <c r="Z185">
        <v>2.9753100000000002E-4</v>
      </c>
      <c r="AA185">
        <v>8.2936999999999996E-4</v>
      </c>
      <c r="AB185">
        <v>5.0293200000000003E-2</v>
      </c>
      <c r="AC185">
        <v>1.0853900000000001</v>
      </c>
    </row>
    <row r="186" spans="1:29">
      <c r="A186" t="s">
        <v>67</v>
      </c>
      <c r="C186">
        <v>9.9736200000000004</v>
      </c>
      <c r="D186" s="1">
        <v>6.8794100000000001E-12</v>
      </c>
      <c r="E186">
        <v>19577.599999999999</v>
      </c>
      <c r="F186">
        <v>2726.03</v>
      </c>
      <c r="G186">
        <v>402.96</v>
      </c>
      <c r="H186">
        <v>7.9561200000000003</v>
      </c>
      <c r="I186">
        <v>383.59</v>
      </c>
      <c r="J186">
        <v>32.528500000000001</v>
      </c>
      <c r="K186">
        <v>20.590199999999999</v>
      </c>
      <c r="L186">
        <v>12.2134</v>
      </c>
      <c r="M186">
        <v>0.74746100000000004</v>
      </c>
      <c r="N186">
        <v>11.831899999999999</v>
      </c>
      <c r="O186">
        <v>36.429200000000002</v>
      </c>
      <c r="P186">
        <v>7.4273600000000002</v>
      </c>
      <c r="Q186">
        <v>31.849599999999999</v>
      </c>
      <c r="R186">
        <v>13.2567</v>
      </c>
      <c r="S186">
        <v>3.1565400000000001</v>
      </c>
      <c r="T186">
        <v>9.0858099999999997E-2</v>
      </c>
      <c r="U186">
        <v>0.50758400000000004</v>
      </c>
      <c r="V186">
        <v>4.28409</v>
      </c>
      <c r="W186">
        <v>0.625444</v>
      </c>
      <c r="X186">
        <v>443.779</v>
      </c>
      <c r="Y186">
        <v>1.8347599999999999E-2</v>
      </c>
      <c r="Z186">
        <v>1.3986700000000001E-4</v>
      </c>
      <c r="AA186">
        <v>1.2339300000000001E-3</v>
      </c>
      <c r="AB186">
        <v>4.3485099999999999E-2</v>
      </c>
      <c r="AC186">
        <v>1.6777299999999999</v>
      </c>
    </row>
    <row r="187" spans="1:29">
      <c r="A187" t="s">
        <v>68</v>
      </c>
      <c r="C187">
        <v>8.8705200000000008</v>
      </c>
      <c r="D187" s="1">
        <v>6.8794100000000001E-12</v>
      </c>
      <c r="E187">
        <v>24488.6</v>
      </c>
      <c r="F187">
        <v>1834.22</v>
      </c>
      <c r="G187">
        <v>431.84699999999998</v>
      </c>
      <c r="H187">
        <v>8.3475800000000007</v>
      </c>
      <c r="I187">
        <v>392.60199999999998</v>
      </c>
      <c r="J187">
        <v>31.780799999999999</v>
      </c>
      <c r="K187">
        <v>15.7606</v>
      </c>
      <c r="L187">
        <v>19.813199999999998</v>
      </c>
      <c r="M187">
        <v>0.474302</v>
      </c>
      <c r="N187">
        <v>14.421200000000001</v>
      </c>
      <c r="O187">
        <v>32.942100000000003</v>
      </c>
      <c r="P187">
        <v>6.0601900000000004</v>
      </c>
      <c r="Q187">
        <v>34.1875</v>
      </c>
      <c r="R187">
        <v>12.2875</v>
      </c>
      <c r="S187">
        <v>4.3992500000000003</v>
      </c>
      <c r="T187">
        <v>7.2710399999999994E-2</v>
      </c>
      <c r="U187">
        <v>0.86283900000000002</v>
      </c>
      <c r="V187">
        <v>5.6108399999999996</v>
      </c>
      <c r="W187">
        <v>0.71144200000000002</v>
      </c>
      <c r="X187">
        <v>359.92700000000002</v>
      </c>
      <c r="Y187">
        <v>2.1322199999999999E-2</v>
      </c>
      <c r="Z187" s="1">
        <v>4.2871299999999997E-5</v>
      </c>
      <c r="AA187">
        <v>6.9229399999999998E-4</v>
      </c>
      <c r="AB187">
        <v>4.2175700000000003E-2</v>
      </c>
      <c r="AC187">
        <v>1.5812900000000001</v>
      </c>
    </row>
    <row r="188" spans="1:29">
      <c r="A188" t="s">
        <v>69</v>
      </c>
      <c r="C188">
        <v>12.3527</v>
      </c>
      <c r="D188" s="1">
        <v>6.8794100000000001E-12</v>
      </c>
      <c r="E188">
        <v>19559.400000000001</v>
      </c>
      <c r="F188">
        <v>1288.57</v>
      </c>
      <c r="G188">
        <v>459.10399999999998</v>
      </c>
      <c r="H188">
        <v>7.8342299999999998</v>
      </c>
      <c r="I188">
        <v>306.96499999999997</v>
      </c>
      <c r="J188">
        <v>21.452000000000002</v>
      </c>
      <c r="K188">
        <v>17.931100000000001</v>
      </c>
      <c r="L188">
        <v>15.157500000000001</v>
      </c>
      <c r="M188">
        <v>0.43460599999999999</v>
      </c>
      <c r="N188">
        <v>8.2771500000000007</v>
      </c>
      <c r="O188">
        <v>24.966000000000001</v>
      </c>
      <c r="P188">
        <v>6.9736799999999999</v>
      </c>
      <c r="Q188">
        <v>34.654499999999999</v>
      </c>
      <c r="R188">
        <v>14.0268</v>
      </c>
      <c r="S188">
        <v>3.8123499999999999</v>
      </c>
      <c r="T188">
        <v>8.0098000000000003E-2</v>
      </c>
      <c r="U188">
        <v>0.59826900000000005</v>
      </c>
      <c r="V188">
        <v>2.4855299999999998</v>
      </c>
      <c r="W188">
        <v>0.69397900000000001</v>
      </c>
      <c r="X188">
        <v>257.80099999999999</v>
      </c>
      <c r="Y188">
        <v>1.5927400000000001E-2</v>
      </c>
      <c r="Z188">
        <v>1.6305000000000001E-4</v>
      </c>
      <c r="AA188" s="1">
        <v>8.2210200000000001E-5</v>
      </c>
      <c r="AB188">
        <v>7.1251400000000006E-2</v>
      </c>
      <c r="AC188">
        <v>0.45887</v>
      </c>
    </row>
    <row r="189" spans="1:29">
      <c r="A189" t="s">
        <v>70</v>
      </c>
      <c r="C189">
        <v>7.5012299999999996</v>
      </c>
      <c r="D189" s="1">
        <v>1.1361000000000001E-11</v>
      </c>
      <c r="E189">
        <v>19594.8</v>
      </c>
      <c r="F189">
        <v>2027.9</v>
      </c>
      <c r="G189">
        <v>381.28100000000001</v>
      </c>
      <c r="H189">
        <v>5.3060499999999999</v>
      </c>
      <c r="I189">
        <v>394.505</v>
      </c>
      <c r="J189">
        <v>33.536200000000001</v>
      </c>
      <c r="K189">
        <v>13.5753</v>
      </c>
      <c r="L189">
        <v>15.394500000000001</v>
      </c>
      <c r="M189">
        <v>0.44089699999999998</v>
      </c>
      <c r="N189">
        <v>10.597</v>
      </c>
      <c r="O189">
        <v>34.3598</v>
      </c>
      <c r="P189">
        <v>7.9623100000000004</v>
      </c>
      <c r="Q189">
        <v>25.880400000000002</v>
      </c>
      <c r="R189">
        <v>12.095599999999999</v>
      </c>
      <c r="S189">
        <v>3.8678400000000002</v>
      </c>
      <c r="T189">
        <v>7.0288600000000007E-2</v>
      </c>
      <c r="U189">
        <v>0.74670700000000001</v>
      </c>
      <c r="V189">
        <v>3.30097</v>
      </c>
      <c r="W189">
        <v>0.80135900000000004</v>
      </c>
      <c r="X189">
        <v>358.947</v>
      </c>
      <c r="Y189">
        <v>1.28638E-2</v>
      </c>
      <c r="Z189" s="1">
        <v>4.5593200000000003E-5</v>
      </c>
      <c r="AA189">
        <v>1.25673E-4</v>
      </c>
      <c r="AB189">
        <v>5.1938499999999999E-2</v>
      </c>
      <c r="AC189">
        <v>1.3005</v>
      </c>
    </row>
  </sheetData>
  <mergeCells count="2">
    <mergeCell ref="A98:V103"/>
    <mergeCell ref="AF56:BA6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CDDD5-38C6-4E39-BDF8-B2DF8A11EB6A}">
  <sheetPr codeName="Sheet8"/>
  <dimension ref="A1:AC59"/>
  <sheetViews>
    <sheetView workbookViewId="0">
      <selection activeCell="E12" sqref="E12"/>
    </sheetView>
  </sheetViews>
  <sheetFormatPr defaultRowHeight="14.4"/>
  <cols>
    <col min="2" max="2" width="11.33203125" customWidth="1"/>
  </cols>
  <sheetData>
    <row r="1" spans="1:29">
      <c r="C1" t="s">
        <v>262</v>
      </c>
      <c r="D1" t="s">
        <v>263</v>
      </c>
      <c r="E1" t="s">
        <v>264</v>
      </c>
      <c r="F1" t="s">
        <v>265</v>
      </c>
      <c r="G1" t="s">
        <v>266</v>
      </c>
      <c r="H1" t="s">
        <v>267</v>
      </c>
      <c r="I1" t="s">
        <v>268</v>
      </c>
      <c r="J1" t="s">
        <v>269</v>
      </c>
      <c r="K1" t="s">
        <v>270</v>
      </c>
      <c r="L1" t="s">
        <v>271</v>
      </c>
      <c r="M1" t="s">
        <v>272</v>
      </c>
      <c r="N1" t="s">
        <v>273</v>
      </c>
      <c r="O1" t="s">
        <v>274</v>
      </c>
      <c r="P1" t="s">
        <v>275</v>
      </c>
      <c r="Q1" t="s">
        <v>276</v>
      </c>
      <c r="R1" t="s">
        <v>277</v>
      </c>
      <c r="S1" t="s">
        <v>278</v>
      </c>
      <c r="T1" t="s">
        <v>279</v>
      </c>
      <c r="U1" t="s">
        <v>280</v>
      </c>
      <c r="V1" t="s">
        <v>281</v>
      </c>
      <c r="W1" t="s">
        <v>282</v>
      </c>
      <c r="X1" t="s">
        <v>283</v>
      </c>
      <c r="Y1" t="s">
        <v>284</v>
      </c>
      <c r="Z1" t="s">
        <v>285</v>
      </c>
      <c r="AA1" t="s">
        <v>286</v>
      </c>
      <c r="AB1" t="s">
        <v>287</v>
      </c>
      <c r="AC1" t="s">
        <v>288</v>
      </c>
    </row>
    <row r="2" spans="1:29">
      <c r="A2" s="46" t="s">
        <v>305</v>
      </c>
      <c r="B2" s="30" t="s">
        <v>300</v>
      </c>
      <c r="C2" s="30">
        <v>2040.3662000000002</v>
      </c>
      <c r="D2" s="30"/>
      <c r="E2" s="30">
        <v>9229965</v>
      </c>
      <c r="F2" s="30">
        <v>36869.261899999998</v>
      </c>
      <c r="G2" s="30">
        <v>8140.756080000001</v>
      </c>
      <c r="H2" s="30">
        <v>2286.5884000000001</v>
      </c>
      <c r="I2" s="30">
        <v>130209.19099999999</v>
      </c>
      <c r="J2" s="30">
        <v>12815.046899999999</v>
      </c>
      <c r="K2" s="30">
        <v>6548.4018000000024</v>
      </c>
      <c r="L2" s="30">
        <v>5992.4391000000005</v>
      </c>
      <c r="M2" s="30">
        <v>114.63806000000001</v>
      </c>
      <c r="N2" s="30">
        <v>1564.9952000000003</v>
      </c>
      <c r="O2" s="30">
        <v>3469.4571000000005</v>
      </c>
      <c r="P2" s="30">
        <v>2725.7737999999999</v>
      </c>
      <c r="Q2" s="30">
        <v>11038.742</v>
      </c>
      <c r="R2" s="30">
        <v>1239.3717000000001</v>
      </c>
      <c r="S2" s="30">
        <v>1321.8416000000002</v>
      </c>
      <c r="T2" s="30">
        <v>2.9424130049999997</v>
      </c>
      <c r="U2" s="30">
        <v>54.363266550000013</v>
      </c>
      <c r="V2" s="30">
        <v>1223.4738400000001</v>
      </c>
      <c r="W2" s="30">
        <v>125.41994</v>
      </c>
      <c r="X2" s="30">
        <v>114726.25</v>
      </c>
      <c r="Y2" s="30">
        <v>0.95073809559999989</v>
      </c>
      <c r="Z2" s="30">
        <v>4.4375791005000005E-2</v>
      </c>
      <c r="AA2" s="30">
        <v>-6.5406012166000005E-2</v>
      </c>
      <c r="AB2" s="30">
        <v>1.7075349166000002</v>
      </c>
      <c r="AC2" s="30">
        <v>334.47155999999995</v>
      </c>
    </row>
    <row r="3" spans="1:29">
      <c r="A3" s="46"/>
      <c r="B3" s="31" t="s">
        <v>304</v>
      </c>
      <c r="C3" s="31">
        <v>338.07508999999999</v>
      </c>
      <c r="D3" s="31"/>
      <c r="E3" s="31">
        <v>906586.90000000037</v>
      </c>
      <c r="F3" s="31">
        <v>81395.23</v>
      </c>
      <c r="G3" s="31">
        <v>16368.265000000001</v>
      </c>
      <c r="H3" s="31">
        <v>308.81364000000002</v>
      </c>
      <c r="I3" s="31">
        <v>14070.605</v>
      </c>
      <c r="J3" s="31">
        <v>1310.2134799999997</v>
      </c>
      <c r="K3" s="31">
        <v>713.94659999999999</v>
      </c>
      <c r="L3" s="31">
        <v>730.52732000000015</v>
      </c>
      <c r="M3" s="31">
        <v>21.841703999999996</v>
      </c>
      <c r="N3" s="31">
        <v>414.10586000000012</v>
      </c>
      <c r="O3" s="31">
        <v>1218.4579999999999</v>
      </c>
      <c r="P3" s="31">
        <v>274.91162999999995</v>
      </c>
      <c r="Q3" s="31">
        <v>1318.1961000000001</v>
      </c>
      <c r="R3" s="31">
        <v>479.62741000000011</v>
      </c>
      <c r="S3" s="31">
        <v>159.95937000000001</v>
      </c>
      <c r="T3" s="31">
        <v>3.4145882050000003</v>
      </c>
      <c r="U3" s="31">
        <v>21.155252850000007</v>
      </c>
      <c r="V3" s="31">
        <v>125.66116</v>
      </c>
      <c r="W3" s="31">
        <v>27.012727000000009</v>
      </c>
      <c r="X3" s="31">
        <v>14275.205999999996</v>
      </c>
      <c r="Y3" s="31">
        <v>0.67718883315</v>
      </c>
      <c r="Z3" s="31">
        <v>7.0858873498399991E-2</v>
      </c>
      <c r="AA3" s="31">
        <v>1.0644012115300002E-2</v>
      </c>
      <c r="AB3" s="31">
        <v>1.3262374328600002</v>
      </c>
      <c r="AC3" s="31">
        <v>51.888193000000001</v>
      </c>
    </row>
    <row r="4" spans="1:29">
      <c r="A4" s="46"/>
      <c r="B4" t="s">
        <v>302</v>
      </c>
      <c r="C4">
        <v>16.569333975440291</v>
      </c>
      <c r="E4">
        <v>9.8222138437144704</v>
      </c>
      <c r="F4">
        <v>220.76718058736077</v>
      </c>
      <c r="G4">
        <v>201.06566072177415</v>
      </c>
      <c r="H4">
        <v>13.505431935192187</v>
      </c>
      <c r="I4">
        <v>10.806153461163891</v>
      </c>
      <c r="J4">
        <v>10.224024072826451</v>
      </c>
      <c r="K4">
        <v>10.90260832803509</v>
      </c>
      <c r="L4">
        <v>12.190817592122047</v>
      </c>
      <c r="M4">
        <v>19.052750892679093</v>
      </c>
      <c r="N4">
        <v>26.460519495523055</v>
      </c>
      <c r="O4">
        <v>35.11955804266897</v>
      </c>
      <c r="P4">
        <v>10.085636232911181</v>
      </c>
      <c r="Q4">
        <v>11.941542795365633</v>
      </c>
      <c r="R4">
        <v>38.699238493181667</v>
      </c>
      <c r="S4">
        <v>12.101251012224157</v>
      </c>
      <c r="T4">
        <v>116.04721020460553</v>
      </c>
      <c r="U4">
        <v>38.914609427567598</v>
      </c>
      <c r="V4">
        <v>10.270849763326364</v>
      </c>
      <c r="W4">
        <v>21.537824846671118</v>
      </c>
      <c r="X4">
        <v>12.442841982545403</v>
      </c>
      <c r="Y4">
        <v>71.227695227951699</v>
      </c>
      <c r="Z4">
        <v>159.67912209253018</v>
      </c>
      <c r="AA4">
        <v>-16.273751850648797</v>
      </c>
      <c r="AB4">
        <v>77.669710877758817</v>
      </c>
      <c r="AC4">
        <v>15.513484315377967</v>
      </c>
    </row>
    <row r="5" spans="1:29">
      <c r="A5" s="46" t="s">
        <v>306</v>
      </c>
      <c r="B5" s="30" t="s">
        <v>300</v>
      </c>
      <c r="C5" s="30">
        <v>1828.5143999999996</v>
      </c>
      <c r="D5" s="30"/>
      <c r="E5" s="30">
        <v>9764039</v>
      </c>
      <c r="F5" s="30">
        <v>43313.26660000001</v>
      </c>
      <c r="G5" s="30">
        <v>8559.5272299999997</v>
      </c>
      <c r="H5" s="30">
        <v>1761.6569900000006</v>
      </c>
      <c r="I5" s="30">
        <v>46346.719000000012</v>
      </c>
      <c r="J5" s="30">
        <v>8.3902326000000009</v>
      </c>
      <c r="K5" s="30">
        <v>23.031314300000009</v>
      </c>
      <c r="L5" s="30">
        <v>5004.3545000000004</v>
      </c>
      <c r="M5" s="30">
        <v>48.119680999999986</v>
      </c>
      <c r="N5" s="30">
        <v>1843.0099000000002</v>
      </c>
      <c r="O5" s="30">
        <v>3515.2724000000012</v>
      </c>
      <c r="P5" s="30">
        <v>3125.0939999999991</v>
      </c>
      <c r="Q5" s="30">
        <v>10240.424999999997</v>
      </c>
      <c r="R5" s="30">
        <v>1479.8848999999998</v>
      </c>
      <c r="S5" s="30">
        <v>1393.4159999999997</v>
      </c>
      <c r="T5" s="30">
        <v>2.7291754049999994</v>
      </c>
      <c r="U5" s="30">
        <v>54.011060200000003</v>
      </c>
      <c r="V5" s="30">
        <v>1211.1054100000003</v>
      </c>
      <c r="W5" s="30">
        <v>39.010034400000009</v>
      </c>
      <c r="X5" s="30">
        <v>142384.89999999994</v>
      </c>
      <c r="Y5" s="30">
        <v>-0.81837446950000026</v>
      </c>
      <c r="Z5" s="30">
        <v>5.2863383609999995E-2</v>
      </c>
      <c r="AA5" s="30">
        <v>-4.3247203870000001E-2</v>
      </c>
      <c r="AB5" s="30">
        <v>0.46817351029999998</v>
      </c>
      <c r="AC5" s="30">
        <v>187.22774000000001</v>
      </c>
    </row>
    <row r="6" spans="1:29">
      <c r="A6" s="46"/>
      <c r="B6" s="31" t="s">
        <v>304</v>
      </c>
      <c r="C6" s="31">
        <v>306.47496000000001</v>
      </c>
      <c r="D6" s="31"/>
      <c r="E6" s="31">
        <v>934546.10000000009</v>
      </c>
      <c r="F6" s="31">
        <v>95221.640000000014</v>
      </c>
      <c r="G6" s="31">
        <v>16105.184999999999</v>
      </c>
      <c r="H6" s="31">
        <v>249.36857999999998</v>
      </c>
      <c r="I6" s="31">
        <v>5020.8016999999973</v>
      </c>
      <c r="J6" s="31">
        <v>11.799906</v>
      </c>
      <c r="K6" s="31">
        <v>70.89264900000002</v>
      </c>
      <c r="L6" s="31">
        <v>668.0621799999999</v>
      </c>
      <c r="M6" s="31">
        <v>16.179606</v>
      </c>
      <c r="N6" s="31">
        <v>482.47070000000008</v>
      </c>
      <c r="O6" s="31">
        <v>1308.4751999999994</v>
      </c>
      <c r="P6" s="31">
        <v>321.8956399999999</v>
      </c>
      <c r="Q6" s="31">
        <v>1225.3221999999998</v>
      </c>
      <c r="R6" s="31">
        <v>518.31323999999995</v>
      </c>
      <c r="S6" s="31">
        <v>175.48201000000003</v>
      </c>
      <c r="T6" s="31">
        <v>3.6582219499999997</v>
      </c>
      <c r="U6" s="31">
        <v>21.775607669999996</v>
      </c>
      <c r="V6" s="31">
        <v>123.88847399999999</v>
      </c>
      <c r="W6" s="31">
        <v>20.320045000000004</v>
      </c>
      <c r="X6" s="31">
        <v>18419.740000000005</v>
      </c>
      <c r="Y6" s="31">
        <v>0.86241921922000009</v>
      </c>
      <c r="Z6" s="31">
        <v>6.4107932650000005E-2</v>
      </c>
      <c r="AA6" s="31">
        <v>2.6186774754000004E-2</v>
      </c>
      <c r="AB6" s="31">
        <v>0.69141529329000007</v>
      </c>
      <c r="AC6" s="31">
        <v>39.556261000000013</v>
      </c>
    </row>
    <row r="7" spans="1:29">
      <c r="A7" s="46"/>
      <c r="B7" t="s">
        <v>302</v>
      </c>
      <c r="C7">
        <v>16.76087210469877</v>
      </c>
      <c r="E7">
        <v>9.5713065054328439</v>
      </c>
      <c r="F7">
        <v>219.84405119885366</v>
      </c>
      <c r="G7">
        <v>188.15507641068629</v>
      </c>
      <c r="H7">
        <v>14.155342465391058</v>
      </c>
      <c r="I7">
        <v>10.833132977546903</v>
      </c>
      <c r="J7">
        <v>140.63860398816595</v>
      </c>
      <c r="K7">
        <v>307.80982829104107</v>
      </c>
      <c r="L7">
        <v>13.349617418190496</v>
      </c>
      <c r="M7">
        <v>33.623676765438248</v>
      </c>
      <c r="N7">
        <v>26.178410653138652</v>
      </c>
      <c r="O7">
        <v>37.22258337646889</v>
      </c>
      <c r="P7">
        <v>10.300350645452584</v>
      </c>
      <c r="Q7">
        <v>11.965540492704161</v>
      </c>
      <c r="R7">
        <v>35.02388868215359</v>
      </c>
      <c r="S7">
        <v>12.593655448193509</v>
      </c>
      <c r="T7">
        <v>134.04129112764011</v>
      </c>
      <c r="U7">
        <v>40.316941732612008</v>
      </c>
      <c r="V7">
        <v>10.229371694409322</v>
      </c>
      <c r="W7">
        <v>52.08927731681262</v>
      </c>
      <c r="X7">
        <v>12.936582460640148</v>
      </c>
      <c r="Y7">
        <v>-105.38197993235417</v>
      </c>
      <c r="Z7">
        <v>121.2709597307595</v>
      </c>
      <c r="AA7">
        <v>-60.551370749232213</v>
      </c>
      <c r="AB7">
        <v>147.68355707416026</v>
      </c>
      <c r="AC7">
        <v>21.127350573157592</v>
      </c>
    </row>
    <row r="9" spans="1:29">
      <c r="B9" t="s">
        <v>307</v>
      </c>
      <c r="C9">
        <f>C4-C7</f>
        <v>-0.19153812925847902</v>
      </c>
      <c r="D9">
        <f t="shared" ref="D9:AC9" si="0">D4-D7</f>
        <v>0</v>
      </c>
      <c r="E9">
        <f t="shared" si="0"/>
        <v>0.25090733828162648</v>
      </c>
      <c r="F9">
        <f t="shared" si="0"/>
        <v>0.9231293885071068</v>
      </c>
      <c r="G9">
        <f t="shared" si="0"/>
        <v>12.91058431108786</v>
      </c>
      <c r="H9">
        <f t="shared" si="0"/>
        <v>-0.64991053019887168</v>
      </c>
      <c r="I9">
        <f t="shared" si="0"/>
        <v>-2.697951638301177E-2</v>
      </c>
      <c r="J9">
        <f t="shared" si="0"/>
        <v>-130.41457991533952</v>
      </c>
      <c r="K9">
        <f t="shared" si="0"/>
        <v>-296.90721996300596</v>
      </c>
      <c r="L9">
        <f t="shared" si="0"/>
        <v>-1.1587998260684493</v>
      </c>
      <c r="M9">
        <f t="shared" si="0"/>
        <v>-14.570925872759155</v>
      </c>
      <c r="N9">
        <f t="shared" si="0"/>
        <v>0.28210884238440315</v>
      </c>
      <c r="O9">
        <f t="shared" si="0"/>
        <v>-2.1030253337999198</v>
      </c>
      <c r="P9">
        <f t="shared" si="0"/>
        <v>-0.21471441254140267</v>
      </c>
      <c r="Q9">
        <f t="shared" si="0"/>
        <v>-2.3997697338527857E-2</v>
      </c>
      <c r="R9">
        <f t="shared" si="0"/>
        <v>3.6753498110280773</v>
      </c>
      <c r="S9">
        <f t="shared" si="0"/>
        <v>-0.49240443596935179</v>
      </c>
      <c r="T9">
        <f t="shared" si="0"/>
        <v>-17.994080923034574</v>
      </c>
      <c r="U9">
        <f t="shared" si="0"/>
        <v>-1.4023323050444105</v>
      </c>
      <c r="V9">
        <f t="shared" si="0"/>
        <v>4.1478068917042421E-2</v>
      </c>
      <c r="W9">
        <f t="shared" si="0"/>
        <v>-30.551452470141502</v>
      </c>
      <c r="X9">
        <f t="shared" si="0"/>
        <v>-0.49374047809474497</v>
      </c>
      <c r="Y9">
        <f t="shared" si="0"/>
        <v>176.60967516030587</v>
      </c>
      <c r="Z9">
        <f t="shared" si="0"/>
        <v>38.408162361770678</v>
      </c>
      <c r="AA9">
        <f t="shared" si="0"/>
        <v>44.277618898583412</v>
      </c>
      <c r="AB9">
        <f t="shared" si="0"/>
        <v>-70.013846196401445</v>
      </c>
      <c r="AC9">
        <f t="shared" si="0"/>
        <v>-5.613866257779625</v>
      </c>
    </row>
    <row r="11" spans="1:29" ht="83.4">
      <c r="B11" t="s">
        <v>308</v>
      </c>
      <c r="C11" s="32" t="s">
        <v>309</v>
      </c>
      <c r="D11" s="32" t="s">
        <v>310</v>
      </c>
      <c r="E11" t="s">
        <v>311</v>
      </c>
    </row>
    <row r="12" spans="1:29">
      <c r="A12" t="s">
        <v>305</v>
      </c>
      <c r="B12">
        <v>44</v>
      </c>
      <c r="C12">
        <f>SQRT(B12)</f>
        <v>6.6332495807107996</v>
      </c>
      <c r="D12">
        <f>C12/B12</f>
        <v>0.15075567228888181</v>
      </c>
    </row>
    <row r="13" spans="1:29">
      <c r="A13" t="s">
        <v>306</v>
      </c>
      <c r="B13">
        <v>45</v>
      </c>
      <c r="C13">
        <f>SQRT(B13)</f>
        <v>6.7082039324993694</v>
      </c>
      <c r="D13">
        <f>C13/B13</f>
        <v>0.14907119849998599</v>
      </c>
    </row>
    <row r="15" spans="1:29">
      <c r="B15">
        <v>1</v>
      </c>
      <c r="C15">
        <f t="shared" ref="C15:C58" si="1">SQRT(B15)</f>
        <v>1</v>
      </c>
      <c r="D15">
        <f t="shared" ref="D15:D59" si="2">C15/B15</f>
        <v>1</v>
      </c>
    </row>
    <row r="16" spans="1:29">
      <c r="B16">
        <v>2</v>
      </c>
      <c r="C16">
        <f t="shared" si="1"/>
        <v>1.4142135623730951</v>
      </c>
      <c r="D16">
        <f t="shared" si="2"/>
        <v>0.70710678118654757</v>
      </c>
    </row>
    <row r="17" spans="2:4">
      <c r="B17">
        <v>3</v>
      </c>
      <c r="C17">
        <f t="shared" si="1"/>
        <v>1.7320508075688772</v>
      </c>
      <c r="D17">
        <f t="shared" si="2"/>
        <v>0.57735026918962573</v>
      </c>
    </row>
    <row r="18" spans="2:4">
      <c r="B18">
        <v>4</v>
      </c>
      <c r="C18">
        <f t="shared" si="1"/>
        <v>2</v>
      </c>
      <c r="D18">
        <f t="shared" si="2"/>
        <v>0.5</v>
      </c>
    </row>
    <row r="19" spans="2:4">
      <c r="B19">
        <v>5</v>
      </c>
      <c r="C19">
        <f t="shared" si="1"/>
        <v>2.2360679774997898</v>
      </c>
      <c r="D19">
        <f t="shared" si="2"/>
        <v>0.44721359549995798</v>
      </c>
    </row>
    <row r="20" spans="2:4">
      <c r="B20">
        <v>6</v>
      </c>
      <c r="C20">
        <f t="shared" si="1"/>
        <v>2.4494897427831779</v>
      </c>
      <c r="D20">
        <f t="shared" si="2"/>
        <v>0.40824829046386296</v>
      </c>
    </row>
    <row r="21" spans="2:4">
      <c r="B21">
        <v>7</v>
      </c>
      <c r="C21">
        <f t="shared" si="1"/>
        <v>2.6457513110645907</v>
      </c>
      <c r="D21">
        <f t="shared" si="2"/>
        <v>0.37796447300922725</v>
      </c>
    </row>
    <row r="22" spans="2:4">
      <c r="B22">
        <v>8</v>
      </c>
      <c r="C22">
        <f t="shared" si="1"/>
        <v>2.8284271247461903</v>
      </c>
      <c r="D22">
        <f t="shared" si="2"/>
        <v>0.35355339059327379</v>
      </c>
    </row>
    <row r="23" spans="2:4">
      <c r="B23">
        <v>9</v>
      </c>
      <c r="C23">
        <f t="shared" si="1"/>
        <v>3</v>
      </c>
      <c r="D23">
        <f t="shared" si="2"/>
        <v>0.33333333333333331</v>
      </c>
    </row>
    <row r="24" spans="2:4">
      <c r="B24">
        <v>10</v>
      </c>
      <c r="C24">
        <f t="shared" si="1"/>
        <v>3.1622776601683795</v>
      </c>
      <c r="D24">
        <f t="shared" si="2"/>
        <v>0.31622776601683794</v>
      </c>
    </row>
    <row r="25" spans="2:4">
      <c r="B25">
        <v>11</v>
      </c>
      <c r="C25">
        <f t="shared" si="1"/>
        <v>3.3166247903553998</v>
      </c>
      <c r="D25">
        <f t="shared" si="2"/>
        <v>0.30151134457776363</v>
      </c>
    </row>
    <row r="26" spans="2:4">
      <c r="B26">
        <v>12</v>
      </c>
      <c r="C26">
        <f t="shared" si="1"/>
        <v>3.4641016151377544</v>
      </c>
      <c r="D26">
        <f t="shared" si="2"/>
        <v>0.28867513459481287</v>
      </c>
    </row>
    <row r="27" spans="2:4">
      <c r="B27">
        <v>13</v>
      </c>
      <c r="C27">
        <f t="shared" si="1"/>
        <v>3.6055512754639891</v>
      </c>
      <c r="D27">
        <f t="shared" si="2"/>
        <v>0.27735009811261457</v>
      </c>
    </row>
    <row r="28" spans="2:4">
      <c r="B28">
        <v>14</v>
      </c>
      <c r="C28">
        <f t="shared" si="1"/>
        <v>3.7416573867739413</v>
      </c>
      <c r="D28">
        <f t="shared" si="2"/>
        <v>0.2672612419124244</v>
      </c>
    </row>
    <row r="29" spans="2:4">
      <c r="B29">
        <v>15</v>
      </c>
      <c r="C29">
        <f t="shared" si="1"/>
        <v>3.872983346207417</v>
      </c>
      <c r="D29">
        <f t="shared" si="2"/>
        <v>0.25819888974716115</v>
      </c>
    </row>
    <row r="30" spans="2:4">
      <c r="B30">
        <v>16</v>
      </c>
      <c r="C30">
        <f t="shared" si="1"/>
        <v>4</v>
      </c>
      <c r="D30">
        <f t="shared" si="2"/>
        <v>0.25</v>
      </c>
    </row>
    <row r="31" spans="2:4">
      <c r="B31">
        <v>17</v>
      </c>
      <c r="C31">
        <f t="shared" si="1"/>
        <v>4.1231056256176606</v>
      </c>
      <c r="D31">
        <f t="shared" si="2"/>
        <v>0.24253562503633297</v>
      </c>
    </row>
    <row r="32" spans="2:4">
      <c r="B32">
        <v>18</v>
      </c>
      <c r="C32">
        <f t="shared" si="1"/>
        <v>4.2426406871192848</v>
      </c>
      <c r="D32">
        <f t="shared" si="2"/>
        <v>0.23570226039551581</v>
      </c>
    </row>
    <row r="33" spans="2:4">
      <c r="B33">
        <v>19</v>
      </c>
      <c r="C33">
        <f t="shared" si="1"/>
        <v>4.358898943540674</v>
      </c>
      <c r="D33">
        <f t="shared" si="2"/>
        <v>0.2294157338705618</v>
      </c>
    </row>
    <row r="34" spans="2:4">
      <c r="B34">
        <v>20</v>
      </c>
      <c r="C34">
        <f t="shared" si="1"/>
        <v>4.4721359549995796</v>
      </c>
      <c r="D34">
        <f t="shared" si="2"/>
        <v>0.22360679774997899</v>
      </c>
    </row>
    <row r="35" spans="2:4">
      <c r="B35">
        <v>21</v>
      </c>
      <c r="C35">
        <f t="shared" si="1"/>
        <v>4.5825756949558398</v>
      </c>
      <c r="D35">
        <f t="shared" si="2"/>
        <v>0.21821789023599236</v>
      </c>
    </row>
    <row r="36" spans="2:4">
      <c r="B36">
        <v>22</v>
      </c>
      <c r="C36">
        <f t="shared" si="1"/>
        <v>4.6904157598234297</v>
      </c>
      <c r="D36">
        <f t="shared" si="2"/>
        <v>0.21320071635561044</v>
      </c>
    </row>
    <row r="37" spans="2:4">
      <c r="B37">
        <v>23</v>
      </c>
      <c r="C37">
        <f t="shared" si="1"/>
        <v>4.7958315233127191</v>
      </c>
      <c r="D37">
        <f t="shared" si="2"/>
        <v>0.20851441405707474</v>
      </c>
    </row>
    <row r="38" spans="2:4">
      <c r="B38">
        <v>24</v>
      </c>
      <c r="C38">
        <f t="shared" si="1"/>
        <v>4.8989794855663558</v>
      </c>
      <c r="D38">
        <f t="shared" si="2"/>
        <v>0.20412414523193148</v>
      </c>
    </row>
    <row r="39" spans="2:4">
      <c r="B39">
        <v>25</v>
      </c>
      <c r="C39">
        <f t="shared" si="1"/>
        <v>5</v>
      </c>
      <c r="D39">
        <f t="shared" si="2"/>
        <v>0.2</v>
      </c>
    </row>
    <row r="40" spans="2:4">
      <c r="B40">
        <v>26</v>
      </c>
      <c r="C40">
        <f t="shared" si="1"/>
        <v>5.0990195135927845</v>
      </c>
      <c r="D40">
        <f t="shared" si="2"/>
        <v>0.19611613513818402</v>
      </c>
    </row>
    <row r="41" spans="2:4">
      <c r="B41">
        <v>27</v>
      </c>
      <c r="C41">
        <f t="shared" si="1"/>
        <v>5.196152422706632</v>
      </c>
      <c r="D41">
        <f t="shared" si="2"/>
        <v>0.19245008972987526</v>
      </c>
    </row>
    <row r="42" spans="2:4">
      <c r="B42">
        <v>28</v>
      </c>
      <c r="C42">
        <f t="shared" si="1"/>
        <v>5.2915026221291814</v>
      </c>
      <c r="D42">
        <f t="shared" si="2"/>
        <v>0.18898223650461363</v>
      </c>
    </row>
    <row r="43" spans="2:4">
      <c r="B43">
        <v>29</v>
      </c>
      <c r="C43">
        <f t="shared" si="1"/>
        <v>5.3851648071345037</v>
      </c>
      <c r="D43">
        <f t="shared" si="2"/>
        <v>0.18569533817705186</v>
      </c>
    </row>
    <row r="44" spans="2:4">
      <c r="B44">
        <v>30</v>
      </c>
      <c r="C44">
        <f t="shared" si="1"/>
        <v>5.4772255750516612</v>
      </c>
      <c r="D44">
        <f t="shared" si="2"/>
        <v>0.18257418583505539</v>
      </c>
    </row>
    <row r="45" spans="2:4">
      <c r="B45">
        <v>31</v>
      </c>
      <c r="C45">
        <f t="shared" si="1"/>
        <v>5.5677643628300215</v>
      </c>
      <c r="D45">
        <f t="shared" si="2"/>
        <v>0.17960530202677488</v>
      </c>
    </row>
    <row r="46" spans="2:4">
      <c r="B46">
        <v>32</v>
      </c>
      <c r="C46">
        <f t="shared" si="1"/>
        <v>5.6568542494923806</v>
      </c>
      <c r="D46">
        <f t="shared" si="2"/>
        <v>0.17677669529663689</v>
      </c>
    </row>
    <row r="47" spans="2:4">
      <c r="B47">
        <v>33</v>
      </c>
      <c r="C47">
        <f t="shared" si="1"/>
        <v>5.7445626465380286</v>
      </c>
      <c r="D47">
        <f t="shared" si="2"/>
        <v>0.17407765595569782</v>
      </c>
    </row>
    <row r="48" spans="2:4">
      <c r="B48">
        <v>34</v>
      </c>
      <c r="C48">
        <f t="shared" si="1"/>
        <v>5.8309518948453007</v>
      </c>
      <c r="D48">
        <f t="shared" si="2"/>
        <v>0.17149858514250885</v>
      </c>
    </row>
    <row r="49" spans="2:4">
      <c r="B49">
        <v>35</v>
      </c>
      <c r="C49">
        <f t="shared" si="1"/>
        <v>5.9160797830996161</v>
      </c>
      <c r="D49">
        <f t="shared" si="2"/>
        <v>0.16903085094570333</v>
      </c>
    </row>
    <row r="50" spans="2:4">
      <c r="B50">
        <v>36</v>
      </c>
      <c r="C50">
        <f t="shared" si="1"/>
        <v>6</v>
      </c>
      <c r="D50">
        <f t="shared" si="2"/>
        <v>0.16666666666666666</v>
      </c>
    </row>
    <row r="51" spans="2:4">
      <c r="B51">
        <v>37</v>
      </c>
      <c r="C51">
        <f t="shared" si="1"/>
        <v>6.0827625302982193</v>
      </c>
      <c r="D51">
        <f t="shared" si="2"/>
        <v>0.16439898730535729</v>
      </c>
    </row>
    <row r="52" spans="2:4">
      <c r="B52">
        <v>38</v>
      </c>
      <c r="C52">
        <f t="shared" si="1"/>
        <v>6.164414002968976</v>
      </c>
      <c r="D52">
        <f t="shared" si="2"/>
        <v>0.16222142113076252</v>
      </c>
    </row>
    <row r="53" spans="2:4">
      <c r="B53">
        <v>39</v>
      </c>
      <c r="C53">
        <f t="shared" si="1"/>
        <v>6.2449979983983983</v>
      </c>
      <c r="D53">
        <f t="shared" si="2"/>
        <v>0.16012815380508713</v>
      </c>
    </row>
    <row r="54" spans="2:4">
      <c r="B54">
        <v>40</v>
      </c>
      <c r="C54">
        <f t="shared" si="1"/>
        <v>6.324555320336759</v>
      </c>
      <c r="D54">
        <f t="shared" si="2"/>
        <v>0.15811388300841897</v>
      </c>
    </row>
    <row r="55" spans="2:4">
      <c r="B55">
        <v>41</v>
      </c>
      <c r="C55">
        <f t="shared" si="1"/>
        <v>6.4031242374328485</v>
      </c>
      <c r="D55">
        <f t="shared" si="2"/>
        <v>0.15617376188860607</v>
      </c>
    </row>
    <row r="56" spans="2:4">
      <c r="B56">
        <v>42</v>
      </c>
      <c r="C56">
        <f t="shared" si="1"/>
        <v>6.4807406984078604</v>
      </c>
      <c r="D56">
        <f t="shared" si="2"/>
        <v>0.15430334996209191</v>
      </c>
    </row>
    <row r="57" spans="2:4">
      <c r="B57">
        <v>43</v>
      </c>
      <c r="C57">
        <f t="shared" si="1"/>
        <v>6.5574385243020004</v>
      </c>
      <c r="D57">
        <f t="shared" si="2"/>
        <v>0.15249857033260467</v>
      </c>
    </row>
    <row r="58" spans="2:4">
      <c r="B58">
        <v>44</v>
      </c>
      <c r="C58">
        <f t="shared" si="1"/>
        <v>6.6332495807107996</v>
      </c>
      <c r="D58">
        <f t="shared" si="2"/>
        <v>0.15075567228888181</v>
      </c>
    </row>
    <row r="59" spans="2:4">
      <c r="B59">
        <v>45</v>
      </c>
      <c r="C59">
        <f>SQRT(B59)</f>
        <v>6.7082039324993694</v>
      </c>
      <c r="D59">
        <f t="shared" si="2"/>
        <v>0.14907119849998599</v>
      </c>
    </row>
  </sheetData>
  <mergeCells count="2">
    <mergeCell ref="A2:A4"/>
    <mergeCell ref="A5:A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Muscovite</vt:lpstr>
      <vt:lpstr>Bar Charts</vt:lpstr>
      <vt:lpstr>Ms SEM+ICP</vt:lpstr>
      <vt:lpstr>Ms SEM+ICP Edit </vt:lpstr>
      <vt:lpstr>Ms SEM+ICP Tidy</vt:lpstr>
      <vt:lpstr>Ms SEM+ICP Tidy w LOD</vt:lpstr>
      <vt:lpstr>Ms C vs R</vt:lpstr>
      <vt:lpstr>Uncertainty Calcs</vt:lpstr>
      <vt:lpstr>Uncertainties</vt:lpstr>
      <vt:lpstr>Sheet1</vt:lpstr>
      <vt:lpstr>Sheet2</vt:lpstr>
    </vt:vector>
  </TitlesOfParts>
  <Company>Durham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NICHOLSON, WILL J.</dc:creator>
  <cp:lastModifiedBy>Will Nicholson</cp:lastModifiedBy>
  <dcterms:created xsi:type="dcterms:W3CDTF">2024-05-07T11:00:01Z</dcterms:created>
  <dcterms:modified xsi:type="dcterms:W3CDTF">2025-05-30T16:16:13Z</dcterms:modified>
</cp:coreProperties>
</file>