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abelle/Documents/PhD/Thesis/Appendices/"/>
    </mc:Choice>
  </mc:AlternateContent>
  <xr:revisionPtr revIDLastSave="0" documentId="8_{EB001783-9AF6-AD43-93B3-43A83F167467}" xr6:coauthVersionLast="47" xr6:coauthVersionMax="47" xr10:uidLastSave="{00000000-0000-0000-0000-000000000000}"/>
  <bookViews>
    <workbookView xWindow="1460" yWindow="760" windowWidth="30240" windowHeight="17680" xr2:uid="{53CB5D38-0D26-E84D-A1A3-BCE360A8C80A}"/>
  </bookViews>
  <sheets>
    <sheet name="Subaerial water content" sheetId="1" r:id="rId1"/>
    <sheet name="Feeder dyke water cont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7" i="1" l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6" i="1"/>
  <c r="AM6" i="1" s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6" i="1"/>
  <c r="AD6" i="1" s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E6" i="1"/>
  <c r="AA6" i="1"/>
  <c r="Y6" i="1"/>
  <c r="AC6" i="1"/>
  <c r="J6" i="1"/>
  <c r="V6" i="1" s="1"/>
  <c r="H6" i="1"/>
  <c r="T6" i="1" s="1"/>
  <c r="I6" i="1"/>
  <c r="U6" i="1" s="1"/>
  <c r="N6" i="2"/>
  <c r="T6" i="2"/>
  <c r="Z6" i="2"/>
  <c r="I6" i="2"/>
  <c r="AM6" i="2"/>
  <c r="AQ6" i="2" s="1"/>
  <c r="AO6" i="2"/>
  <c r="AS6" i="2" s="1"/>
  <c r="AN6" i="2"/>
  <c r="AR6" i="2" s="1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S6" i="1" l="1"/>
  <c r="AR6" i="1"/>
  <c r="AQ6" i="1"/>
  <c r="AO7" i="2" l="1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6" i="2"/>
  <c r="AD6" i="2"/>
  <c r="M6" i="2"/>
  <c r="S6" i="2" s="1"/>
  <c r="J6" i="2"/>
  <c r="Y6" i="2" s="1"/>
  <c r="AD7" i="2"/>
  <c r="Y7" i="1"/>
  <c r="AC9" i="1"/>
  <c r="AD12" i="2"/>
  <c r="AH13" i="2"/>
  <c r="AJ8" i="2"/>
  <c r="AI8" i="2"/>
  <c r="AH8" i="2"/>
  <c r="AI6" i="2"/>
  <c r="AH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K6" i="2"/>
  <c r="L6" i="2"/>
  <c r="Z31" i="2"/>
  <c r="X22" i="2"/>
  <c r="R22" i="2"/>
  <c r="C22" i="2"/>
  <c r="B22" i="2"/>
  <c r="I22" i="2" s="1"/>
  <c r="X21" i="2"/>
  <c r="R21" i="2"/>
  <c r="C21" i="2"/>
  <c r="B21" i="2"/>
  <c r="X20" i="2"/>
  <c r="R20" i="2"/>
  <c r="C20" i="2"/>
  <c r="B20" i="2"/>
  <c r="I20" i="2" s="1"/>
  <c r="AM20" i="2" s="1"/>
  <c r="X19" i="2"/>
  <c r="R19" i="2"/>
  <c r="C19" i="2"/>
  <c r="B19" i="2"/>
  <c r="I19" i="2" s="1"/>
  <c r="X18" i="2"/>
  <c r="R18" i="2"/>
  <c r="C18" i="2"/>
  <c r="B18" i="2"/>
  <c r="I18" i="2" s="1"/>
  <c r="X17" i="2"/>
  <c r="R17" i="2"/>
  <c r="C17" i="2"/>
  <c r="B17" i="2"/>
  <c r="I17" i="2" s="1"/>
  <c r="AM17" i="2" s="1"/>
  <c r="X16" i="2"/>
  <c r="R16" i="2"/>
  <c r="C16" i="2"/>
  <c r="B16" i="2"/>
  <c r="I16" i="2" s="1"/>
  <c r="X15" i="2"/>
  <c r="R15" i="2"/>
  <c r="C15" i="2"/>
  <c r="B15" i="2"/>
  <c r="K15" i="2" s="1"/>
  <c r="X14" i="2"/>
  <c r="R14" i="2"/>
  <c r="C14" i="2"/>
  <c r="B14" i="2"/>
  <c r="I14" i="2" s="1"/>
  <c r="X13" i="2"/>
  <c r="R13" i="2"/>
  <c r="C13" i="2"/>
  <c r="B13" i="2"/>
  <c r="I13" i="2" s="1"/>
  <c r="X12" i="2"/>
  <c r="R12" i="2"/>
  <c r="C12" i="2"/>
  <c r="B12" i="2"/>
  <c r="I12" i="2" s="1"/>
  <c r="X11" i="2"/>
  <c r="R11" i="2"/>
  <c r="C11" i="2"/>
  <c r="B11" i="2"/>
  <c r="I11" i="2" s="1"/>
  <c r="AM11" i="2" s="1"/>
  <c r="X10" i="2"/>
  <c r="R10" i="2"/>
  <c r="C10" i="2"/>
  <c r="B10" i="2"/>
  <c r="I10" i="2" s="1"/>
  <c r="L10" i="2" s="1"/>
  <c r="X9" i="2"/>
  <c r="R9" i="2"/>
  <c r="C9" i="2"/>
  <c r="B9" i="2"/>
  <c r="K9" i="2" s="1"/>
  <c r="X8" i="2"/>
  <c r="R8" i="2"/>
  <c r="C8" i="2"/>
  <c r="B8" i="2"/>
  <c r="I8" i="2" s="1"/>
  <c r="AM8" i="2" s="1"/>
  <c r="X7" i="2"/>
  <c r="R7" i="2"/>
  <c r="C7" i="2"/>
  <c r="B7" i="2"/>
  <c r="I7" i="2" s="1"/>
  <c r="L7" i="2" s="1"/>
  <c r="X6" i="2"/>
  <c r="R6" i="2"/>
  <c r="C6" i="2"/>
  <c r="B6" i="2"/>
  <c r="L22" i="2" l="1"/>
  <c r="J7" i="2"/>
  <c r="K7" i="2"/>
  <c r="K16" i="2"/>
  <c r="AJ16" i="2" s="1"/>
  <c r="J21" i="2"/>
  <c r="Y21" i="2" s="1"/>
  <c r="J22" i="2"/>
  <c r="K10" i="2"/>
  <c r="J16" i="2"/>
  <c r="J11" i="2"/>
  <c r="K14" i="2"/>
  <c r="AJ14" i="2" s="1"/>
  <c r="J10" i="2"/>
  <c r="K17" i="2"/>
  <c r="I9" i="2"/>
  <c r="K20" i="2"/>
  <c r="AJ20" i="2" s="1"/>
  <c r="K22" i="2"/>
  <c r="K8" i="2"/>
  <c r="K21" i="2"/>
  <c r="AJ21" i="2" s="1"/>
  <c r="I15" i="2"/>
  <c r="I21" i="2"/>
  <c r="K11" i="2"/>
  <c r="AM12" i="2"/>
  <c r="L12" i="2"/>
  <c r="AA12" i="2" s="1"/>
  <c r="AH12" i="2"/>
  <c r="AM18" i="2"/>
  <c r="L18" i="2"/>
  <c r="AA18" i="2" s="1"/>
  <c r="AD18" i="2"/>
  <c r="AH18" i="2" s="1"/>
  <c r="AA22" i="2"/>
  <c r="K12" i="2"/>
  <c r="AD22" i="2"/>
  <c r="AH22" i="2" s="1"/>
  <c r="AM22" i="2"/>
  <c r="AD16" i="2"/>
  <c r="AH16" i="2" s="1"/>
  <c r="AM16" i="2"/>
  <c r="L11" i="2"/>
  <c r="AA11" i="2" s="1"/>
  <c r="J13" i="2"/>
  <c r="K13" i="2"/>
  <c r="K19" i="2"/>
  <c r="AA10" i="2"/>
  <c r="AD11" i="2"/>
  <c r="AH11" i="2" s="1"/>
  <c r="AD10" i="2"/>
  <c r="AH10" i="2" s="1"/>
  <c r="AM10" i="2"/>
  <c r="L20" i="2"/>
  <c r="AD20" i="2"/>
  <c r="AH20" i="2" s="1"/>
  <c r="AM13" i="2"/>
  <c r="AD13" i="2"/>
  <c r="L13" i="2"/>
  <c r="AJ15" i="2"/>
  <c r="AM19" i="2"/>
  <c r="AD19" i="2"/>
  <c r="AH19" i="2" s="1"/>
  <c r="L19" i="2"/>
  <c r="J12" i="2"/>
  <c r="L14" i="2"/>
  <c r="AD14" i="2"/>
  <c r="AH14" i="2" s="1"/>
  <c r="J18" i="2"/>
  <c r="K18" i="2"/>
  <c r="AM7" i="2"/>
  <c r="AH7" i="2"/>
  <c r="Z16" i="2"/>
  <c r="L8" i="2"/>
  <c r="AD8" i="2"/>
  <c r="L17" i="2"/>
  <c r="AA17" i="2" s="1"/>
  <c r="AD17" i="2"/>
  <c r="AH17" i="2" s="1"/>
  <c r="J17" i="2"/>
  <c r="Y17" i="2" s="1"/>
  <c r="L16" i="2"/>
  <c r="AA16" i="2" s="1"/>
  <c r="AJ9" i="2"/>
  <c r="AM14" i="2"/>
  <c r="J19" i="2"/>
  <c r="Z9" i="2"/>
  <c r="Z15" i="2"/>
  <c r="J8" i="2"/>
  <c r="J14" i="2"/>
  <c r="Y14" i="2" s="1"/>
  <c r="J20" i="2"/>
  <c r="Y20" i="2" s="1"/>
  <c r="J9" i="2"/>
  <c r="J15" i="2"/>
  <c r="Y15" i="2" s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6" i="1"/>
  <c r="AN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6" i="1"/>
  <c r="AC7" i="1"/>
  <c r="G7" i="1"/>
  <c r="Y8" i="1"/>
  <c r="G6" i="1"/>
  <c r="M6" i="1"/>
  <c r="O6" i="1" s="1"/>
  <c r="AI21" i="2" l="1"/>
  <c r="Y16" i="2"/>
  <c r="AI22" i="2"/>
  <c r="AJ10" i="2"/>
  <c r="AI16" i="2"/>
  <c r="Y22" i="2"/>
  <c r="AA19" i="2"/>
  <c r="AI10" i="2"/>
  <c r="Y10" i="2"/>
  <c r="AA8" i="2"/>
  <c r="Z19" i="2"/>
  <c r="Y11" i="2"/>
  <c r="Z17" i="2"/>
  <c r="AI11" i="2"/>
  <c r="Z10" i="2"/>
  <c r="Z13" i="2"/>
  <c r="Z21" i="2"/>
  <c r="Z14" i="2"/>
  <c r="AJ17" i="2"/>
  <c r="AA14" i="2"/>
  <c r="AD9" i="2"/>
  <c r="AH9" i="2" s="1"/>
  <c r="AM9" i="2"/>
  <c r="L9" i="2"/>
  <c r="Z8" i="2"/>
  <c r="AJ11" i="2"/>
  <c r="Z20" i="2"/>
  <c r="Z11" i="2"/>
  <c r="AD21" i="2"/>
  <c r="AH21" i="2" s="1"/>
  <c r="L21" i="2"/>
  <c r="AM21" i="2"/>
  <c r="AD15" i="2"/>
  <c r="AH15" i="2" s="1"/>
  <c r="AM15" i="2"/>
  <c r="L15" i="2"/>
  <c r="Z22" i="2"/>
  <c r="AJ22" i="2"/>
  <c r="AA20" i="2"/>
  <c r="AI13" i="2"/>
  <c r="AI7" i="2"/>
  <c r="AJ7" i="2"/>
  <c r="AI18" i="2"/>
  <c r="Y18" i="2"/>
  <c r="AI12" i="2"/>
  <c r="Y12" i="2"/>
  <c r="AI19" i="2"/>
  <c r="AJ6" i="2"/>
  <c r="AJ12" i="2"/>
  <c r="Z12" i="2"/>
  <c r="AA7" i="2"/>
  <c r="AI9" i="2"/>
  <c r="AA13" i="2"/>
  <c r="AI20" i="2"/>
  <c r="Y8" i="2"/>
  <c r="AJ19" i="2"/>
  <c r="Z7" i="2"/>
  <c r="AJ18" i="2"/>
  <c r="Z18" i="2"/>
  <c r="AI17" i="2"/>
  <c r="Y13" i="2"/>
  <c r="AI14" i="2"/>
  <c r="AI15" i="2"/>
  <c r="Y9" i="2"/>
  <c r="Y7" i="2"/>
  <c r="AJ13" i="2"/>
  <c r="Y19" i="2"/>
  <c r="N6" i="1"/>
  <c r="P6" i="1"/>
  <c r="AA15" i="2" l="1"/>
  <c r="AA9" i="2"/>
  <c r="AA21" i="2"/>
  <c r="U31" i="1"/>
  <c r="AD12" i="1"/>
  <c r="AD7" i="1"/>
  <c r="AD8" i="1"/>
  <c r="AD9" i="1"/>
  <c r="AD10" i="1"/>
  <c r="AD11" i="1"/>
  <c r="AD13" i="1"/>
  <c r="AD14" i="1"/>
  <c r="AD15" i="1"/>
  <c r="AD16" i="1"/>
  <c r="AD17" i="1"/>
  <c r="AD18" i="1"/>
  <c r="AD19" i="1"/>
  <c r="AD20" i="1"/>
  <c r="AD21" i="1"/>
  <c r="AD22" i="1"/>
  <c r="B11" i="1"/>
  <c r="G11" i="1" s="1"/>
  <c r="C11" i="1"/>
  <c r="I11" i="1" s="1"/>
  <c r="AE11" i="1" s="1"/>
  <c r="M11" i="1"/>
  <c r="S11" i="1"/>
  <c r="B12" i="1"/>
  <c r="G12" i="1" s="1"/>
  <c r="C12" i="1"/>
  <c r="M12" i="1"/>
  <c r="S12" i="1"/>
  <c r="B13" i="1"/>
  <c r="G13" i="1" s="1"/>
  <c r="Y13" i="1" s="1"/>
  <c r="AC13" i="1" s="1"/>
  <c r="C13" i="1"/>
  <c r="I13" i="1" s="1"/>
  <c r="AE13" i="1" s="1"/>
  <c r="M13" i="1"/>
  <c r="S13" i="1"/>
  <c r="V13" i="1" s="1"/>
  <c r="B14" i="1"/>
  <c r="G14" i="1" s="1"/>
  <c r="C14" i="1"/>
  <c r="M14" i="1"/>
  <c r="S14" i="1"/>
  <c r="B15" i="1"/>
  <c r="G15" i="1" s="1"/>
  <c r="Y15" i="1" s="1"/>
  <c r="AC15" i="1" s="1"/>
  <c r="C15" i="1"/>
  <c r="M15" i="1"/>
  <c r="S15" i="1"/>
  <c r="B16" i="1"/>
  <c r="G16" i="1" s="1"/>
  <c r="C16" i="1"/>
  <c r="M16" i="1"/>
  <c r="S16" i="1"/>
  <c r="B17" i="1"/>
  <c r="G17" i="1" s="1"/>
  <c r="Y17" i="1" s="1"/>
  <c r="AC17" i="1" s="1"/>
  <c r="C17" i="1"/>
  <c r="H17" i="1" s="1"/>
  <c r="M17" i="1"/>
  <c r="S17" i="1"/>
  <c r="B18" i="1"/>
  <c r="G18" i="1" s="1"/>
  <c r="C18" i="1"/>
  <c r="M18" i="1"/>
  <c r="S18" i="1"/>
  <c r="B19" i="1"/>
  <c r="G19" i="1" s="1"/>
  <c r="Y19" i="1" s="1"/>
  <c r="AC19" i="1" s="1"/>
  <c r="C19" i="1"/>
  <c r="I19" i="1" s="1"/>
  <c r="AE19" i="1" s="1"/>
  <c r="M19" i="1"/>
  <c r="S19" i="1"/>
  <c r="B20" i="1"/>
  <c r="G20" i="1" s="1"/>
  <c r="C20" i="1"/>
  <c r="M20" i="1"/>
  <c r="S20" i="1"/>
  <c r="B21" i="1"/>
  <c r="G21" i="1" s="1"/>
  <c r="Y21" i="1" s="1"/>
  <c r="AC21" i="1" s="1"/>
  <c r="C21" i="1"/>
  <c r="I21" i="1" s="1"/>
  <c r="AE21" i="1" s="1"/>
  <c r="M21" i="1"/>
  <c r="S21" i="1"/>
  <c r="B22" i="1"/>
  <c r="G22" i="1" s="1"/>
  <c r="C22" i="1"/>
  <c r="M22" i="1"/>
  <c r="S22" i="1"/>
  <c r="S10" i="1"/>
  <c r="S9" i="1"/>
  <c r="S8" i="1"/>
  <c r="S7" i="1"/>
  <c r="S6" i="1"/>
  <c r="M7" i="1"/>
  <c r="M8" i="1"/>
  <c r="M9" i="1"/>
  <c r="M10" i="1"/>
  <c r="O10" i="1" s="1"/>
  <c r="C7" i="1"/>
  <c r="I7" i="1" s="1"/>
  <c r="AE7" i="1" s="1"/>
  <c r="C8" i="1"/>
  <c r="C9" i="1"/>
  <c r="C10" i="1"/>
  <c r="C6" i="1"/>
  <c r="B7" i="1"/>
  <c r="B8" i="1"/>
  <c r="G8" i="1" s="1"/>
  <c r="B9" i="1"/>
  <c r="G9" i="1" s="1"/>
  <c r="B10" i="1"/>
  <c r="G10" i="1" s="1"/>
  <c r="B6" i="1"/>
  <c r="P11" i="1" l="1"/>
  <c r="N11" i="1"/>
  <c r="U7" i="1"/>
  <c r="U13" i="1"/>
  <c r="O11" i="1"/>
  <c r="I15" i="1"/>
  <c r="U15" i="1"/>
  <c r="I20" i="1"/>
  <c r="H18" i="1"/>
  <c r="T18" i="1" s="1"/>
  <c r="H16" i="1"/>
  <c r="I14" i="1"/>
  <c r="U14" i="1" s="1"/>
  <c r="I12" i="1"/>
  <c r="U21" i="1"/>
  <c r="T17" i="1"/>
  <c r="U19" i="1"/>
  <c r="U11" i="1"/>
  <c r="T16" i="1"/>
  <c r="T8" i="1"/>
  <c r="O13" i="1"/>
  <c r="O19" i="1"/>
  <c r="H10" i="1"/>
  <c r="T10" i="1" s="1"/>
  <c r="I18" i="1"/>
  <c r="H9" i="1"/>
  <c r="N9" i="1" s="1"/>
  <c r="O21" i="1"/>
  <c r="I10" i="1"/>
  <c r="O7" i="1"/>
  <c r="H8" i="1"/>
  <c r="N8" i="1" s="1"/>
  <c r="H15" i="1"/>
  <c r="N15" i="1" s="1"/>
  <c r="H7" i="1"/>
  <c r="N7" i="1" s="1"/>
  <c r="I17" i="1"/>
  <c r="I9" i="1"/>
  <c r="H22" i="1"/>
  <c r="N22" i="1" s="1"/>
  <c r="H14" i="1"/>
  <c r="N14" i="1" s="1"/>
  <c r="I16" i="1"/>
  <c r="I8" i="1"/>
  <c r="N18" i="1"/>
  <c r="N10" i="1"/>
  <c r="H21" i="1"/>
  <c r="N21" i="1" s="1"/>
  <c r="H13" i="1"/>
  <c r="N13" i="1" s="1"/>
  <c r="N17" i="1"/>
  <c r="N16" i="1"/>
  <c r="H19" i="1"/>
  <c r="N19" i="1" s="1"/>
  <c r="H11" i="1"/>
  <c r="I22" i="1"/>
  <c r="H20" i="1"/>
  <c r="N20" i="1" s="1"/>
  <c r="H12" i="1"/>
  <c r="N12" i="1" s="1"/>
  <c r="J7" i="1"/>
  <c r="P7" i="1" s="1"/>
  <c r="J17" i="1"/>
  <c r="P17" i="1" s="1"/>
  <c r="J13" i="1"/>
  <c r="J14" i="1"/>
  <c r="Y14" i="1"/>
  <c r="AC14" i="1" s="1"/>
  <c r="Y12" i="1"/>
  <c r="AC12" i="1" s="1"/>
  <c r="J12" i="1"/>
  <c r="P12" i="1" s="1"/>
  <c r="Y16" i="1"/>
  <c r="AC16" i="1" s="1"/>
  <c r="J16" i="1"/>
  <c r="P16" i="1" s="1"/>
  <c r="J22" i="1"/>
  <c r="V22" i="1" s="1"/>
  <c r="Y22" i="1"/>
  <c r="AC22" i="1" s="1"/>
  <c r="Y20" i="1"/>
  <c r="AC20" i="1" s="1"/>
  <c r="J20" i="1"/>
  <c r="P20" i="1" s="1"/>
  <c r="J18" i="1"/>
  <c r="P18" i="1" s="1"/>
  <c r="Y18" i="1"/>
  <c r="AC18" i="1" s="1"/>
  <c r="Y11" i="1"/>
  <c r="AC11" i="1" s="1"/>
  <c r="J11" i="1"/>
  <c r="V11" i="1" s="1"/>
  <c r="J21" i="1"/>
  <c r="P21" i="1" s="1"/>
  <c r="J19" i="1"/>
  <c r="V19" i="1" s="1"/>
  <c r="J15" i="1"/>
  <c r="J9" i="1"/>
  <c r="P9" i="1" s="1"/>
  <c r="Y9" i="1"/>
  <c r="J8" i="1"/>
  <c r="AC8" i="1"/>
  <c r="J10" i="1"/>
  <c r="P10" i="1" s="1"/>
  <c r="Y10" i="1"/>
  <c r="AC10" i="1" s="1"/>
  <c r="O8" i="1" l="1"/>
  <c r="AE8" i="1"/>
  <c r="O16" i="1"/>
  <c r="AE16" i="1"/>
  <c r="O12" i="1"/>
  <c r="AE12" i="1"/>
  <c r="O17" i="1"/>
  <c r="AE17" i="1"/>
  <c r="O22" i="1"/>
  <c r="AE22" i="1"/>
  <c r="O18" i="1"/>
  <c r="AE18" i="1"/>
  <c r="O15" i="1"/>
  <c r="AE15" i="1"/>
  <c r="O14" i="1"/>
  <c r="AE14" i="1"/>
  <c r="O9" i="1"/>
  <c r="AE9" i="1"/>
  <c r="O20" i="1"/>
  <c r="AE20" i="1"/>
  <c r="U10" i="1"/>
  <c r="AE10" i="1"/>
  <c r="U9" i="1"/>
  <c r="T11" i="1"/>
  <c r="U12" i="1"/>
  <c r="T21" i="1"/>
  <c r="U17" i="1"/>
  <c r="U20" i="1"/>
  <c r="T20" i="1"/>
  <c r="T7" i="1"/>
  <c r="U22" i="1"/>
  <c r="T15" i="1"/>
  <c r="T12" i="1"/>
  <c r="U8" i="1"/>
  <c r="T13" i="1"/>
  <c r="T14" i="1"/>
  <c r="U16" i="1"/>
  <c r="T19" i="1"/>
  <c r="T22" i="1"/>
  <c r="T9" i="1"/>
  <c r="U18" i="1"/>
  <c r="V7" i="1"/>
  <c r="V16" i="1"/>
  <c r="V17" i="1"/>
  <c r="P22" i="1"/>
  <c r="V18" i="1"/>
  <c r="V10" i="1"/>
  <c r="V9" i="1"/>
  <c r="P19" i="1"/>
  <c r="P13" i="1"/>
  <c r="V21" i="1"/>
  <c r="V20" i="1"/>
  <c r="V15" i="1"/>
  <c r="P15" i="1"/>
  <c r="P14" i="1"/>
  <c r="V14" i="1"/>
  <c r="V12" i="1"/>
  <c r="V8" i="1"/>
  <c r="P8" i="1"/>
  <c r="AA6" i="2" l="1"/>
</calcChain>
</file>

<file path=xl/sharedStrings.xml><?xml version="1.0" encoding="utf-8"?>
<sst xmlns="http://schemas.openxmlformats.org/spreadsheetml/2006/main" count="252" uniqueCount="59">
  <si>
    <t>Temperature</t>
  </si>
  <si>
    <t>T</t>
  </si>
  <si>
    <t>degC</t>
  </si>
  <si>
    <t>K</t>
  </si>
  <si>
    <t>Pressure</t>
  </si>
  <si>
    <t>P</t>
  </si>
  <si>
    <t>Gpa</t>
  </si>
  <si>
    <t>Water content</t>
  </si>
  <si>
    <t>C_w</t>
  </si>
  <si>
    <t>wt.%</t>
  </si>
  <si>
    <t>Mpa</t>
  </si>
  <si>
    <t>Diffusivity</t>
  </si>
  <si>
    <t>D</t>
  </si>
  <si>
    <t>m^2/s</t>
  </si>
  <si>
    <t>Distance 1</t>
  </si>
  <si>
    <t>L_1</t>
  </si>
  <si>
    <t>m</t>
  </si>
  <si>
    <t>Distance 1 squared</t>
  </si>
  <si>
    <t>L_1^2</t>
  </si>
  <si>
    <t>m^2</t>
  </si>
  <si>
    <t>s</t>
  </si>
  <si>
    <t>Timescale</t>
  </si>
  <si>
    <t>Distance 2</t>
  </si>
  <si>
    <t>L_2</t>
  </si>
  <si>
    <t>Particle radius</t>
  </si>
  <si>
    <t>R</t>
  </si>
  <si>
    <t>Viscosity</t>
  </si>
  <si>
    <t>Pa.s</t>
  </si>
  <si>
    <t>mu</t>
  </si>
  <si>
    <t>surface tension</t>
  </si>
  <si>
    <t>N/m</t>
  </si>
  <si>
    <t>Gamma</t>
  </si>
  <si>
    <t>lambda_s</t>
  </si>
  <si>
    <t>\lambda_D2</t>
  </si>
  <si>
    <t>Distance 2 squared</t>
  </si>
  <si>
    <t>\lambda_D1</t>
  </si>
  <si>
    <t xml:space="preserve"> </t>
  </si>
  <si>
    <t xml:space="preserve">Min water content </t>
  </si>
  <si>
    <t>Max water content</t>
  </si>
  <si>
    <t>Min C_w Timescale</t>
  </si>
  <si>
    <t xml:space="preserve">Max C_w Timescale </t>
  </si>
  <si>
    <t>Min water Diffusivity</t>
  </si>
  <si>
    <t>Max water Diffusivity</t>
  </si>
  <si>
    <t xml:space="preserve">Min C_w Timescale </t>
  </si>
  <si>
    <t>Min C_w Viscosity</t>
  </si>
  <si>
    <t>Max C_w Viscosity</t>
  </si>
  <si>
    <t>Min C_wTimescale</t>
  </si>
  <si>
    <t xml:space="preserve">Max C_w Timscale </t>
  </si>
  <si>
    <t>VMSG ab</t>
  </si>
  <si>
    <t xml:space="preserve">Send meeting to rich </t>
  </si>
  <si>
    <t xml:space="preserve">RTSG </t>
  </si>
  <si>
    <t xml:space="preserve">Turn up part of the graph with room temperature (rehydrated - water coming in later?) </t>
  </si>
  <si>
    <t>Resorption</t>
  </si>
  <si>
    <t>Degassing</t>
  </si>
  <si>
    <t>Full sintering</t>
  </si>
  <si>
    <t>Partial sintering</t>
  </si>
  <si>
    <t>Feeder dyke</t>
  </si>
  <si>
    <t xml:space="preserve">Subaerial </t>
  </si>
  <si>
    <t>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</si>
</sst>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lambda_D2</c:v>
          </c:tx>
          <c:spPr>
            <a:ln w="25400" cap="rnd">
              <a:solidFill>
                <a:schemeClr val="accent2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'Subaerial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'Subaerial water content'!$V$6:$V$22</c:f>
              <c:numCache>
                <c:formatCode>0.00E+00</c:formatCode>
                <c:ptCount val="17"/>
                <c:pt idx="0">
                  <c:v>1830.0870102727999</c:v>
                </c:pt>
                <c:pt idx="1">
                  <c:v>1060.1063397943792</c:v>
                </c:pt>
                <c:pt idx="2">
                  <c:v>651.33135112771629</c:v>
                </c:pt>
                <c:pt idx="3">
                  <c:v>420.7467975133406</c:v>
                </c:pt>
                <c:pt idx="4">
                  <c:v>283.73484779803533</c:v>
                </c:pt>
                <c:pt idx="5">
                  <c:v>198.58189581614295</c:v>
                </c:pt>
                <c:pt idx="6">
                  <c:v>143.54902907042592</c:v>
                </c:pt>
                <c:pt idx="7">
                  <c:v>106.74309229926844</c:v>
                </c:pt>
                <c:pt idx="8">
                  <c:v>81.373275095248445</c:v>
                </c:pt>
                <c:pt idx="9">
                  <c:v>63.412562740916449</c:v>
                </c:pt>
                <c:pt idx="10">
                  <c:v>50.391053358430064</c:v>
                </c:pt>
                <c:pt idx="11">
                  <c:v>40.747493810494618</c:v>
                </c:pt>
                <c:pt idx="12">
                  <c:v>33.467872298765847</c:v>
                </c:pt>
                <c:pt idx="13">
                  <c:v>27.877277586835312</c:v>
                </c:pt>
                <c:pt idx="14">
                  <c:v>23.516415213657623</c:v>
                </c:pt>
                <c:pt idx="15">
                  <c:v>20.06634549266019</c:v>
                </c:pt>
                <c:pt idx="16">
                  <c:v>17.301469963922528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078-4A43-9FD6-828663EF5E02}"/>
            </c:ext>
          </c:extLst>
        </c:ser>
        <c:ser>
          <c:idx val="2"/>
          <c:order val="1"/>
          <c:tx>
            <c:v>lambda_s</c:v>
          </c:tx>
          <c:spPr>
            <a:ln w="254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'Subaerial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'Subaerial water content'!$AC$6:$AC$22</c:f>
              <c:numCache>
                <c:formatCode>0.00E+00</c:formatCode>
                <c:ptCount val="17"/>
                <c:pt idx="0">
                  <c:v>3511962827.8054128</c:v>
                </c:pt>
                <c:pt idx="1">
                  <c:v>250985318.61127719</c:v>
                </c:pt>
                <c:pt idx="2">
                  <c:v>24233057.978582498</c:v>
                </c:pt>
                <c:pt idx="3">
                  <c:v>3004310.0725112353</c:v>
                </c:pt>
                <c:pt idx="4">
                  <c:v>459589.68758604635</c:v>
                </c:pt>
                <c:pt idx="5">
                  <c:v>84051.846187317191</c:v>
                </c:pt>
                <c:pt idx="6">
                  <c:v>17914.843216549652</c:v>
                </c:pt>
                <c:pt idx="7">
                  <c:v>4358.6562812635966</c:v>
                </c:pt>
                <c:pt idx="8">
                  <c:v>1189.9847176518037</c:v>
                </c:pt>
                <c:pt idx="9">
                  <c:v>359.42262185486408</c:v>
                </c:pt>
                <c:pt idx="10">
                  <c:v>118.67688066869192</c:v>
                </c:pt>
                <c:pt idx="11">
                  <c:v>42.407760586795639</c:v>
                </c:pt>
                <c:pt idx="12">
                  <c:v>16.25978127958588</c:v>
                </c:pt>
                <c:pt idx="13">
                  <c:v>6.6401531690119331</c:v>
                </c:pt>
                <c:pt idx="14">
                  <c:v>2.8699802937322083</c:v>
                </c:pt>
                <c:pt idx="15">
                  <c:v>1.3056480771265004</c:v>
                </c:pt>
                <c:pt idx="16">
                  <c:v>0.62220712027412584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078-4A43-9FD6-828663EF5E02}"/>
            </c:ext>
          </c:extLst>
        </c:ser>
        <c:ser>
          <c:idx val="3"/>
          <c:order val="2"/>
          <c:tx>
            <c:v>Eruption temperature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'Subaerial water content'!$AB$32:$AB$33</c:f>
              <c:numCache>
                <c:formatCode>General</c:formatCode>
                <c:ptCount val="2"/>
                <c:pt idx="0">
                  <c:v>920</c:v>
                </c:pt>
                <c:pt idx="1">
                  <c:v>920</c:v>
                </c:pt>
              </c:numCache>
            </c:numRef>
          </c:xVal>
          <c:yVal>
            <c:numRef>
              <c:f>'Subaerial water content'!$AC$32:$AC$33</c:f>
              <c:numCache>
                <c:formatCode>General</c:formatCode>
                <c:ptCount val="2"/>
                <c:pt idx="0">
                  <c:v>0.1</c:v>
                </c:pt>
                <c:pt idx="1">
                  <c:v>1000000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078-4A43-9FD6-828663EF5E02}"/>
            </c:ext>
          </c:extLst>
        </c:ser>
        <c:ser>
          <c:idx val="6"/>
          <c:order val="3"/>
          <c:tx>
            <c:v>lambda_D2_Min C_w</c:v>
          </c:tx>
          <c:spPr>
            <a:ln w="190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'Subaerial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'Subaerial water content'!$T$6:$T$22</c:f>
              <c:numCache>
                <c:formatCode>0.00E+00</c:formatCode>
                <c:ptCount val="17"/>
                <c:pt idx="0">
                  <c:v>2156.7497202808086</c:v>
                </c:pt>
                <c:pt idx="1">
                  <c:v>1181.6845956803675</c:v>
                </c:pt>
                <c:pt idx="2">
                  <c:v>688.73817970512607</c:v>
                </c:pt>
                <c:pt idx="3">
                  <c:v>423.17598995189417</c:v>
                </c:pt>
                <c:pt idx="4">
                  <c:v>272.08168127455968</c:v>
                </c:pt>
                <c:pt idx="5">
                  <c:v>181.95185636293598</c:v>
                </c:pt>
                <c:pt idx="6">
                  <c:v>125.92410120984991</c:v>
                </c:pt>
                <c:pt idx="7">
                  <c:v>89.811045274265823</c:v>
                </c:pt>
                <c:pt idx="8">
                  <c:v>65.777817158983396</c:v>
                </c:pt>
                <c:pt idx="9">
                  <c:v>49.323172726966277</c:v>
                </c:pt>
                <c:pt idx="10">
                  <c:v>37.768329958639463</c:v>
                </c:pt>
                <c:pt idx="11">
                  <c:v>29.467961665791659</c:v>
                </c:pt>
                <c:pt idx="12">
                  <c:v>23.382371091410377</c:v>
                </c:pt>
                <c:pt idx="13">
                  <c:v>18.837473092269448</c:v>
                </c:pt>
                <c:pt idx="14">
                  <c:v>15.385920698859987</c:v>
                </c:pt>
                <c:pt idx="15">
                  <c:v>12.724469303452945</c:v>
                </c:pt>
                <c:pt idx="16">
                  <c:v>10.643530734958897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3B2-4FD7-B896-0537838A493D}"/>
            </c:ext>
          </c:extLst>
        </c:ser>
        <c:ser>
          <c:idx val="7"/>
          <c:order val="4"/>
          <c:tx>
            <c:v>lambda_D2_Max_Cw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'Subaerial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'Subaerial water content'!$U$6:$U$22</c:f>
              <c:numCache>
                <c:formatCode>0.00E+00</c:formatCode>
                <c:ptCount val="17"/>
                <c:pt idx="0">
                  <c:v>1186.2123461544447</c:v>
                </c:pt>
                <c:pt idx="1">
                  <c:v>649.92652762420209</c:v>
                </c:pt>
                <c:pt idx="2">
                  <c:v>378.80599883781935</c:v>
                </c:pt>
                <c:pt idx="3">
                  <c:v>232.74679447354177</c:v>
                </c:pt>
                <c:pt idx="4">
                  <c:v>149.64492470100782</c:v>
                </c:pt>
                <c:pt idx="5">
                  <c:v>100.07352099961479</c:v>
                </c:pt>
                <c:pt idx="6">
                  <c:v>69.258255665417451</c:v>
                </c:pt>
                <c:pt idx="7">
                  <c:v>49.396074900846195</c:v>
                </c:pt>
                <c:pt idx="8">
                  <c:v>36.177799437440861</c:v>
                </c:pt>
                <c:pt idx="9">
                  <c:v>27.127744999831449</c:v>
                </c:pt>
                <c:pt idx="10">
                  <c:v>20.772581477251705</c:v>
                </c:pt>
                <c:pt idx="11">
                  <c:v>16.207378916185412</c:v>
                </c:pt>
                <c:pt idx="12">
                  <c:v>12.860304100275707</c:v>
                </c:pt>
                <c:pt idx="13">
                  <c:v>10.360610200748196</c:v>
                </c:pt>
                <c:pt idx="14">
                  <c:v>8.4622563843729921</c:v>
                </c:pt>
                <c:pt idx="15">
                  <c:v>6.99845811689912</c:v>
                </c:pt>
                <c:pt idx="16">
                  <c:v>5.8539419042273924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3B2-4FD7-B896-0537838A493D}"/>
            </c:ext>
          </c:extLst>
        </c:ser>
        <c:ser>
          <c:idx val="8"/>
          <c:order val="5"/>
          <c:tx>
            <c:v>lambda_s_Min Cw</c:v>
          </c:tx>
          <c:spPr>
            <a:ln w="1905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'Subaerial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'Subaerial water content'!$AD$6:$AD$22</c:f>
              <c:numCache>
                <c:formatCode>0.00E+00</c:formatCode>
                <c:ptCount val="17"/>
                <c:pt idx="0">
                  <c:v>6177471300.4659319</c:v>
                </c:pt>
                <c:pt idx="1">
                  <c:v>355458153.92270023</c:v>
                </c:pt>
                <c:pt idx="2">
                  <c:v>28634256.696071371</c:v>
                </c:pt>
                <c:pt idx="3">
                  <c:v>3052901.2125493139</c:v>
                </c:pt>
                <c:pt idx="4">
                  <c:v>412117.34836314467</c:v>
                </c:pt>
                <c:pt idx="5">
                  <c:v>67985.631575819396</c:v>
                </c:pt>
                <c:pt idx="6">
                  <c:v>13318.156525320994</c:v>
                </c:pt>
                <c:pt idx="7">
                  <c:v>3026.3020009597458</c:v>
                </c:pt>
                <c:pt idx="8">
                  <c:v>782.3592567567074</c:v>
                </c:pt>
                <c:pt idx="9">
                  <c:v>226.42000325790966</c:v>
                </c:pt>
                <c:pt idx="10">
                  <c:v>72.368535017050306</c:v>
                </c:pt>
                <c:pt idx="11">
                  <c:v>25.253980128598958</c:v>
                </c:pt>
                <c:pt idx="12">
                  <c:v>9.5282319460068319</c:v>
                </c:pt>
                <c:pt idx="13">
                  <c:v>3.8544400057802539</c:v>
                </c:pt>
                <c:pt idx="14">
                  <c:v>1.6597503798270885</c:v>
                </c:pt>
                <c:pt idx="15">
                  <c:v>0.75603352894782916</c:v>
                </c:pt>
                <c:pt idx="16">
                  <c:v>0.36231901757897333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3B2-4FD7-B896-0537838A493D}"/>
            </c:ext>
          </c:extLst>
        </c:ser>
        <c:ser>
          <c:idx val="9"/>
          <c:order val="6"/>
          <c:tx>
            <c:v>lambda_s Max Cw</c:v>
          </c:tx>
          <c:spPr>
            <a:ln w="1905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'Subaerial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'Subaerial water content'!$AE$6:$AE$22</c:f>
              <c:numCache>
                <c:formatCode>0.00E+00</c:formatCode>
                <c:ptCount val="17"/>
                <c:pt idx="0">
                  <c:v>743678971.68936956</c:v>
                </c:pt>
                <c:pt idx="1">
                  <c:v>49161192.502781317</c:v>
                </c:pt>
                <c:pt idx="2">
                  <c:v>4509310.0759524796</c:v>
                </c:pt>
                <c:pt idx="3">
                  <c:v>542729.56361249764</c:v>
                </c:pt>
                <c:pt idx="4">
                  <c:v>82035.03669926952</c:v>
                </c:pt>
                <c:pt idx="5">
                  <c:v>15038.466266200634</c:v>
                </c:pt>
                <c:pt idx="6">
                  <c:v>3250.7693623477189</c:v>
                </c:pt>
                <c:pt idx="7">
                  <c:v>809.84110391292654</c:v>
                </c:pt>
                <c:pt idx="8">
                  <c:v>228.1700987004308</c:v>
                </c:pt>
                <c:pt idx="9">
                  <c:v>71.575648812840782</c:v>
                </c:pt>
                <c:pt idx="10">
                  <c:v>24.673330729086246</c:v>
                </c:pt>
                <c:pt idx="11">
                  <c:v>9.2436660276476594</c:v>
                </c:pt>
                <c:pt idx="12">
                  <c:v>3.7285089882144193</c:v>
                </c:pt>
                <c:pt idx="13">
                  <c:v>1.6062481349655375</c:v>
                </c:pt>
                <c:pt idx="14">
                  <c:v>0.73396716992020239</c:v>
                </c:pt>
                <c:pt idx="15">
                  <c:v>0.35361674720288722</c:v>
                </c:pt>
                <c:pt idx="16">
                  <c:v>0.17870064476836767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3B2-4FD7-B896-0537838A493D}"/>
            </c:ext>
          </c:extLst>
        </c:ser>
        <c:ser>
          <c:idx val="10"/>
          <c:order val="7"/>
          <c:tx>
            <c:v>Eruption temperature 2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C6-1848-809A-D6BB8D52C19B}"/>
              </c:ext>
            </c:extLst>
          </c:dPt>
          <c:xVal>
            <c:numRef>
              <c:f>'Subaerial water content'!$AB$35:$AB$36</c:f>
              <c:numCache>
                <c:formatCode>General</c:formatCode>
                <c:ptCount val="2"/>
                <c:pt idx="0">
                  <c:v>750</c:v>
                </c:pt>
                <c:pt idx="1">
                  <c:v>750</c:v>
                </c:pt>
              </c:numCache>
            </c:numRef>
          </c:xVal>
          <c:yVal>
            <c:numRef>
              <c:f>'Subaerial water content'!$AC$35:$AC$36</c:f>
              <c:numCache>
                <c:formatCode>General</c:formatCode>
                <c:ptCount val="2"/>
                <c:pt idx="0">
                  <c:v>0.1</c:v>
                </c:pt>
                <c:pt idx="1">
                  <c:v>10000000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C6-1848-809A-D6BB8D52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081520"/>
        <c:axId val="979055472"/>
      </c:scatterChart>
      <c:valAx>
        <c:axId val="979081520"/>
        <c:scaling>
          <c:orientation val="minMax"/>
          <c:max val="1400"/>
          <c:min val="6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2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Temperature, </a:t>
                </a:r>
                <a:r>
                  <a:rPr lang="en-GB" sz="2200" i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GB" sz="2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</a:t>
                </a:r>
                <a:r>
                  <a:rPr lang="en-GB" sz="2200" baseline="300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o</a:t>
                </a:r>
                <a:r>
                  <a:rPr lang="en-GB" sz="2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C]</a:t>
                </a:r>
              </a:p>
            </c:rich>
          </c:tx>
          <c:layout>
            <c:manualLayout>
              <c:xMode val="edge"/>
              <c:yMode val="edge"/>
              <c:x val="0.42155424974415473"/>
              <c:y val="0.9372690908121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79055472"/>
        <c:crossesAt val="0.1"/>
        <c:crossBetween val="midCat"/>
      </c:valAx>
      <c:valAx>
        <c:axId val="979055472"/>
        <c:scaling>
          <c:logBase val="10"/>
          <c:orientation val="minMax"/>
          <c:max val="10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2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Timescale, </a:t>
                </a:r>
                <a:r>
                  <a:rPr lang="en-GB" sz="2200" i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GB" sz="2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[s]</a:t>
                </a:r>
              </a:p>
            </c:rich>
          </c:tx>
          <c:layout>
            <c:manualLayout>
              <c:xMode val="edge"/>
              <c:yMode val="edge"/>
              <c:x val="3.0264809500680469E-2"/>
              <c:y val="0.344738581911851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7908152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lambda_D1</c:v>
          </c:tx>
          <c:spPr>
            <a:ln w="254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'Subaerial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'Subaerial water content'!$P$6:$P$22</c:f>
              <c:numCache>
                <c:formatCode>0.00E+00</c:formatCode>
                <c:ptCount val="17"/>
                <c:pt idx="0">
                  <c:v>896.74263503367183</c:v>
                </c:pt>
                <c:pt idx="1">
                  <c:v>519.45210649924582</c:v>
                </c:pt>
                <c:pt idx="2">
                  <c:v>319.15236205258094</c:v>
                </c:pt>
                <c:pt idx="3">
                  <c:v>206.16593078153687</c:v>
                </c:pt>
                <c:pt idx="4">
                  <c:v>139.03007542103731</c:v>
                </c:pt>
                <c:pt idx="5">
                  <c:v>97.305128949910028</c:v>
                </c:pt>
                <c:pt idx="6">
                  <c:v>70.339024244508693</c:v>
                </c:pt>
                <c:pt idx="7">
                  <c:v>52.304115226641528</c:v>
                </c:pt>
                <c:pt idx="8">
                  <c:v>39.872904796671733</c:v>
                </c:pt>
                <c:pt idx="9">
                  <c:v>31.072155743049056</c:v>
                </c:pt>
                <c:pt idx="10">
                  <c:v>24.691616145630729</c:v>
                </c:pt>
                <c:pt idx="11">
                  <c:v>19.966271967142362</c:v>
                </c:pt>
                <c:pt idx="12">
                  <c:v>16.399257426395266</c:v>
                </c:pt>
                <c:pt idx="13">
                  <c:v>13.659866017549302</c:v>
                </c:pt>
                <c:pt idx="14">
                  <c:v>11.523043454692235</c:v>
                </c:pt>
                <c:pt idx="15">
                  <c:v>9.8325092914034915</c:v>
                </c:pt>
                <c:pt idx="16">
                  <c:v>8.4777202823220392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CC-A347-8022-5CDDA1C14666}"/>
            </c:ext>
          </c:extLst>
        </c:ser>
        <c:ser>
          <c:idx val="1"/>
          <c:order val="1"/>
          <c:tx>
            <c:v>lambda_D2</c:v>
          </c:tx>
          <c:spPr>
            <a:ln w="25400" cap="rnd">
              <a:solidFill>
                <a:schemeClr val="accent2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'Subaerial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'Subaerial water content'!$V$6:$V$22</c:f>
              <c:numCache>
                <c:formatCode>0.00E+00</c:formatCode>
                <c:ptCount val="17"/>
                <c:pt idx="0">
                  <c:v>1830.0870102727999</c:v>
                </c:pt>
                <c:pt idx="1">
                  <c:v>1060.1063397943792</c:v>
                </c:pt>
                <c:pt idx="2">
                  <c:v>651.33135112771629</c:v>
                </c:pt>
                <c:pt idx="3">
                  <c:v>420.7467975133406</c:v>
                </c:pt>
                <c:pt idx="4">
                  <c:v>283.73484779803533</c:v>
                </c:pt>
                <c:pt idx="5">
                  <c:v>198.58189581614295</c:v>
                </c:pt>
                <c:pt idx="6">
                  <c:v>143.54902907042592</c:v>
                </c:pt>
                <c:pt idx="7">
                  <c:v>106.74309229926844</c:v>
                </c:pt>
                <c:pt idx="8">
                  <c:v>81.373275095248445</c:v>
                </c:pt>
                <c:pt idx="9">
                  <c:v>63.412562740916449</c:v>
                </c:pt>
                <c:pt idx="10">
                  <c:v>50.391053358430064</c:v>
                </c:pt>
                <c:pt idx="11">
                  <c:v>40.747493810494618</c:v>
                </c:pt>
                <c:pt idx="12">
                  <c:v>33.467872298765847</c:v>
                </c:pt>
                <c:pt idx="13">
                  <c:v>27.877277586835312</c:v>
                </c:pt>
                <c:pt idx="14">
                  <c:v>23.516415213657623</c:v>
                </c:pt>
                <c:pt idx="15">
                  <c:v>20.06634549266019</c:v>
                </c:pt>
                <c:pt idx="16">
                  <c:v>17.301469963922528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8CC-A347-8022-5CDDA1C14666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'Subaerial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'Subaerial water content'!$AL$6:$AL$22</c:f>
              <c:numCache>
                <c:formatCode>0.00E+00</c:formatCode>
                <c:ptCount val="17"/>
                <c:pt idx="0">
                  <c:v>70239256.556108251</c:v>
                </c:pt>
                <c:pt idx="1">
                  <c:v>5019706.3722255444</c:v>
                </c:pt>
                <c:pt idx="2">
                  <c:v>484661.15957164997</c:v>
                </c:pt>
                <c:pt idx="3">
                  <c:v>60086.201450224704</c:v>
                </c:pt>
                <c:pt idx="4">
                  <c:v>9191.7937517209266</c:v>
                </c:pt>
                <c:pt idx="5">
                  <c:v>1681.0369237463437</c:v>
                </c:pt>
                <c:pt idx="6">
                  <c:v>358.29686433099306</c:v>
                </c:pt>
                <c:pt idx="7">
                  <c:v>87.173125625271936</c:v>
                </c:pt>
                <c:pt idx="8">
                  <c:v>23.799694353036074</c:v>
                </c:pt>
                <c:pt idx="9">
                  <c:v>7.1884524370972818</c:v>
                </c:pt>
                <c:pt idx="10">
                  <c:v>2.3735376133738386</c:v>
                </c:pt>
                <c:pt idx="11">
                  <c:v>0.8481552117359128</c:v>
                </c:pt>
                <c:pt idx="12">
                  <c:v>0.32519562559171761</c:v>
                </c:pt>
                <c:pt idx="13">
                  <c:v>0.13280306338023867</c:v>
                </c:pt>
                <c:pt idx="14">
                  <c:v>5.7399605874644169E-2</c:v>
                </c:pt>
                <c:pt idx="15">
                  <c:v>2.6112961542530011E-2</c:v>
                </c:pt>
                <c:pt idx="16">
                  <c:v>1.2444142405482517E-2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CC-A347-8022-5CDDA1C14666}"/>
            </c:ext>
          </c:extLst>
        </c:ser>
        <c:ser>
          <c:idx val="3"/>
          <c:order val="3"/>
          <c:tx>
            <c:v>Eruption temperature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'Subaerial water content'!$AB$32:$AB$33</c:f>
              <c:numCache>
                <c:formatCode>General</c:formatCode>
                <c:ptCount val="2"/>
                <c:pt idx="0">
                  <c:v>920</c:v>
                </c:pt>
                <c:pt idx="1">
                  <c:v>920</c:v>
                </c:pt>
              </c:numCache>
            </c:numRef>
          </c:xVal>
          <c:yVal>
            <c:numRef>
              <c:f>'Subaerial water content'!$AC$32:$AC$33</c:f>
              <c:numCache>
                <c:formatCode>General</c:formatCode>
                <c:ptCount val="2"/>
                <c:pt idx="0">
                  <c:v>0.1</c:v>
                </c:pt>
                <c:pt idx="1">
                  <c:v>1000000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8CC-A347-8022-5CDDA1C14666}"/>
            </c:ext>
          </c:extLst>
        </c:ser>
        <c:ser>
          <c:idx val="4"/>
          <c:order val="4"/>
          <c:tx>
            <c:v>lambda_D1_Min water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'Subaerial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'Subaerial water content'!$N$6:$N$22</c:f>
              <c:numCache>
                <c:formatCode>0.00E+00</c:formatCode>
                <c:ptCount val="17"/>
                <c:pt idx="0">
                  <c:v>1056.8073629375961</c:v>
                </c:pt>
                <c:pt idx="1">
                  <c:v>579.02545188338001</c:v>
                </c:pt>
                <c:pt idx="2">
                  <c:v>337.48170805551172</c:v>
                </c:pt>
                <c:pt idx="3">
                  <c:v>207.35623507642813</c:v>
                </c:pt>
                <c:pt idx="4">
                  <c:v>133.32002382453425</c:v>
                </c:pt>
                <c:pt idx="5">
                  <c:v>89.156409617838619</c:v>
                </c:pt>
                <c:pt idx="6">
                  <c:v>61.702809592826448</c:v>
                </c:pt>
                <c:pt idx="7">
                  <c:v>44.007412184390247</c:v>
                </c:pt>
                <c:pt idx="8">
                  <c:v>32.231130407901858</c:v>
                </c:pt>
                <c:pt idx="9">
                  <c:v>24.168354636213476</c:v>
                </c:pt>
                <c:pt idx="10">
                  <c:v>18.506481679733334</c:v>
                </c:pt>
                <c:pt idx="11">
                  <c:v>14.439301216237912</c:v>
                </c:pt>
                <c:pt idx="12">
                  <c:v>11.457361834791083</c:v>
                </c:pt>
                <c:pt idx="13">
                  <c:v>9.2303618152120297</c:v>
                </c:pt>
                <c:pt idx="14">
                  <c:v>7.5391011424413925</c:v>
                </c:pt>
                <c:pt idx="15">
                  <c:v>6.2349899586919424</c:v>
                </c:pt>
                <c:pt idx="16">
                  <c:v>5.2153300601298591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8CC-A347-8022-5CDDA1C14666}"/>
            </c:ext>
          </c:extLst>
        </c:ser>
        <c:ser>
          <c:idx val="5"/>
          <c:order val="5"/>
          <c:tx>
            <c:v>lamda_D1_Max_water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'Subaerial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'Subaerial water content'!$O$6:$O$22</c:f>
              <c:numCache>
                <c:formatCode>0.00E+00</c:formatCode>
                <c:ptCount val="17"/>
                <c:pt idx="0">
                  <c:v>581.2440496156778</c:v>
                </c:pt>
                <c:pt idx="1">
                  <c:v>318.46399853585899</c:v>
                </c:pt>
                <c:pt idx="2">
                  <c:v>185.61493943053145</c:v>
                </c:pt>
                <c:pt idx="3">
                  <c:v>114.04592929203545</c:v>
                </c:pt>
                <c:pt idx="4">
                  <c:v>73.326013103493821</c:v>
                </c:pt>
                <c:pt idx="5">
                  <c:v>49.036025289811242</c:v>
                </c:pt>
                <c:pt idx="6">
                  <c:v>33.936545276054545</c:v>
                </c:pt>
                <c:pt idx="7">
                  <c:v>24.204076701414632</c:v>
                </c:pt>
                <c:pt idx="8">
                  <c:v>17.72712172434602</c:v>
                </c:pt>
                <c:pt idx="9">
                  <c:v>13.292595049917409</c:v>
                </c:pt>
                <c:pt idx="10">
                  <c:v>10.178564923853333</c:v>
                </c:pt>
                <c:pt idx="11">
                  <c:v>7.9416156689308508</c:v>
                </c:pt>
                <c:pt idx="12">
                  <c:v>6.301549009135095</c:v>
                </c:pt>
                <c:pt idx="13">
                  <c:v>5.0766989983666155</c:v>
                </c:pt>
                <c:pt idx="14">
                  <c:v>4.1465056283427657</c:v>
                </c:pt>
                <c:pt idx="15">
                  <c:v>3.4292444772805686</c:v>
                </c:pt>
                <c:pt idx="16">
                  <c:v>2.8684315330714218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8CC-A347-8022-5CDDA1C14666}"/>
            </c:ext>
          </c:extLst>
        </c:ser>
        <c:ser>
          <c:idx val="6"/>
          <c:order val="6"/>
          <c:tx>
            <c:v>lambda_D2_Min C_w</c:v>
          </c:tx>
          <c:spPr>
            <a:ln w="190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'Subaerial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'Subaerial water content'!$T$6:$T$22</c:f>
              <c:numCache>
                <c:formatCode>0.00E+00</c:formatCode>
                <c:ptCount val="17"/>
                <c:pt idx="0">
                  <c:v>2156.7497202808086</c:v>
                </c:pt>
                <c:pt idx="1">
                  <c:v>1181.6845956803675</c:v>
                </c:pt>
                <c:pt idx="2">
                  <c:v>688.73817970512607</c:v>
                </c:pt>
                <c:pt idx="3">
                  <c:v>423.17598995189417</c:v>
                </c:pt>
                <c:pt idx="4">
                  <c:v>272.08168127455968</c:v>
                </c:pt>
                <c:pt idx="5">
                  <c:v>181.95185636293598</c:v>
                </c:pt>
                <c:pt idx="6">
                  <c:v>125.92410120984991</c:v>
                </c:pt>
                <c:pt idx="7">
                  <c:v>89.811045274265823</c:v>
                </c:pt>
                <c:pt idx="8">
                  <c:v>65.777817158983396</c:v>
                </c:pt>
                <c:pt idx="9">
                  <c:v>49.323172726966277</c:v>
                </c:pt>
                <c:pt idx="10">
                  <c:v>37.768329958639463</c:v>
                </c:pt>
                <c:pt idx="11">
                  <c:v>29.467961665791659</c:v>
                </c:pt>
                <c:pt idx="12">
                  <c:v>23.382371091410377</c:v>
                </c:pt>
                <c:pt idx="13">
                  <c:v>18.837473092269448</c:v>
                </c:pt>
                <c:pt idx="14">
                  <c:v>15.385920698859987</c:v>
                </c:pt>
                <c:pt idx="15">
                  <c:v>12.724469303452945</c:v>
                </c:pt>
                <c:pt idx="16">
                  <c:v>10.643530734958897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8CC-A347-8022-5CDDA1C14666}"/>
            </c:ext>
          </c:extLst>
        </c:ser>
        <c:ser>
          <c:idx val="7"/>
          <c:order val="7"/>
          <c:tx>
            <c:v>lambda_D2_Max_Cw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'Subaerial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'Subaerial water content'!$U$6:$U$22</c:f>
              <c:numCache>
                <c:formatCode>0.00E+00</c:formatCode>
                <c:ptCount val="17"/>
                <c:pt idx="0">
                  <c:v>1186.2123461544447</c:v>
                </c:pt>
                <c:pt idx="1">
                  <c:v>649.92652762420209</c:v>
                </c:pt>
                <c:pt idx="2">
                  <c:v>378.80599883781935</c:v>
                </c:pt>
                <c:pt idx="3">
                  <c:v>232.74679447354177</c:v>
                </c:pt>
                <c:pt idx="4">
                  <c:v>149.64492470100782</c:v>
                </c:pt>
                <c:pt idx="5">
                  <c:v>100.07352099961479</c:v>
                </c:pt>
                <c:pt idx="6">
                  <c:v>69.258255665417451</c:v>
                </c:pt>
                <c:pt idx="7">
                  <c:v>49.396074900846195</c:v>
                </c:pt>
                <c:pt idx="8">
                  <c:v>36.177799437440861</c:v>
                </c:pt>
                <c:pt idx="9">
                  <c:v>27.127744999831449</c:v>
                </c:pt>
                <c:pt idx="10">
                  <c:v>20.772581477251705</c:v>
                </c:pt>
                <c:pt idx="11">
                  <c:v>16.207378916185412</c:v>
                </c:pt>
                <c:pt idx="12">
                  <c:v>12.860304100275707</c:v>
                </c:pt>
                <c:pt idx="13">
                  <c:v>10.360610200748196</c:v>
                </c:pt>
                <c:pt idx="14">
                  <c:v>8.4622563843729921</c:v>
                </c:pt>
                <c:pt idx="15">
                  <c:v>6.99845811689912</c:v>
                </c:pt>
                <c:pt idx="16">
                  <c:v>5.8539419042273924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8CC-A347-8022-5CDDA1C14666}"/>
            </c:ext>
          </c:extLst>
        </c:ser>
        <c:ser>
          <c:idx val="8"/>
          <c:order val="8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'Subaerial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'Subaerial water content'!$AM$6:$AM$22</c:f>
              <c:numCache>
                <c:formatCode>0.00E+00</c:formatCode>
                <c:ptCount val="17"/>
                <c:pt idx="0">
                  <c:v>123549426.00931863</c:v>
                </c:pt>
                <c:pt idx="1">
                  <c:v>7109163.0784540046</c:v>
                </c:pt>
                <c:pt idx="2">
                  <c:v>572685.13392142742</c:v>
                </c:pt>
                <c:pt idx="3">
                  <c:v>61058.02425098628</c:v>
                </c:pt>
                <c:pt idx="4">
                  <c:v>8242.3469672628944</c:v>
                </c:pt>
                <c:pt idx="5">
                  <c:v>1359.712631516388</c:v>
                </c:pt>
                <c:pt idx="6">
                  <c:v>266.36313050641991</c:v>
                </c:pt>
                <c:pt idx="7">
                  <c:v>60.526040019194916</c:v>
                </c:pt>
                <c:pt idx="8">
                  <c:v>15.647185135134148</c:v>
                </c:pt>
                <c:pt idx="9">
                  <c:v>4.528400065158193</c:v>
                </c:pt>
                <c:pt idx="10">
                  <c:v>1.4473707003410061</c:v>
                </c:pt>
                <c:pt idx="11">
                  <c:v>0.50507960257197915</c:v>
                </c:pt>
                <c:pt idx="12">
                  <c:v>0.19056463892013664</c:v>
                </c:pt>
                <c:pt idx="13">
                  <c:v>7.708880011560508E-2</c:v>
                </c:pt>
                <c:pt idx="14">
                  <c:v>3.3195007596541773E-2</c:v>
                </c:pt>
                <c:pt idx="15">
                  <c:v>1.5120670578956583E-2</c:v>
                </c:pt>
                <c:pt idx="16">
                  <c:v>7.2463803515794671E-3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8CC-A347-8022-5CDDA1C14666}"/>
            </c:ext>
          </c:extLst>
        </c:ser>
        <c:ser>
          <c:idx val="9"/>
          <c:order val="9"/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'Subaerial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'Subaerial water content'!$AN$6:$AN$22</c:f>
              <c:numCache>
                <c:formatCode>0.00E+00</c:formatCode>
                <c:ptCount val="17"/>
                <c:pt idx="0">
                  <c:v>14873579.433787391</c:v>
                </c:pt>
                <c:pt idx="1">
                  <c:v>983223.85005562636</c:v>
                </c:pt>
                <c:pt idx="2">
                  <c:v>90186.201519049588</c:v>
                </c:pt>
                <c:pt idx="3">
                  <c:v>10854.591272249952</c:v>
                </c:pt>
                <c:pt idx="4">
                  <c:v>1640.7007339853903</c:v>
                </c:pt>
                <c:pt idx="5">
                  <c:v>300.7693253240127</c:v>
                </c:pt>
                <c:pt idx="6">
                  <c:v>65.015387246954376</c:v>
                </c:pt>
                <c:pt idx="7">
                  <c:v>16.196822078258531</c:v>
                </c:pt>
                <c:pt idx="8">
                  <c:v>4.5634019740086158</c:v>
                </c:pt>
                <c:pt idx="9">
                  <c:v>1.4315129762568157</c:v>
                </c:pt>
                <c:pt idx="10">
                  <c:v>0.49346661458172492</c:v>
                </c:pt>
                <c:pt idx="11">
                  <c:v>0.18487332055295319</c:v>
                </c:pt>
                <c:pt idx="12">
                  <c:v>7.4570179764288383E-2</c:v>
                </c:pt>
                <c:pt idx="13">
                  <c:v>3.2124962699310748E-2</c:v>
                </c:pt>
                <c:pt idx="14">
                  <c:v>1.4679343398404049E-2</c:v>
                </c:pt>
                <c:pt idx="15">
                  <c:v>7.0723349440577447E-3</c:v>
                </c:pt>
                <c:pt idx="16">
                  <c:v>3.5740128953673533E-3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8CC-A347-8022-5CDDA1C14666}"/>
            </c:ext>
          </c:extLst>
        </c:ser>
        <c:ser>
          <c:idx val="10"/>
          <c:order val="10"/>
          <c:tx>
            <c:v>Eruption temperature 2</c:v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CC-A347-8022-5CDDA1C14666}"/>
              </c:ext>
            </c:extLst>
          </c:dPt>
          <c:xVal>
            <c:numRef>
              <c:f>'Subaerial water content'!$AB$35:$AB$36</c:f>
              <c:numCache>
                <c:formatCode>General</c:formatCode>
                <c:ptCount val="2"/>
                <c:pt idx="0">
                  <c:v>750</c:v>
                </c:pt>
                <c:pt idx="1">
                  <c:v>750</c:v>
                </c:pt>
              </c:numCache>
            </c:numRef>
          </c:xVal>
          <c:yVal>
            <c:numRef>
              <c:f>'Subaerial water content'!$AC$35:$AC$36</c:f>
              <c:numCache>
                <c:formatCode>General</c:formatCode>
                <c:ptCount val="2"/>
                <c:pt idx="0">
                  <c:v>0.1</c:v>
                </c:pt>
                <c:pt idx="1">
                  <c:v>10000000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8CC-A347-8022-5CDDA1C14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081520"/>
        <c:axId val="979055472"/>
      </c:scatterChart>
      <c:valAx>
        <c:axId val="979081520"/>
        <c:scaling>
          <c:orientation val="minMax"/>
          <c:max val="1400"/>
          <c:min val="6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2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Temperature, </a:t>
                </a:r>
                <a:r>
                  <a:rPr lang="en-GB" sz="2200" i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GB" sz="2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</a:t>
                </a:r>
                <a:r>
                  <a:rPr lang="en-GB" sz="2200" baseline="300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o</a:t>
                </a:r>
                <a:r>
                  <a:rPr lang="en-GB" sz="2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C]</a:t>
                </a:r>
              </a:p>
            </c:rich>
          </c:tx>
          <c:layout>
            <c:manualLayout>
              <c:xMode val="edge"/>
              <c:yMode val="edge"/>
              <c:x val="0.42155424974415473"/>
              <c:y val="0.9372690908121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79055472"/>
        <c:crossesAt val="0.1"/>
        <c:crossBetween val="midCat"/>
      </c:valAx>
      <c:valAx>
        <c:axId val="979055472"/>
        <c:scaling>
          <c:logBase val="10"/>
          <c:orientation val="minMax"/>
          <c:max val="1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2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Timescale, </a:t>
                </a:r>
                <a:r>
                  <a:rPr lang="en-GB" sz="2200" i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GB" sz="2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[s]</a:t>
                </a:r>
              </a:p>
            </c:rich>
          </c:tx>
          <c:layout>
            <c:manualLayout>
              <c:xMode val="edge"/>
              <c:yMode val="edge"/>
              <c:x val="3.0264809500680469E-2"/>
              <c:y val="0.344738581911851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7908152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lambda_D1</c:v>
          </c:tx>
          <c:spPr>
            <a:ln w="254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'Feeder dyke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'Feeder dyke water content'!$U$6:$U$22</c:f>
              <c:numCache>
                <c:formatCode>0.00E+00</c:formatCode>
                <c:ptCount val="17"/>
                <c:pt idx="0">
                  <c:v>896.74263503367183</c:v>
                </c:pt>
                <c:pt idx="1">
                  <c:v>519.45210649924582</c:v>
                </c:pt>
                <c:pt idx="2">
                  <c:v>319.15236205258094</c:v>
                </c:pt>
                <c:pt idx="3">
                  <c:v>206.16593078153687</c:v>
                </c:pt>
                <c:pt idx="4">
                  <c:v>139.03007542103731</c:v>
                </c:pt>
                <c:pt idx="5">
                  <c:v>97.305128949910028</c:v>
                </c:pt>
                <c:pt idx="6">
                  <c:v>70.339024244508693</c:v>
                </c:pt>
                <c:pt idx="7">
                  <c:v>52.304115226641528</c:v>
                </c:pt>
                <c:pt idx="8">
                  <c:v>39.872904796671733</c:v>
                </c:pt>
                <c:pt idx="9">
                  <c:v>31.072155743049056</c:v>
                </c:pt>
                <c:pt idx="10">
                  <c:v>24.691616145630729</c:v>
                </c:pt>
                <c:pt idx="11">
                  <c:v>19.966271967142362</c:v>
                </c:pt>
                <c:pt idx="12">
                  <c:v>16.399257426395266</c:v>
                </c:pt>
                <c:pt idx="13">
                  <c:v>13.659866017549302</c:v>
                </c:pt>
                <c:pt idx="14">
                  <c:v>11.523043454692235</c:v>
                </c:pt>
                <c:pt idx="15">
                  <c:v>9.8325092914034915</c:v>
                </c:pt>
                <c:pt idx="16">
                  <c:v>8.4777202823220392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D8-D74D-B863-BC2A5B56D0AD}"/>
            </c:ext>
          </c:extLst>
        </c:ser>
        <c:ser>
          <c:idx val="1"/>
          <c:order val="1"/>
          <c:tx>
            <c:v>lambda_D2</c:v>
          </c:tx>
          <c:spPr>
            <a:ln w="25400" cap="rnd">
              <a:solidFill>
                <a:schemeClr val="accent2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'Feeder dyke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'Feeder dyke water content'!$AA$6:$AA$22</c:f>
              <c:numCache>
                <c:formatCode>0.00E+00</c:formatCode>
                <c:ptCount val="17"/>
                <c:pt idx="0">
                  <c:v>1830.0870102727999</c:v>
                </c:pt>
                <c:pt idx="1">
                  <c:v>1060.1063397943792</c:v>
                </c:pt>
                <c:pt idx="2">
                  <c:v>651.33135112771629</c:v>
                </c:pt>
                <c:pt idx="3">
                  <c:v>420.7467975133406</c:v>
                </c:pt>
                <c:pt idx="4">
                  <c:v>283.73484779803533</c:v>
                </c:pt>
                <c:pt idx="5">
                  <c:v>198.58189581614295</c:v>
                </c:pt>
                <c:pt idx="6">
                  <c:v>143.54902907042592</c:v>
                </c:pt>
                <c:pt idx="7">
                  <c:v>106.74309229926844</c:v>
                </c:pt>
                <c:pt idx="8">
                  <c:v>81.373275095248445</c:v>
                </c:pt>
                <c:pt idx="9">
                  <c:v>63.412562740916449</c:v>
                </c:pt>
                <c:pt idx="10">
                  <c:v>50.391053358430064</c:v>
                </c:pt>
                <c:pt idx="11">
                  <c:v>40.747493810494618</c:v>
                </c:pt>
                <c:pt idx="12">
                  <c:v>33.467872298765847</c:v>
                </c:pt>
                <c:pt idx="13">
                  <c:v>27.877277586835312</c:v>
                </c:pt>
                <c:pt idx="14">
                  <c:v>23.516415213657623</c:v>
                </c:pt>
                <c:pt idx="15">
                  <c:v>20.06634549266019</c:v>
                </c:pt>
                <c:pt idx="16">
                  <c:v>17.301469963922528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2D8-D74D-B863-BC2A5B56D0AD}"/>
            </c:ext>
          </c:extLst>
        </c:ser>
        <c:ser>
          <c:idx val="2"/>
          <c:order val="2"/>
          <c:tx>
            <c:v>lambda_s</c:v>
          </c:tx>
          <c:spPr>
            <a:ln w="25400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'Feeder dyke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'Feeder dyke water content'!$AH$6:$AH$22</c:f>
              <c:numCache>
                <c:formatCode>0.00E+00</c:formatCode>
                <c:ptCount val="17"/>
                <c:pt idx="0">
                  <c:v>3511962827.8054128</c:v>
                </c:pt>
                <c:pt idx="1">
                  <c:v>250985318.61127719</c:v>
                </c:pt>
                <c:pt idx="2">
                  <c:v>24233057.978582498</c:v>
                </c:pt>
                <c:pt idx="3">
                  <c:v>3004310.0725112353</c:v>
                </c:pt>
                <c:pt idx="4">
                  <c:v>459589.68758604635</c:v>
                </c:pt>
                <c:pt idx="5">
                  <c:v>84051.846187317191</c:v>
                </c:pt>
                <c:pt idx="6">
                  <c:v>17914.843216549652</c:v>
                </c:pt>
                <c:pt idx="7">
                  <c:v>4358.6562812635966</c:v>
                </c:pt>
                <c:pt idx="8">
                  <c:v>1189.9847176518037</c:v>
                </c:pt>
                <c:pt idx="9">
                  <c:v>359.42262185486408</c:v>
                </c:pt>
                <c:pt idx="10">
                  <c:v>118.67688066869192</c:v>
                </c:pt>
                <c:pt idx="11">
                  <c:v>42.407760586795639</c:v>
                </c:pt>
                <c:pt idx="12">
                  <c:v>16.25978127958588</c:v>
                </c:pt>
                <c:pt idx="13">
                  <c:v>6.6401531690119331</c:v>
                </c:pt>
                <c:pt idx="14">
                  <c:v>2.8699802937322083</c:v>
                </c:pt>
                <c:pt idx="15">
                  <c:v>1.3056480771265004</c:v>
                </c:pt>
                <c:pt idx="16">
                  <c:v>0.62220712027412584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D8-D74D-B863-BC2A5B56D0AD}"/>
            </c:ext>
          </c:extLst>
        </c:ser>
        <c:ser>
          <c:idx val="3"/>
          <c:order val="3"/>
          <c:tx>
            <c:v>Eruption temperature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'Feeder dyke water content'!$AG$32:$AG$33</c:f>
              <c:numCache>
                <c:formatCode>General</c:formatCode>
                <c:ptCount val="2"/>
                <c:pt idx="0">
                  <c:v>920</c:v>
                </c:pt>
                <c:pt idx="1">
                  <c:v>920</c:v>
                </c:pt>
              </c:numCache>
            </c:numRef>
          </c:xVal>
          <c:yVal>
            <c:numRef>
              <c:f>'Feeder dyke water content'!$AH$32:$AH$33</c:f>
              <c:numCache>
                <c:formatCode>General</c:formatCode>
                <c:ptCount val="2"/>
                <c:pt idx="0">
                  <c:v>0.1</c:v>
                </c:pt>
                <c:pt idx="1">
                  <c:v>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2D8-D74D-B863-BC2A5B56D0AD}"/>
            </c:ext>
          </c:extLst>
        </c:ser>
        <c:ser>
          <c:idx val="4"/>
          <c:order val="4"/>
          <c:tx>
            <c:v>lambda_D1_Min water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'Feeder dyke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'Feeder dyke water content'!$S$6:$S$22</c:f>
              <c:numCache>
                <c:formatCode>0.00E+00</c:formatCode>
                <c:ptCount val="17"/>
                <c:pt idx="0">
                  <c:v>1056.8073629375961</c:v>
                </c:pt>
                <c:pt idx="1">
                  <c:v>579.02545188338001</c:v>
                </c:pt>
                <c:pt idx="2">
                  <c:v>337.48170805551172</c:v>
                </c:pt>
                <c:pt idx="3">
                  <c:v>207.35623507642813</c:v>
                </c:pt>
                <c:pt idx="4">
                  <c:v>133.32002382453425</c:v>
                </c:pt>
                <c:pt idx="5">
                  <c:v>89.156409617838619</c:v>
                </c:pt>
                <c:pt idx="6">
                  <c:v>61.702809592826448</c:v>
                </c:pt>
                <c:pt idx="7">
                  <c:v>44.007412184390247</c:v>
                </c:pt>
                <c:pt idx="8">
                  <c:v>32.231130407901858</c:v>
                </c:pt>
                <c:pt idx="9">
                  <c:v>24.168354636213476</c:v>
                </c:pt>
                <c:pt idx="10">
                  <c:v>18.506481679733334</c:v>
                </c:pt>
                <c:pt idx="11">
                  <c:v>14.439301216237912</c:v>
                </c:pt>
                <c:pt idx="12">
                  <c:v>11.457361834791083</c:v>
                </c:pt>
                <c:pt idx="13">
                  <c:v>9.2303618152120297</c:v>
                </c:pt>
                <c:pt idx="14">
                  <c:v>7.5391011424413925</c:v>
                </c:pt>
                <c:pt idx="15">
                  <c:v>6.2349899586919424</c:v>
                </c:pt>
                <c:pt idx="16">
                  <c:v>5.2153300601298591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2D8-D74D-B863-BC2A5B56D0AD}"/>
            </c:ext>
          </c:extLst>
        </c:ser>
        <c:ser>
          <c:idx val="5"/>
          <c:order val="5"/>
          <c:tx>
            <c:v>lamda_D1_Max_water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'Feeder dyke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'Feeder dyke water content'!$T$6:$T$22</c:f>
              <c:numCache>
                <c:formatCode>0.00E+00</c:formatCode>
                <c:ptCount val="17"/>
                <c:pt idx="0">
                  <c:v>581.2440496156778</c:v>
                </c:pt>
                <c:pt idx="1">
                  <c:v>318.46399853585899</c:v>
                </c:pt>
                <c:pt idx="2">
                  <c:v>185.61493943053145</c:v>
                </c:pt>
                <c:pt idx="3">
                  <c:v>114.04592929203545</c:v>
                </c:pt>
                <c:pt idx="4">
                  <c:v>73.326013103493821</c:v>
                </c:pt>
                <c:pt idx="5">
                  <c:v>49.036025289811242</c:v>
                </c:pt>
                <c:pt idx="6">
                  <c:v>33.936545276054545</c:v>
                </c:pt>
                <c:pt idx="7">
                  <c:v>24.204076701414632</c:v>
                </c:pt>
                <c:pt idx="8">
                  <c:v>17.72712172434602</c:v>
                </c:pt>
                <c:pt idx="9">
                  <c:v>13.292595049917409</c:v>
                </c:pt>
                <c:pt idx="10">
                  <c:v>10.178564923853333</c:v>
                </c:pt>
                <c:pt idx="11">
                  <c:v>7.9416156689308508</c:v>
                </c:pt>
                <c:pt idx="12">
                  <c:v>6.301549009135095</c:v>
                </c:pt>
                <c:pt idx="13">
                  <c:v>5.0766989983666155</c:v>
                </c:pt>
                <c:pt idx="14">
                  <c:v>4.1465056283427657</c:v>
                </c:pt>
                <c:pt idx="15">
                  <c:v>3.4292444772805686</c:v>
                </c:pt>
                <c:pt idx="16">
                  <c:v>2.8684315330714218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2D8-D74D-B863-BC2A5B56D0AD}"/>
            </c:ext>
          </c:extLst>
        </c:ser>
        <c:ser>
          <c:idx val="6"/>
          <c:order val="6"/>
          <c:tx>
            <c:v>lambda_D2_Min C_w</c:v>
          </c:tx>
          <c:spPr>
            <a:ln w="190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'Feeder dyke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'Feeder dyke water content'!$Y$6:$Y$22</c:f>
              <c:numCache>
                <c:formatCode>0.00E+00</c:formatCode>
                <c:ptCount val="17"/>
                <c:pt idx="0">
                  <c:v>765.29828784157723</c:v>
                </c:pt>
                <c:pt idx="1">
                  <c:v>419.30743717690461</c:v>
                </c:pt>
                <c:pt idx="2">
                  <c:v>244.3909669921415</c:v>
                </c:pt>
                <c:pt idx="3">
                  <c:v>150.15922224099472</c:v>
                </c:pt>
                <c:pt idx="4">
                  <c:v>96.545112710327629</c:v>
                </c:pt>
                <c:pt idx="5">
                  <c:v>64.563561935235356</c:v>
                </c:pt>
                <c:pt idx="6">
                  <c:v>44.682745590591907</c:v>
                </c:pt>
                <c:pt idx="7">
                  <c:v>31.868435419900774</c:v>
                </c:pt>
                <c:pt idx="8">
                  <c:v>23.340515766090881</c:v>
                </c:pt>
                <c:pt idx="9">
                  <c:v>17.501770967633195</c:v>
                </c:pt>
                <c:pt idx="10">
                  <c:v>13.401665469194649</c:v>
                </c:pt>
                <c:pt idx="11">
                  <c:v>10.456373494313169</c:v>
                </c:pt>
                <c:pt idx="12">
                  <c:v>8.2969703872746496</c:v>
                </c:pt>
                <c:pt idx="13">
                  <c:v>6.6842646456439976</c:v>
                </c:pt>
                <c:pt idx="14">
                  <c:v>5.4595202479825771</c:v>
                </c:pt>
                <c:pt idx="15">
                  <c:v>4.5151342689671745</c:v>
                </c:pt>
                <c:pt idx="16">
                  <c:v>3.7767367124047699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2D8-D74D-B863-BC2A5B56D0AD}"/>
            </c:ext>
          </c:extLst>
        </c:ser>
        <c:ser>
          <c:idx val="7"/>
          <c:order val="7"/>
          <c:tx>
            <c:v>lambda_D2_Max_Cw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'Feeder dyke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'Feeder dyke water content'!$Z$6:$Z$22</c:f>
              <c:numCache>
                <c:formatCode>0.00E+00</c:formatCode>
                <c:ptCount val="17"/>
                <c:pt idx="0">
                  <c:v>447.62730043563948</c:v>
                </c:pt>
                <c:pt idx="1">
                  <c:v>245.25529344309513</c:v>
                </c:pt>
                <c:pt idx="2">
                  <c:v>142.94565993879974</c:v>
                </c:pt>
                <c:pt idx="3">
                  <c:v>87.828979046619537</c:v>
                </c:pt>
                <c:pt idx="4">
                  <c:v>56.469782906040692</c:v>
                </c:pt>
                <c:pt idx="5">
                  <c:v>37.763592830043315</c:v>
                </c:pt>
                <c:pt idx="6">
                  <c:v>26.135190817138657</c:v>
                </c:pt>
                <c:pt idx="7">
                  <c:v>18.640028264470264</c:v>
                </c:pt>
                <c:pt idx="8">
                  <c:v>13.651999787713534</c:v>
                </c:pt>
                <c:pt idx="9">
                  <c:v>10.236884905596774</c:v>
                </c:pt>
                <c:pt idx="10">
                  <c:v>7.8387099914157377</c:v>
                </c:pt>
                <c:pt idx="11">
                  <c:v>6.1159920438435513</c:v>
                </c:pt>
                <c:pt idx="12">
                  <c:v>4.8529449435002663</c:v>
                </c:pt>
                <c:pt idx="13">
                  <c:v>3.9096642266974326</c:v>
                </c:pt>
                <c:pt idx="14">
                  <c:v>3.1933042959898086</c:v>
                </c:pt>
                <c:pt idx="15">
                  <c:v>2.6409275912826868</c:v>
                </c:pt>
                <c:pt idx="16">
                  <c:v>2.2090346808405257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2D8-D74D-B863-BC2A5B56D0AD}"/>
            </c:ext>
          </c:extLst>
        </c:ser>
        <c:ser>
          <c:idx val="8"/>
          <c:order val="8"/>
          <c:tx>
            <c:v>lambda_s_Min Cw</c:v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'Feeder dyke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'Feeder dyke water content'!$AI$6:$AI$22</c:f>
              <c:numCache>
                <c:formatCode>0.00E+00</c:formatCode>
                <c:ptCount val="17"/>
                <c:pt idx="0">
                  <c:v>140877326.22849944</c:v>
                </c:pt>
                <c:pt idx="1">
                  <c:v>10431645.221694246</c:v>
                </c:pt>
                <c:pt idx="2">
                  <c:v>1063009.6139163531</c:v>
                </c:pt>
                <c:pt idx="3">
                  <c:v>141043.50764913685</c:v>
                </c:pt>
                <c:pt idx="4">
                  <c:v>23335.279602251507</c:v>
                </c:pt>
                <c:pt idx="5">
                  <c:v>4651.8134876727117</c:v>
                </c:pt>
                <c:pt idx="6">
                  <c:v>1086.977593993083</c:v>
                </c:pt>
                <c:pt idx="7">
                  <c:v>291.13415227668844</c:v>
                </c:pt>
                <c:pt idx="8">
                  <c:v>87.754105265060986</c:v>
                </c:pt>
                <c:pt idx="9">
                  <c:v>29.318337135002693</c:v>
                </c:pt>
                <c:pt idx="10">
                  <c:v>10.719921614414536</c:v>
                </c:pt>
                <c:pt idx="11">
                  <c:v>4.2440372118727669</c:v>
                </c:pt>
                <c:pt idx="12">
                  <c:v>1.802865499919341</c:v>
                </c:pt>
                <c:pt idx="13">
                  <c:v>0.81542181736046737</c:v>
                </c:pt>
                <c:pt idx="14">
                  <c:v>0.3900762813745699</c:v>
                </c:pt>
                <c:pt idx="15">
                  <c:v>0.19623314381408952</c:v>
                </c:pt>
                <c:pt idx="16">
                  <c:v>0.10329687305441182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2D8-D74D-B863-BC2A5B56D0AD}"/>
            </c:ext>
          </c:extLst>
        </c:ser>
        <c:ser>
          <c:idx val="9"/>
          <c:order val="9"/>
          <c:tx>
            <c:v>lambda_s Max Cw</c:v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'Feeder dyke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'Feeder dyke water content'!$AJ$6:$AJ$22</c:f>
              <c:numCache>
                <c:formatCode>0.00E+00</c:formatCode>
                <c:ptCount val="17"/>
                <c:pt idx="0">
                  <c:v>16021658.864331998</c:v>
                </c:pt>
                <c:pt idx="1">
                  <c:v>1383753.8757026994</c:v>
                </c:pt>
                <c:pt idx="2">
                  <c:v>162447.14381858578</c:v>
                </c:pt>
                <c:pt idx="3">
                  <c:v>24551.93582953743</c:v>
                </c:pt>
                <c:pt idx="4">
                  <c:v>4579.8455379018269</c:v>
                </c:pt>
                <c:pt idx="5">
                  <c:v>1019.8716880967237</c:v>
                </c:pt>
                <c:pt idx="6">
                  <c:v>264.00151337300935</c:v>
                </c:pt>
                <c:pt idx="7">
                  <c:v>77.74580342962976</c:v>
                </c:pt>
                <c:pt idx="8">
                  <c:v>25.592047766291063</c:v>
                </c:pt>
                <c:pt idx="9">
                  <c:v>9.280508089451633</c:v>
                </c:pt>
                <c:pt idx="10">
                  <c:v>3.662799713770259</c:v>
                </c:pt>
                <c:pt idx="11">
                  <c:v>1.5574316241400892</c:v>
                </c:pt>
                <c:pt idx="12">
                  <c:v>0.70732667548467831</c:v>
                </c:pt>
                <c:pt idx="13">
                  <c:v>0.34061357355865229</c:v>
                </c:pt>
                <c:pt idx="14">
                  <c:v>0.17282475497130836</c:v>
                </c:pt>
                <c:pt idx="15">
                  <c:v>9.1896755131731261E-2</c:v>
                </c:pt>
                <c:pt idx="16">
                  <c:v>5.096907940376133E-2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2D8-D74D-B863-BC2A5B56D0AD}"/>
            </c:ext>
          </c:extLst>
        </c:ser>
        <c:ser>
          <c:idx val="10"/>
          <c:order val="10"/>
          <c:tx>
            <c:v>Eruption temperature 2</c:v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A2D8-D74D-B863-BC2A5B56D0AD}"/>
              </c:ext>
            </c:extLst>
          </c:dPt>
          <c:xVal>
            <c:numRef>
              <c:f>'Feeder dyke water content'!$AG$35:$AG$36</c:f>
              <c:numCache>
                <c:formatCode>General</c:formatCode>
                <c:ptCount val="2"/>
                <c:pt idx="0">
                  <c:v>750</c:v>
                </c:pt>
                <c:pt idx="1">
                  <c:v>750</c:v>
                </c:pt>
              </c:numCache>
            </c:numRef>
          </c:xVal>
          <c:yVal>
            <c:numRef>
              <c:f>'Feeder dyke water content'!$AH$35:$AH$36</c:f>
              <c:numCache>
                <c:formatCode>General</c:formatCode>
                <c:ptCount val="2"/>
                <c:pt idx="0">
                  <c:v>0.1</c:v>
                </c:pt>
                <c:pt idx="1">
                  <c:v>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2D8-D74D-B863-BC2A5B56D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081520"/>
        <c:axId val="979055472"/>
      </c:scatterChart>
      <c:valAx>
        <c:axId val="979081520"/>
        <c:scaling>
          <c:orientation val="minMax"/>
          <c:max val="1400"/>
          <c:min val="6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24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Temperature, </a:t>
                </a:r>
                <a:r>
                  <a:rPr lang="en-GB" sz="2400" i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GB" sz="24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</a:t>
                </a:r>
                <a:r>
                  <a:rPr lang="en-GB" sz="2400" baseline="300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o</a:t>
                </a:r>
                <a:r>
                  <a:rPr lang="en-GB" sz="24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C]</a:t>
                </a:r>
              </a:p>
            </c:rich>
          </c:tx>
          <c:layout>
            <c:manualLayout>
              <c:xMode val="edge"/>
              <c:yMode val="edge"/>
              <c:x val="0.42155424974415473"/>
              <c:y val="0.9372690908121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79055472"/>
        <c:crossesAt val="0.1"/>
        <c:crossBetween val="midCat"/>
      </c:valAx>
      <c:valAx>
        <c:axId val="979055472"/>
        <c:scaling>
          <c:logBase val="10"/>
          <c:orientation val="minMax"/>
          <c:max val="10000"/>
          <c:min val="0.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24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Timescale, </a:t>
                </a:r>
                <a:r>
                  <a:rPr lang="en-GB" sz="2400" i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GB" sz="24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[s]</a:t>
                </a:r>
              </a:p>
            </c:rich>
          </c:tx>
          <c:layout>
            <c:manualLayout>
              <c:xMode val="edge"/>
              <c:yMode val="edge"/>
              <c:x val="3.0264809500680469E-2"/>
              <c:y val="0.344738581911851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7908152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lambda_D1</c:v>
          </c:tx>
          <c:spPr>
            <a:ln w="2540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'Feeder dyke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'Feeder dyke water content'!$U$6:$U$22</c:f>
              <c:numCache>
                <c:formatCode>0.00E+00</c:formatCode>
                <c:ptCount val="17"/>
                <c:pt idx="0">
                  <c:v>896.74263503367183</c:v>
                </c:pt>
                <c:pt idx="1">
                  <c:v>519.45210649924582</c:v>
                </c:pt>
                <c:pt idx="2">
                  <c:v>319.15236205258094</c:v>
                </c:pt>
                <c:pt idx="3">
                  <c:v>206.16593078153687</c:v>
                </c:pt>
                <c:pt idx="4">
                  <c:v>139.03007542103731</c:v>
                </c:pt>
                <c:pt idx="5">
                  <c:v>97.305128949910028</c:v>
                </c:pt>
                <c:pt idx="6">
                  <c:v>70.339024244508693</c:v>
                </c:pt>
                <c:pt idx="7">
                  <c:v>52.304115226641528</c:v>
                </c:pt>
                <c:pt idx="8">
                  <c:v>39.872904796671733</c:v>
                </c:pt>
                <c:pt idx="9">
                  <c:v>31.072155743049056</c:v>
                </c:pt>
                <c:pt idx="10">
                  <c:v>24.691616145630729</c:v>
                </c:pt>
                <c:pt idx="11">
                  <c:v>19.966271967142362</c:v>
                </c:pt>
                <c:pt idx="12">
                  <c:v>16.399257426395266</c:v>
                </c:pt>
                <c:pt idx="13">
                  <c:v>13.659866017549302</c:v>
                </c:pt>
                <c:pt idx="14">
                  <c:v>11.523043454692235</c:v>
                </c:pt>
                <c:pt idx="15">
                  <c:v>9.8325092914034915</c:v>
                </c:pt>
                <c:pt idx="16">
                  <c:v>8.4777202823220392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24-0444-AB4D-6D37219C72BD}"/>
            </c:ext>
          </c:extLst>
        </c:ser>
        <c:ser>
          <c:idx val="1"/>
          <c:order val="1"/>
          <c:tx>
            <c:v>lambda_D2</c:v>
          </c:tx>
          <c:spPr>
            <a:ln w="25400" cap="rnd">
              <a:solidFill>
                <a:schemeClr val="accent2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'Feeder dyke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'Feeder dyke water content'!$AA$6:$AA$22</c:f>
              <c:numCache>
                <c:formatCode>0.00E+00</c:formatCode>
                <c:ptCount val="17"/>
                <c:pt idx="0">
                  <c:v>1830.0870102727999</c:v>
                </c:pt>
                <c:pt idx="1">
                  <c:v>1060.1063397943792</c:v>
                </c:pt>
                <c:pt idx="2">
                  <c:v>651.33135112771629</c:v>
                </c:pt>
                <c:pt idx="3">
                  <c:v>420.7467975133406</c:v>
                </c:pt>
                <c:pt idx="4">
                  <c:v>283.73484779803533</c:v>
                </c:pt>
                <c:pt idx="5">
                  <c:v>198.58189581614295</c:v>
                </c:pt>
                <c:pt idx="6">
                  <c:v>143.54902907042592</c:v>
                </c:pt>
                <c:pt idx="7">
                  <c:v>106.74309229926844</c:v>
                </c:pt>
                <c:pt idx="8">
                  <c:v>81.373275095248445</c:v>
                </c:pt>
                <c:pt idx="9">
                  <c:v>63.412562740916449</c:v>
                </c:pt>
                <c:pt idx="10">
                  <c:v>50.391053358430064</c:v>
                </c:pt>
                <c:pt idx="11">
                  <c:v>40.747493810494618</c:v>
                </c:pt>
                <c:pt idx="12">
                  <c:v>33.467872298765847</c:v>
                </c:pt>
                <c:pt idx="13">
                  <c:v>27.877277586835312</c:v>
                </c:pt>
                <c:pt idx="14">
                  <c:v>23.516415213657623</c:v>
                </c:pt>
                <c:pt idx="15">
                  <c:v>20.06634549266019</c:v>
                </c:pt>
                <c:pt idx="16">
                  <c:v>17.301469963922528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E24-0444-AB4D-6D37219C72BD}"/>
            </c:ext>
          </c:extLst>
        </c:ser>
        <c:ser>
          <c:idx val="2"/>
          <c:order val="2"/>
          <c:spPr>
            <a:ln w="25400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'Feeder dyke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'Feeder dyke water content'!$AQ$6:$AQ$22</c:f>
              <c:numCache>
                <c:formatCode>0.00E+00</c:formatCode>
                <c:ptCount val="17"/>
                <c:pt idx="0">
                  <c:v>175598141.39027065</c:v>
                </c:pt>
                <c:pt idx="1">
                  <c:v>12549265.93056386</c:v>
                </c:pt>
                <c:pt idx="2">
                  <c:v>1211652.8989291249</c:v>
                </c:pt>
                <c:pt idx="3">
                  <c:v>150215.50362556177</c:v>
                </c:pt>
                <c:pt idx="4">
                  <c:v>22979.484379302317</c:v>
                </c:pt>
                <c:pt idx="5">
                  <c:v>4202.5923093658594</c:v>
                </c:pt>
                <c:pt idx="6">
                  <c:v>895.74216082748262</c:v>
                </c:pt>
                <c:pt idx="7">
                  <c:v>217.93281406317985</c:v>
                </c:pt>
                <c:pt idx="8">
                  <c:v>59.499235882590192</c:v>
                </c:pt>
                <c:pt idx="9">
                  <c:v>17.971131092743203</c:v>
                </c:pt>
                <c:pt idx="10">
                  <c:v>5.9338440334345961</c:v>
                </c:pt>
                <c:pt idx="11">
                  <c:v>2.1203880293397819</c:v>
                </c:pt>
                <c:pt idx="12">
                  <c:v>0.81298906397929405</c:v>
                </c:pt>
                <c:pt idx="13">
                  <c:v>0.33200765845059665</c:v>
                </c:pt>
                <c:pt idx="14">
                  <c:v>0.14349901468661042</c:v>
                </c:pt>
                <c:pt idx="15">
                  <c:v>6.5282403856325028E-2</c:v>
                </c:pt>
                <c:pt idx="16">
                  <c:v>3.1110356013706292E-2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E24-0444-AB4D-6D37219C72BD}"/>
            </c:ext>
          </c:extLst>
        </c:ser>
        <c:ser>
          <c:idx val="3"/>
          <c:order val="3"/>
          <c:tx>
            <c:v>Eruption temperature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'Feeder dyke water content'!$AG$32:$AG$33</c:f>
              <c:numCache>
                <c:formatCode>General</c:formatCode>
                <c:ptCount val="2"/>
                <c:pt idx="0">
                  <c:v>920</c:v>
                </c:pt>
                <c:pt idx="1">
                  <c:v>920</c:v>
                </c:pt>
              </c:numCache>
            </c:numRef>
          </c:xVal>
          <c:yVal>
            <c:numRef>
              <c:f>'Feeder dyke water content'!$AH$32:$AH$33</c:f>
              <c:numCache>
                <c:formatCode>General</c:formatCode>
                <c:ptCount val="2"/>
                <c:pt idx="0">
                  <c:v>0.1</c:v>
                </c:pt>
                <c:pt idx="1">
                  <c:v>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E24-0444-AB4D-6D37219C72BD}"/>
            </c:ext>
          </c:extLst>
        </c:ser>
        <c:ser>
          <c:idx val="4"/>
          <c:order val="4"/>
          <c:tx>
            <c:v>lambda_D1_Min water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'Feeder dyke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'Feeder dyke water content'!$S$6:$S$22</c:f>
              <c:numCache>
                <c:formatCode>0.00E+00</c:formatCode>
                <c:ptCount val="17"/>
                <c:pt idx="0">
                  <c:v>1056.8073629375961</c:v>
                </c:pt>
                <c:pt idx="1">
                  <c:v>579.02545188338001</c:v>
                </c:pt>
                <c:pt idx="2">
                  <c:v>337.48170805551172</c:v>
                </c:pt>
                <c:pt idx="3">
                  <c:v>207.35623507642813</c:v>
                </c:pt>
                <c:pt idx="4">
                  <c:v>133.32002382453425</c:v>
                </c:pt>
                <c:pt idx="5">
                  <c:v>89.156409617838619</c:v>
                </c:pt>
                <c:pt idx="6">
                  <c:v>61.702809592826448</c:v>
                </c:pt>
                <c:pt idx="7">
                  <c:v>44.007412184390247</c:v>
                </c:pt>
                <c:pt idx="8">
                  <c:v>32.231130407901858</c:v>
                </c:pt>
                <c:pt idx="9">
                  <c:v>24.168354636213476</c:v>
                </c:pt>
                <c:pt idx="10">
                  <c:v>18.506481679733334</c:v>
                </c:pt>
                <c:pt idx="11">
                  <c:v>14.439301216237912</c:v>
                </c:pt>
                <c:pt idx="12">
                  <c:v>11.457361834791083</c:v>
                </c:pt>
                <c:pt idx="13">
                  <c:v>9.2303618152120297</c:v>
                </c:pt>
                <c:pt idx="14">
                  <c:v>7.5391011424413925</c:v>
                </c:pt>
                <c:pt idx="15">
                  <c:v>6.2349899586919424</c:v>
                </c:pt>
                <c:pt idx="16">
                  <c:v>5.2153300601298591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E24-0444-AB4D-6D37219C72BD}"/>
            </c:ext>
          </c:extLst>
        </c:ser>
        <c:ser>
          <c:idx val="5"/>
          <c:order val="5"/>
          <c:tx>
            <c:v>lamda_D1_Max_water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'Feeder dyke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'Feeder dyke water content'!$T$6:$T$22</c:f>
              <c:numCache>
                <c:formatCode>0.00E+00</c:formatCode>
                <c:ptCount val="17"/>
                <c:pt idx="0">
                  <c:v>581.2440496156778</c:v>
                </c:pt>
                <c:pt idx="1">
                  <c:v>318.46399853585899</c:v>
                </c:pt>
                <c:pt idx="2">
                  <c:v>185.61493943053145</c:v>
                </c:pt>
                <c:pt idx="3">
                  <c:v>114.04592929203545</c:v>
                </c:pt>
                <c:pt idx="4">
                  <c:v>73.326013103493821</c:v>
                </c:pt>
                <c:pt idx="5">
                  <c:v>49.036025289811242</c:v>
                </c:pt>
                <c:pt idx="6">
                  <c:v>33.936545276054545</c:v>
                </c:pt>
                <c:pt idx="7">
                  <c:v>24.204076701414632</c:v>
                </c:pt>
                <c:pt idx="8">
                  <c:v>17.72712172434602</c:v>
                </c:pt>
                <c:pt idx="9">
                  <c:v>13.292595049917409</c:v>
                </c:pt>
                <c:pt idx="10">
                  <c:v>10.178564923853333</c:v>
                </c:pt>
                <c:pt idx="11">
                  <c:v>7.9416156689308508</c:v>
                </c:pt>
                <c:pt idx="12">
                  <c:v>6.301549009135095</c:v>
                </c:pt>
                <c:pt idx="13">
                  <c:v>5.0766989983666155</c:v>
                </c:pt>
                <c:pt idx="14">
                  <c:v>4.1465056283427657</c:v>
                </c:pt>
                <c:pt idx="15">
                  <c:v>3.4292444772805686</c:v>
                </c:pt>
                <c:pt idx="16">
                  <c:v>2.8684315330714218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E24-0444-AB4D-6D37219C72BD}"/>
            </c:ext>
          </c:extLst>
        </c:ser>
        <c:ser>
          <c:idx val="6"/>
          <c:order val="6"/>
          <c:tx>
            <c:v>lambda_D2_Min C_w</c:v>
          </c:tx>
          <c:spPr>
            <a:ln w="190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'Feeder dyke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'Feeder dyke water content'!$Y$6:$Y$22</c:f>
              <c:numCache>
                <c:formatCode>0.00E+00</c:formatCode>
                <c:ptCount val="17"/>
                <c:pt idx="0">
                  <c:v>765.29828784157723</c:v>
                </c:pt>
                <c:pt idx="1">
                  <c:v>419.30743717690461</c:v>
                </c:pt>
                <c:pt idx="2">
                  <c:v>244.3909669921415</c:v>
                </c:pt>
                <c:pt idx="3">
                  <c:v>150.15922224099472</c:v>
                </c:pt>
                <c:pt idx="4">
                  <c:v>96.545112710327629</c:v>
                </c:pt>
                <c:pt idx="5">
                  <c:v>64.563561935235356</c:v>
                </c:pt>
                <c:pt idx="6">
                  <c:v>44.682745590591907</c:v>
                </c:pt>
                <c:pt idx="7">
                  <c:v>31.868435419900774</c:v>
                </c:pt>
                <c:pt idx="8">
                  <c:v>23.340515766090881</c:v>
                </c:pt>
                <c:pt idx="9">
                  <c:v>17.501770967633195</c:v>
                </c:pt>
                <c:pt idx="10">
                  <c:v>13.401665469194649</c:v>
                </c:pt>
                <c:pt idx="11">
                  <c:v>10.456373494313169</c:v>
                </c:pt>
                <c:pt idx="12">
                  <c:v>8.2969703872746496</c:v>
                </c:pt>
                <c:pt idx="13">
                  <c:v>6.6842646456439976</c:v>
                </c:pt>
                <c:pt idx="14">
                  <c:v>5.4595202479825771</c:v>
                </c:pt>
                <c:pt idx="15">
                  <c:v>4.5151342689671745</c:v>
                </c:pt>
                <c:pt idx="16">
                  <c:v>3.7767367124047699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E24-0444-AB4D-6D37219C72BD}"/>
            </c:ext>
          </c:extLst>
        </c:ser>
        <c:ser>
          <c:idx val="7"/>
          <c:order val="7"/>
          <c:tx>
            <c:v>lambda_D2_Max_Cw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'Feeder dyke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'Feeder dyke water content'!$Z$6:$Z$22</c:f>
              <c:numCache>
                <c:formatCode>0.00E+00</c:formatCode>
                <c:ptCount val="17"/>
                <c:pt idx="0">
                  <c:v>447.62730043563948</c:v>
                </c:pt>
                <c:pt idx="1">
                  <c:v>245.25529344309513</c:v>
                </c:pt>
                <c:pt idx="2">
                  <c:v>142.94565993879974</c:v>
                </c:pt>
                <c:pt idx="3">
                  <c:v>87.828979046619537</c:v>
                </c:pt>
                <c:pt idx="4">
                  <c:v>56.469782906040692</c:v>
                </c:pt>
                <c:pt idx="5">
                  <c:v>37.763592830043315</c:v>
                </c:pt>
                <c:pt idx="6">
                  <c:v>26.135190817138657</c:v>
                </c:pt>
                <c:pt idx="7">
                  <c:v>18.640028264470264</c:v>
                </c:pt>
                <c:pt idx="8">
                  <c:v>13.651999787713534</c:v>
                </c:pt>
                <c:pt idx="9">
                  <c:v>10.236884905596774</c:v>
                </c:pt>
                <c:pt idx="10">
                  <c:v>7.8387099914157377</c:v>
                </c:pt>
                <c:pt idx="11">
                  <c:v>6.1159920438435513</c:v>
                </c:pt>
                <c:pt idx="12">
                  <c:v>4.8529449435002663</c:v>
                </c:pt>
                <c:pt idx="13">
                  <c:v>3.9096642266974326</c:v>
                </c:pt>
                <c:pt idx="14">
                  <c:v>3.1933042959898086</c:v>
                </c:pt>
                <c:pt idx="15">
                  <c:v>2.6409275912826868</c:v>
                </c:pt>
                <c:pt idx="16">
                  <c:v>2.2090346808405257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E24-0444-AB4D-6D37219C72BD}"/>
            </c:ext>
          </c:extLst>
        </c:ser>
        <c:ser>
          <c:idx val="8"/>
          <c:order val="8"/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'Feeder dyke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'Feeder dyke water content'!$AR$6:$AR$22</c:f>
              <c:numCache>
                <c:formatCode>0.00E+00</c:formatCode>
                <c:ptCount val="17"/>
                <c:pt idx="0">
                  <c:v>7043866.3114249725</c:v>
                </c:pt>
                <c:pt idx="1">
                  <c:v>521582.26108471234</c:v>
                </c:pt>
                <c:pt idx="2">
                  <c:v>53150.480695817656</c:v>
                </c:pt>
                <c:pt idx="3">
                  <c:v>7052.1753824568432</c:v>
                </c:pt>
                <c:pt idx="4">
                  <c:v>1166.7639801125754</c:v>
                </c:pt>
                <c:pt idx="5">
                  <c:v>232.59067438363559</c:v>
                </c:pt>
                <c:pt idx="6">
                  <c:v>54.348879699654155</c:v>
                </c:pt>
                <c:pt idx="7">
                  <c:v>14.556707613834423</c:v>
                </c:pt>
                <c:pt idx="8">
                  <c:v>4.3877052632530491</c:v>
                </c:pt>
                <c:pt idx="9">
                  <c:v>1.4659168567501348</c:v>
                </c:pt>
                <c:pt idx="10">
                  <c:v>0.5359960807207268</c:v>
                </c:pt>
                <c:pt idx="11">
                  <c:v>0.21220186059363835</c:v>
                </c:pt>
                <c:pt idx="12">
                  <c:v>9.0143274995967054E-2</c:v>
                </c:pt>
                <c:pt idx="13">
                  <c:v>4.0771090868023371E-2</c:v>
                </c:pt>
                <c:pt idx="14">
                  <c:v>1.9503814068728496E-2</c:v>
                </c:pt>
                <c:pt idx="15">
                  <c:v>9.8116571907044762E-3</c:v>
                </c:pt>
                <c:pt idx="16">
                  <c:v>5.1648436527205917E-3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E24-0444-AB4D-6D37219C72BD}"/>
            </c:ext>
          </c:extLst>
        </c:ser>
        <c:ser>
          <c:idx val="9"/>
          <c:order val="9"/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'Feeder dyke water content'!$A$6:$A$22</c:f>
              <c:numCache>
                <c:formatCode>General</c:formatCode>
                <c:ptCount val="17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  <c:pt idx="9">
                  <c:v>1050</c:v>
                </c:pt>
                <c:pt idx="10">
                  <c:v>1100</c:v>
                </c:pt>
                <c:pt idx="11">
                  <c:v>1150</c:v>
                </c:pt>
                <c:pt idx="12">
                  <c:v>1200</c:v>
                </c:pt>
                <c:pt idx="13">
                  <c:v>1250</c:v>
                </c:pt>
                <c:pt idx="14">
                  <c:v>1300</c:v>
                </c:pt>
                <c:pt idx="15">
                  <c:v>1350</c:v>
                </c:pt>
                <c:pt idx="16">
                  <c:v>1400</c:v>
                </c:pt>
              </c:numCache>
            </c:numRef>
          </c:xVal>
          <c:yVal>
            <c:numRef>
              <c:f>'Feeder dyke water content'!$AS$6:$AS$22</c:f>
              <c:numCache>
                <c:formatCode>0.00E+00</c:formatCode>
                <c:ptCount val="17"/>
                <c:pt idx="0">
                  <c:v>801082.94321659999</c:v>
                </c:pt>
                <c:pt idx="1">
                  <c:v>69187.693785134979</c:v>
                </c:pt>
                <c:pt idx="2">
                  <c:v>8122.3571909292896</c:v>
                </c:pt>
                <c:pt idx="3">
                  <c:v>1227.5967914768714</c:v>
                </c:pt>
                <c:pt idx="4">
                  <c:v>228.99227689509135</c:v>
                </c:pt>
                <c:pt idx="5">
                  <c:v>50.993584404836184</c:v>
                </c:pt>
                <c:pt idx="6">
                  <c:v>13.200075668650468</c:v>
                </c:pt>
                <c:pt idx="7">
                  <c:v>3.8872901714814883</c:v>
                </c:pt>
                <c:pt idx="8">
                  <c:v>1.2796023883145533</c:v>
                </c:pt>
                <c:pt idx="9">
                  <c:v>0.46402540447258167</c:v>
                </c:pt>
                <c:pt idx="10">
                  <c:v>0.18313998568851297</c:v>
                </c:pt>
                <c:pt idx="11">
                  <c:v>7.7871581207004464E-2</c:v>
                </c:pt>
                <c:pt idx="12">
                  <c:v>3.536633377423392E-2</c:v>
                </c:pt>
                <c:pt idx="13">
                  <c:v>1.7030678677932617E-2</c:v>
                </c:pt>
                <c:pt idx="14">
                  <c:v>8.6412377485654192E-3</c:v>
                </c:pt>
                <c:pt idx="15">
                  <c:v>4.5948377565865634E-3</c:v>
                </c:pt>
                <c:pt idx="16">
                  <c:v>2.5484539701880666E-3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E24-0444-AB4D-6D37219C72BD}"/>
            </c:ext>
          </c:extLst>
        </c:ser>
        <c:ser>
          <c:idx val="10"/>
          <c:order val="10"/>
          <c:tx>
            <c:v>Eruption temperature 2</c:v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E24-0444-AB4D-6D37219C72BD}"/>
              </c:ext>
            </c:extLst>
          </c:dPt>
          <c:xVal>
            <c:numRef>
              <c:f>'Feeder dyke water content'!$AG$35:$AG$36</c:f>
              <c:numCache>
                <c:formatCode>General</c:formatCode>
                <c:ptCount val="2"/>
                <c:pt idx="0">
                  <c:v>750</c:v>
                </c:pt>
                <c:pt idx="1">
                  <c:v>750</c:v>
                </c:pt>
              </c:numCache>
            </c:numRef>
          </c:xVal>
          <c:yVal>
            <c:numRef>
              <c:f>'Feeder dyke water content'!$AH$35:$AH$36</c:f>
              <c:numCache>
                <c:formatCode>General</c:formatCode>
                <c:ptCount val="2"/>
                <c:pt idx="0">
                  <c:v>0.1</c:v>
                </c:pt>
                <c:pt idx="1">
                  <c:v>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E24-0444-AB4D-6D37219C7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081520"/>
        <c:axId val="979055472"/>
      </c:scatterChart>
      <c:valAx>
        <c:axId val="979081520"/>
        <c:scaling>
          <c:orientation val="minMax"/>
          <c:max val="1400"/>
          <c:min val="6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24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Temperature, </a:t>
                </a:r>
                <a:r>
                  <a:rPr lang="en-GB" sz="2400" i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GB" sz="24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</a:t>
                </a:r>
                <a:r>
                  <a:rPr lang="en-GB" sz="2400" baseline="300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o</a:t>
                </a:r>
                <a:r>
                  <a:rPr lang="en-GB" sz="24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C]</a:t>
                </a:r>
              </a:p>
            </c:rich>
          </c:tx>
          <c:layout>
            <c:manualLayout>
              <c:xMode val="edge"/>
              <c:yMode val="edge"/>
              <c:x val="0.42155424974415473"/>
              <c:y val="0.9372690908121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79055472"/>
        <c:crossesAt val="0.1"/>
        <c:crossBetween val="midCat"/>
      </c:valAx>
      <c:valAx>
        <c:axId val="979055472"/>
        <c:scaling>
          <c:logBase val="10"/>
          <c:orientation val="minMax"/>
          <c:max val="10000"/>
          <c:min val="0.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24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Timescale, </a:t>
                </a:r>
                <a:r>
                  <a:rPr lang="en-GB" sz="2400" i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GB" sz="24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[s]</a:t>
                </a:r>
              </a:p>
            </c:rich>
          </c:tx>
          <c:layout>
            <c:manualLayout>
              <c:xMode val="edge"/>
              <c:yMode val="edge"/>
              <c:x val="3.0264809500680469E-2"/>
              <c:y val="0.344738581911851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7908152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627720</xdr:colOff>
      <xdr:row>28</xdr:row>
      <xdr:rowOff>9025</xdr:rowOff>
    </xdr:from>
    <xdr:to>
      <xdr:col>25</xdr:col>
      <xdr:colOff>333889</xdr:colOff>
      <xdr:row>61</xdr:row>
      <xdr:rowOff>58245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0AA399-4501-5040-8FF5-C7EAC8ABB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705598</xdr:colOff>
      <xdr:row>31</xdr:row>
      <xdr:rowOff>35069</xdr:rowOff>
    </xdr:from>
    <xdr:to>
      <xdr:col>10</xdr:col>
      <xdr:colOff>192155</xdr:colOff>
      <xdr:row>40</xdr:row>
      <xdr:rowOff>101381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54C4923-3729-41A0-9E21-FFD7B03D0C46}"/>
                </a:ext>
              </a:extLst>
            </xdr:cNvPr>
            <xdr:cNvSpPr txBox="1"/>
          </xdr:nvSpPr>
          <xdr:spPr>
            <a:xfrm>
              <a:off x="705598" y="6091992"/>
              <a:ext cx="4664249" cy="182477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100" u="sng"/>
                <a:t>Diffusion</a:t>
              </a:r>
              <a:r>
                <a:rPr lang="en-GB" sz="1100" u="sng" baseline="0"/>
                <a:t> in silicate melts (Ni and Zhang, 2010) </a:t>
              </a:r>
            </a:p>
            <a:p>
              <a:endParaRPr lang="en-GB" sz="1100" baseline="0"/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𝑫</m:t>
                    </m:r>
                    <m:sSub>
                      <m:sSubPr>
                        <m:ctrlPr>
                          <a:rPr lang="en-GB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𝑯</m:t>
                        </m:r>
                      </m:e>
                      <m:sub>
                        <m:r>
                          <a:rPr lang="en-US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</m:t>
                        </m:r>
                      </m:sub>
                    </m:sSub>
                    <m:sSup>
                      <m:sSupPr>
                        <m:ctrlPr>
                          <a:rPr lang="en-GB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n-GB" sz="1100" b="1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1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𝑶</m:t>
                            </m:r>
                          </m:e>
                          <m:sub>
                            <m:r>
                              <a:rPr lang="en-US" sz="1100" b="1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𝒕</m:t>
                            </m:r>
                          </m:sub>
                        </m:sSub>
                      </m:e>
                      <m:sup>
                        <m:r>
                          <a:rPr lang="en-US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𝒓𝒉𝒚𝒐𝒍𝒊𝒕𝒆</m:t>
                        </m:r>
                      </m:sup>
                    </m:sSup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en-GB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𝑪</m:t>
                        </m:r>
                      </m:e>
                      <m:sub>
                        <m:r>
                          <a:rPr lang="en-US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𝒘</m:t>
                        </m:r>
                      </m:sub>
                    </m:sSub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𝒆𝒙𝒑</m:t>
                    </m:r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(−</m:t>
                    </m:r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𝟏𝟖</m:t>
                    </m:r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𝟏𝟎</m:t>
                    </m:r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𝟏</m:t>
                    </m:r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𝟖𝟖𝟖</m:t>
                    </m:r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𝑷</m:t>
                    </m:r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f>
                      <m:fPr>
                        <m:ctrlPr>
                          <a:rPr lang="en-GB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𝟗𝟔𝟗𝟗</m:t>
                        </m:r>
                        <m:r>
                          <a:rPr lang="en-US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en-US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𝟑𝟔𝟐𝟔</m:t>
                        </m:r>
                        <m:r>
                          <a:rPr lang="en-US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𝑷</m:t>
                        </m:r>
                      </m:num>
                      <m:den>
                        <m:r>
                          <a:rPr lang="en-US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𝑻</m:t>
                        </m:r>
                      </m:den>
                    </m:f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/>
            </a:p>
            <a:p>
              <a:r>
                <a:rPr lang="en-US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 is temperature in K</a:t>
              </a:r>
              <a:endParaRPr lang="en-GB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 is pressure in GPa </a:t>
              </a:r>
              <a:endParaRPr lang="en-GB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</a:t>
              </a:r>
              <a:r>
                <a:rPr lang="en-US" sz="1100" b="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</a:t>
              </a:r>
              <a:r>
                <a:rPr lang="en-US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is wt% of H</a:t>
              </a:r>
              <a:r>
                <a:rPr lang="en-US" sz="1100" b="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en-US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</a:t>
              </a:r>
              <a:r>
                <a:rPr lang="en-US" sz="1100" b="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</a:t>
              </a:r>
              <a:endParaRPr lang="en-GB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54C4923-3729-41A0-9E21-FFD7B03D0C46}"/>
                </a:ext>
              </a:extLst>
            </xdr:cNvPr>
            <xdr:cNvSpPr txBox="1"/>
          </xdr:nvSpPr>
          <xdr:spPr>
            <a:xfrm>
              <a:off x="705598" y="6091992"/>
              <a:ext cx="4664249" cy="182477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100" u="sng"/>
                <a:t>Diffusion</a:t>
              </a:r>
              <a:r>
                <a:rPr lang="en-GB" sz="1100" u="sng" baseline="0"/>
                <a:t> in silicate melts (Ni and Zhang, 2010) </a:t>
              </a:r>
            </a:p>
            <a:p>
              <a:endParaRPr lang="en-GB" sz="1100" baseline="0"/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𝑫𝑯</a:t>
              </a:r>
              <a:r>
                <a:rPr lang="en-GB" sz="11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1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𝟐</a:t>
              </a:r>
              <a:r>
                <a:rPr lang="en-GB" sz="11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〖</a:t>
              </a:r>
              <a:r>
                <a:rPr lang="en-US" sz="11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𝑶</a:t>
              </a:r>
              <a:r>
                <a:rPr lang="en-GB" sz="11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1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𝒕</a:t>
              </a:r>
              <a:r>
                <a:rPr lang="en-GB" sz="11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〗^</a:t>
              </a:r>
              <a:r>
                <a:rPr lang="en-US" sz="11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𝒓𝒉𝒚𝒐𝒍𝒊𝒕𝒆=𝑪</a:t>
              </a:r>
              <a:r>
                <a:rPr lang="en-GB" sz="11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lang="en-US" sz="11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𝒘 𝒆𝒙𝒑(−𝟏𝟖.𝟏𝟎+𝟏.𝟖𝟖𝟖𝑷−</a:t>
              </a:r>
              <a:r>
                <a:rPr lang="en-GB" sz="11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n-US" sz="11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𝟗𝟔𝟗𝟗+𝟑𝟔𝟐𝟔𝑷</a:t>
              </a:r>
              <a:r>
                <a:rPr lang="en-GB" sz="11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)/</a:t>
              </a:r>
              <a:r>
                <a:rPr lang="en-US" sz="1100" b="1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𝑻)</a:t>
              </a: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/>
            </a:p>
            <a:p>
              <a:r>
                <a:rPr lang="en-US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 is temperature in K</a:t>
              </a:r>
              <a:endParaRPr lang="en-GB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 is pressure in GPa </a:t>
              </a:r>
              <a:endParaRPr lang="en-GB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</a:t>
              </a:r>
              <a:r>
                <a:rPr lang="en-US" sz="1100" b="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</a:t>
              </a:r>
              <a:r>
                <a:rPr lang="en-US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is wt% of H</a:t>
              </a:r>
              <a:r>
                <a:rPr lang="en-US" sz="1100" b="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en-US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</a:t>
              </a:r>
              <a:r>
                <a:rPr lang="en-US" sz="1100" b="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</a:t>
              </a:r>
              <a:endParaRPr lang="en-GB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/>
            </a:p>
          </xdr:txBody>
        </xdr:sp>
      </mc:Fallback>
    </mc:AlternateContent>
    <xdr:clientData/>
  </xdr:twoCellAnchor>
  <xdr:twoCellAnchor>
    <xdr:from>
      <xdr:col>0</xdr:col>
      <xdr:colOff>231791</xdr:colOff>
      <xdr:row>22</xdr:row>
      <xdr:rowOff>116153</xdr:rowOff>
    </xdr:from>
    <xdr:to>
      <xdr:col>1</xdr:col>
      <xdr:colOff>703385</xdr:colOff>
      <xdr:row>29</xdr:row>
      <xdr:rowOff>48846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8036526-2D91-451C-B2DC-E10875E8288D}"/>
            </a:ext>
          </a:extLst>
        </xdr:cNvPr>
        <xdr:cNvSpPr txBox="1"/>
      </xdr:nvSpPr>
      <xdr:spPr>
        <a:xfrm>
          <a:off x="231791" y="4414615"/>
          <a:ext cx="1321517" cy="1300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aseline="0"/>
            <a:t>Reasonably range of temperature Hrafntinnuhryggur erupted around: 700 - 850</a:t>
          </a:r>
          <a:r>
            <a:rPr lang="en-GB" sz="1100" baseline="30000"/>
            <a:t>o</a:t>
          </a:r>
          <a:r>
            <a:rPr lang="en-GB" sz="1100" baseline="0"/>
            <a:t>C? </a:t>
          </a:r>
        </a:p>
        <a:p>
          <a:r>
            <a:rPr lang="en-GB" sz="1100" baseline="0"/>
            <a:t>Equation takes K. </a:t>
          </a:r>
        </a:p>
      </xdr:txBody>
    </xdr:sp>
    <xdr:clientData/>
  </xdr:twoCellAnchor>
  <xdr:twoCellAnchor>
    <xdr:from>
      <xdr:col>2</xdr:col>
      <xdr:colOff>208344</xdr:colOff>
      <xdr:row>22</xdr:row>
      <xdr:rowOff>131783</xdr:rowOff>
    </xdr:from>
    <xdr:to>
      <xdr:col>3</xdr:col>
      <xdr:colOff>679938</xdr:colOff>
      <xdr:row>29</xdr:row>
      <xdr:rowOff>127000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2758D69-1E89-4D80-A326-003BC900A579}"/>
            </a:ext>
          </a:extLst>
        </xdr:cNvPr>
        <xdr:cNvSpPr txBox="1"/>
      </xdr:nvSpPr>
      <xdr:spPr>
        <a:xfrm>
          <a:off x="1908190" y="4430245"/>
          <a:ext cx="1321517" cy="13629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aseline="0"/>
            <a:t>0.1 MPa is atmopsheric pressure, which is the lowest possible pressure that the particles would sit at.</a:t>
          </a:r>
        </a:p>
      </xdr:txBody>
    </xdr:sp>
    <xdr:clientData/>
  </xdr:twoCellAnchor>
  <xdr:twoCellAnchor>
    <xdr:from>
      <xdr:col>3</xdr:col>
      <xdr:colOff>722207</xdr:colOff>
      <xdr:row>22</xdr:row>
      <xdr:rowOff>118105</xdr:rowOff>
    </xdr:from>
    <xdr:to>
      <xdr:col>6</xdr:col>
      <xdr:colOff>820617</xdr:colOff>
      <xdr:row>27</xdr:row>
      <xdr:rowOff>9767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C7099C1-4A61-41E9-9D6C-29AE2DF9210D}"/>
            </a:ext>
          </a:extLst>
        </xdr:cNvPr>
        <xdr:cNvSpPr txBox="1"/>
      </xdr:nvSpPr>
      <xdr:spPr>
        <a:xfrm>
          <a:off x="3271976" y="4416567"/>
          <a:ext cx="948333" cy="8685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baseline="0"/>
            <a:t>We can get water content off Hugh. </a:t>
          </a:r>
        </a:p>
      </xdr:txBody>
    </xdr:sp>
    <xdr:clientData/>
  </xdr:twoCellAnchor>
  <xdr:twoCellAnchor>
    <xdr:from>
      <xdr:col>9</xdr:col>
      <xdr:colOff>34454</xdr:colOff>
      <xdr:row>22</xdr:row>
      <xdr:rowOff>123966</xdr:rowOff>
    </xdr:from>
    <xdr:to>
      <xdr:col>10</xdr:col>
      <xdr:colOff>205155</xdr:colOff>
      <xdr:row>30</xdr:row>
      <xdr:rowOff>117231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11A63E2-81F9-41F2-80B8-BE1FE6909E6B}"/>
            </a:ext>
          </a:extLst>
        </xdr:cNvPr>
        <xdr:cNvSpPr txBox="1"/>
      </xdr:nvSpPr>
      <xdr:spPr>
        <a:xfrm>
          <a:off x="4284069" y="4422428"/>
          <a:ext cx="1098778" cy="15563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baseline="0"/>
            <a:t>D is diffusivity of the total water content in a rhyolitic melt. </a:t>
          </a:r>
        </a:p>
        <a:p>
          <a:r>
            <a:rPr lang="en-GB" sz="1100" b="1" baseline="0"/>
            <a:t>Exponential relationship. </a:t>
          </a:r>
        </a:p>
      </xdr:txBody>
    </xdr:sp>
    <xdr:clientData/>
  </xdr:twoCellAnchor>
  <xdr:twoCellAnchor>
    <xdr:from>
      <xdr:col>30</xdr:col>
      <xdr:colOff>406400</xdr:colOff>
      <xdr:row>25</xdr:row>
      <xdr:rowOff>169334</xdr:rowOff>
    </xdr:from>
    <xdr:to>
      <xdr:col>41</xdr:col>
      <xdr:colOff>95635</xdr:colOff>
      <xdr:row>59</xdr:row>
      <xdr:rowOff>15354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333ED79-D769-9E45-8A56-8E70C04CD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627720</xdr:colOff>
      <xdr:row>28</xdr:row>
      <xdr:rowOff>9025</xdr:rowOff>
    </xdr:from>
    <xdr:to>
      <xdr:col>30</xdr:col>
      <xdr:colOff>333889</xdr:colOff>
      <xdr:row>61</xdr:row>
      <xdr:rowOff>58245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E58FD3-4B4E-C94C-BE8B-BD3720503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705598</xdr:colOff>
      <xdr:row>31</xdr:row>
      <xdr:rowOff>35069</xdr:rowOff>
    </xdr:from>
    <xdr:to>
      <xdr:col>15</xdr:col>
      <xdr:colOff>192155</xdr:colOff>
      <xdr:row>40</xdr:row>
      <xdr:rowOff>101381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156262C-25E4-0848-AD64-4E869085B50C}"/>
                </a:ext>
              </a:extLst>
            </xdr:cNvPr>
            <xdr:cNvSpPr txBox="1"/>
          </xdr:nvSpPr>
          <xdr:spPr>
            <a:xfrm>
              <a:off x="705598" y="6334269"/>
              <a:ext cx="8351157" cy="189511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100" u="sng"/>
                <a:t>Diffusion</a:t>
              </a:r>
              <a:r>
                <a:rPr lang="en-GB" sz="1100" u="sng" baseline="0"/>
                <a:t> in silicate melts (Ni and Zhang, 2010) </a:t>
              </a:r>
            </a:p>
            <a:p>
              <a:endParaRPr lang="en-GB" sz="1100" baseline="0"/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𝑫</m:t>
                    </m:r>
                    <m:sSub>
                      <m:sSubPr>
                        <m:ctrlPr>
                          <a:rPr lang="en-GB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𝑯</m:t>
                        </m:r>
                      </m:e>
                      <m:sub>
                        <m:r>
                          <a:rPr lang="en-US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</m:t>
                        </m:r>
                      </m:sub>
                    </m:sSub>
                    <m:sSup>
                      <m:sSupPr>
                        <m:ctrlPr>
                          <a:rPr lang="en-GB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sSub>
                          <m:sSubPr>
                            <m:ctrlPr>
                              <a:rPr lang="en-GB" sz="1100" b="1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1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𝑶</m:t>
                            </m:r>
                          </m:e>
                          <m:sub>
                            <m:r>
                              <a:rPr lang="en-US" sz="1100" b="1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𝒕</m:t>
                            </m:r>
                          </m:sub>
                        </m:sSub>
                      </m:e>
                      <m:sup>
                        <m:r>
                          <a:rPr lang="en-US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𝒓𝒉𝒚𝒐𝒍𝒊𝒕𝒆</m:t>
                        </m:r>
                      </m:sup>
                    </m:sSup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en-GB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𝑪</m:t>
                        </m:r>
                      </m:e>
                      <m:sub>
                        <m:r>
                          <a:rPr lang="en-US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𝒘</m:t>
                        </m:r>
                      </m:sub>
                    </m:sSub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𝒆𝒙𝒑</m:t>
                    </m:r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(−</m:t>
                    </m:r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𝟏𝟖</m:t>
                    </m:r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𝟏𝟎</m:t>
                    </m:r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𝟏</m:t>
                    </m:r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𝟖𝟖𝟖</m:t>
                    </m:r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𝑷</m:t>
                    </m:r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f>
                      <m:fPr>
                        <m:ctrlPr>
                          <a:rPr lang="en-GB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𝟗𝟔𝟗𝟗</m:t>
                        </m:r>
                        <m:r>
                          <a:rPr lang="en-US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en-US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𝟑𝟔𝟐𝟔</m:t>
                        </m:r>
                        <m:r>
                          <a:rPr lang="en-US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𝑷</m:t>
                        </m:r>
                      </m:num>
                      <m:den>
                        <m:r>
                          <a:rPr lang="en-US" sz="1100" b="1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𝑻</m:t>
                        </m:r>
                      </m:den>
                    </m:f>
                    <m:r>
                      <a:rPr lang="en-US" sz="1100" b="1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/>
            </a:p>
            <a:p>
              <a:r>
                <a:rPr lang="en-US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 is temperature in K</a:t>
              </a:r>
              <a:endParaRPr lang="en-GB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 is pressure in GPa </a:t>
              </a:r>
              <a:endParaRPr lang="en-GB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</a:t>
              </a:r>
              <a:r>
                <a:rPr lang="en-US" sz="1100" b="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</a:t>
              </a:r>
              <a:r>
                <a:rPr lang="en-US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is wt% of H</a:t>
              </a:r>
              <a:r>
                <a:rPr lang="en-US" sz="1100" b="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en-US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</a:t>
              </a:r>
              <a:r>
                <a:rPr lang="en-US" sz="1100" b="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</a:t>
              </a:r>
              <a:endParaRPr lang="en-GB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156262C-25E4-0848-AD64-4E869085B50C}"/>
                </a:ext>
              </a:extLst>
            </xdr:cNvPr>
            <xdr:cNvSpPr txBox="1"/>
          </xdr:nvSpPr>
          <xdr:spPr>
            <a:xfrm>
              <a:off x="705598" y="6334269"/>
              <a:ext cx="8351157" cy="189511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100" u="sng"/>
                <a:t>Diffusion</a:t>
              </a:r>
              <a:r>
                <a:rPr lang="en-GB" sz="1100" u="sng" baseline="0"/>
                <a:t> in silicate melts (Ni and Zhang, 2010) </a:t>
              </a:r>
            </a:p>
            <a:p>
              <a:endParaRPr lang="en-GB" sz="1100" baseline="0"/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𝑫𝑯</a:t>
              </a:r>
              <a:r>
                <a:rPr lang="en-GB" sz="11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𝟐</a:t>
              </a:r>
              <a:r>
                <a:rPr lang="en-GB" sz="11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〖</a:t>
              </a:r>
              <a:r>
                <a:rPr lang="en-US" sz="11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𝑶</a:t>
              </a:r>
              <a:r>
                <a:rPr lang="en-GB" sz="11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𝒕</a:t>
              </a:r>
              <a:r>
                <a:rPr lang="en-GB" sz="11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lang="en-US" sz="11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𝒓𝒉𝒚𝒐𝒍𝒊𝒕𝒆=𝑪</a:t>
              </a:r>
              <a:r>
                <a:rPr lang="en-GB" sz="11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𝒘 𝒆𝒙𝒑(−𝟏𝟖.𝟏𝟎+𝟏.𝟖𝟖𝟖𝑷−</a:t>
              </a:r>
              <a:r>
                <a:rPr lang="en-GB" sz="11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𝟗𝟔𝟗𝟗+𝟑𝟔𝟐𝟔𝑷</a:t>
              </a:r>
              <a:r>
                <a:rPr lang="en-GB" sz="11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lang="en-US" sz="1100" b="1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𝑻)</a:t>
              </a:r>
              <a:endPara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/>
            </a:p>
            <a:p>
              <a:r>
                <a:rPr lang="en-US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 is temperature in K</a:t>
              </a:r>
              <a:endParaRPr lang="en-GB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 is pressure in GPa </a:t>
              </a:r>
              <a:endParaRPr lang="en-GB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US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</a:t>
              </a:r>
              <a:r>
                <a:rPr lang="en-US" sz="1100" b="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w</a:t>
              </a:r>
              <a:r>
                <a:rPr lang="en-US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is wt% of H</a:t>
              </a:r>
              <a:r>
                <a:rPr lang="en-US" sz="1100" b="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lang="en-US" sz="1100" b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O</a:t>
              </a:r>
              <a:r>
                <a:rPr lang="en-US" sz="1100" b="0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t</a:t>
              </a:r>
              <a:endParaRPr lang="en-GB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100" baseline="0"/>
            </a:p>
          </xdr:txBody>
        </xdr:sp>
      </mc:Fallback>
    </mc:AlternateContent>
    <xdr:clientData/>
  </xdr:twoCellAnchor>
  <xdr:twoCellAnchor>
    <xdr:from>
      <xdr:col>0</xdr:col>
      <xdr:colOff>231791</xdr:colOff>
      <xdr:row>22</xdr:row>
      <xdr:rowOff>116153</xdr:rowOff>
    </xdr:from>
    <xdr:to>
      <xdr:col>1</xdr:col>
      <xdr:colOff>703385</xdr:colOff>
      <xdr:row>29</xdr:row>
      <xdr:rowOff>48846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6A8054B-A32A-9B4C-A883-48F60E39CB6D}"/>
            </a:ext>
          </a:extLst>
        </xdr:cNvPr>
        <xdr:cNvSpPr txBox="1"/>
      </xdr:nvSpPr>
      <xdr:spPr>
        <a:xfrm>
          <a:off x="231791" y="4586553"/>
          <a:ext cx="1335194" cy="13550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aseline="0"/>
            <a:t>Reasonably range of temperature Hrafntinnuhryggur erupted around: 700 - 850</a:t>
          </a:r>
          <a:r>
            <a:rPr lang="en-GB" sz="1100" baseline="30000"/>
            <a:t>o</a:t>
          </a:r>
          <a:r>
            <a:rPr lang="en-GB" sz="1100" baseline="0"/>
            <a:t>C? </a:t>
          </a:r>
        </a:p>
        <a:p>
          <a:r>
            <a:rPr lang="en-GB" sz="1100" baseline="0"/>
            <a:t>Equation takes K. </a:t>
          </a:r>
        </a:p>
      </xdr:txBody>
    </xdr:sp>
    <xdr:clientData/>
  </xdr:twoCellAnchor>
  <xdr:twoCellAnchor>
    <xdr:from>
      <xdr:col>2</xdr:col>
      <xdr:colOff>208344</xdr:colOff>
      <xdr:row>22</xdr:row>
      <xdr:rowOff>131783</xdr:rowOff>
    </xdr:from>
    <xdr:to>
      <xdr:col>3</xdr:col>
      <xdr:colOff>679938</xdr:colOff>
      <xdr:row>29</xdr:row>
      <xdr:rowOff>127000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9308B0B-3838-F44D-BA93-C3FE5C2CF574}"/>
            </a:ext>
          </a:extLst>
        </xdr:cNvPr>
        <xdr:cNvSpPr txBox="1"/>
      </xdr:nvSpPr>
      <xdr:spPr>
        <a:xfrm>
          <a:off x="1935544" y="4602183"/>
          <a:ext cx="1335194" cy="14176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aseline="0"/>
            <a:t>0.1 MPa is atmopsheric pressure, which is the lowest possible pressure that the particles would sit at.</a:t>
          </a:r>
        </a:p>
      </xdr:txBody>
    </xdr:sp>
    <xdr:clientData/>
  </xdr:twoCellAnchor>
  <xdr:twoCellAnchor>
    <xdr:from>
      <xdr:col>3</xdr:col>
      <xdr:colOff>722207</xdr:colOff>
      <xdr:row>22</xdr:row>
      <xdr:rowOff>118105</xdr:rowOff>
    </xdr:from>
    <xdr:to>
      <xdr:col>8</xdr:col>
      <xdr:colOff>820617</xdr:colOff>
      <xdr:row>27</xdr:row>
      <xdr:rowOff>9767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91AD0C5-5F8B-D74D-B12C-5D4F2FE18018}"/>
            </a:ext>
          </a:extLst>
        </xdr:cNvPr>
        <xdr:cNvSpPr txBox="1"/>
      </xdr:nvSpPr>
      <xdr:spPr>
        <a:xfrm>
          <a:off x="3313007" y="4588505"/>
          <a:ext cx="2689210" cy="9076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baseline="0"/>
            <a:t>We can get water content off Hugh. </a:t>
          </a:r>
        </a:p>
      </xdr:txBody>
    </xdr:sp>
    <xdr:clientData/>
  </xdr:twoCellAnchor>
  <xdr:twoCellAnchor>
    <xdr:from>
      <xdr:col>11</xdr:col>
      <xdr:colOff>34454</xdr:colOff>
      <xdr:row>22</xdr:row>
      <xdr:rowOff>123966</xdr:rowOff>
    </xdr:from>
    <xdr:to>
      <xdr:col>15</xdr:col>
      <xdr:colOff>205155</xdr:colOff>
      <xdr:row>30</xdr:row>
      <xdr:rowOff>117231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9FA928A-7219-C843-B387-9C80A7ECAAA8}"/>
            </a:ext>
          </a:extLst>
        </xdr:cNvPr>
        <xdr:cNvSpPr txBox="1"/>
      </xdr:nvSpPr>
      <xdr:spPr>
        <a:xfrm>
          <a:off x="7959254" y="4594366"/>
          <a:ext cx="1110501" cy="16188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baseline="0"/>
            <a:t>D is diffusivity of the total water content in a rhyolitic melt. </a:t>
          </a:r>
        </a:p>
        <a:p>
          <a:r>
            <a:rPr lang="en-GB" sz="1100" b="1" baseline="0"/>
            <a:t>Exponential relationship. </a:t>
          </a:r>
        </a:p>
      </xdr:txBody>
    </xdr:sp>
    <xdr:clientData/>
  </xdr:twoCellAnchor>
  <xdr:twoCellAnchor>
    <xdr:from>
      <xdr:col>34</xdr:col>
      <xdr:colOff>234849</xdr:colOff>
      <xdr:row>27</xdr:row>
      <xdr:rowOff>60477</xdr:rowOff>
    </xdr:from>
    <xdr:to>
      <xdr:col>44</xdr:col>
      <xdr:colOff>604644</xdr:colOff>
      <xdr:row>60</xdr:row>
      <xdr:rowOff>107177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C05DF2-EFF0-AF43-B59F-7970B782C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A17A-6DAD-FA48-BA78-61ED88D78BF3}">
  <sheetPr>
    <tabColor theme="7" tint="0.59999389629810485"/>
  </sheetPr>
  <dimension ref="A1:AS39"/>
  <sheetViews>
    <sheetView tabSelected="1" topLeftCell="B15" zoomScale="50" zoomScaleNormal="90" workbookViewId="0">
      <selection activeCell="J46" sqref="J46"/>
    </sheetView>
  </sheetViews>
  <sheetFormatPr baseColWidth="10" defaultColWidth="11.1640625" defaultRowHeight="16" x14ac:dyDescent="0.2"/>
  <cols>
    <col min="1" max="7" width="11.33203125" bestFit="1" customWidth="1"/>
    <col min="8" max="10" width="12.33203125" bestFit="1" customWidth="1"/>
    <col min="12" max="16" width="11.33203125" bestFit="1" customWidth="1"/>
    <col min="18" max="19" width="11.33203125" bestFit="1" customWidth="1"/>
    <col min="20" max="20" width="11.5" bestFit="1" customWidth="1"/>
    <col min="21" max="22" width="11.6640625" bestFit="1" customWidth="1"/>
    <col min="24" max="24" width="11.6640625" bestFit="1" customWidth="1"/>
    <col min="25" max="25" width="12.6640625" bestFit="1" customWidth="1"/>
    <col min="26" max="27" width="12.1640625" customWidth="1"/>
    <col min="28" max="31" width="11.6640625" bestFit="1" customWidth="1"/>
    <col min="33" max="34" width="11.5" bestFit="1" customWidth="1"/>
    <col min="35" max="35" width="12.5" bestFit="1" customWidth="1"/>
    <col min="36" max="36" width="12.6640625" bestFit="1" customWidth="1"/>
    <col min="37" max="37" width="11.5" bestFit="1" customWidth="1"/>
    <col min="38" max="39" width="11.6640625" bestFit="1" customWidth="1"/>
    <col min="40" max="40" width="11.5" bestFit="1" customWidth="1"/>
    <col min="43" max="43" width="12.1640625" bestFit="1" customWidth="1"/>
  </cols>
  <sheetData>
    <row r="1" spans="1:45" x14ac:dyDescent="0.2">
      <c r="L1" s="2" t="s">
        <v>52</v>
      </c>
      <c r="M1" s="2"/>
      <c r="N1" s="2"/>
      <c r="O1" s="2"/>
      <c r="P1" s="2"/>
      <c r="Q1" s="2"/>
      <c r="R1" s="2" t="s">
        <v>53</v>
      </c>
      <c r="S1" s="2"/>
      <c r="T1" s="2"/>
      <c r="U1" s="2"/>
      <c r="V1" s="2"/>
      <c r="W1" s="2"/>
      <c r="X1" s="2" t="s">
        <v>54</v>
      </c>
      <c r="Y1" s="2"/>
      <c r="AG1" s="2" t="s">
        <v>55</v>
      </c>
      <c r="AH1" s="2"/>
    </row>
    <row r="2" spans="1:45" x14ac:dyDescent="0.2">
      <c r="A2" t="s">
        <v>0</v>
      </c>
      <c r="B2" t="s">
        <v>0</v>
      </c>
      <c r="C2" t="s">
        <v>4</v>
      </c>
      <c r="D2" t="s">
        <v>4</v>
      </c>
      <c r="E2" t="s">
        <v>37</v>
      </c>
      <c r="F2" t="s">
        <v>38</v>
      </c>
      <c r="G2" t="s">
        <v>7</v>
      </c>
      <c r="H2" t="s">
        <v>41</v>
      </c>
      <c r="I2" t="s">
        <v>42</v>
      </c>
      <c r="J2" t="s">
        <v>11</v>
      </c>
      <c r="L2" t="s">
        <v>14</v>
      </c>
      <c r="M2" t="s">
        <v>17</v>
      </c>
      <c r="N2" t="s">
        <v>39</v>
      </c>
      <c r="O2" t="s">
        <v>40</v>
      </c>
      <c r="P2" t="s">
        <v>21</v>
      </c>
      <c r="R2" t="s">
        <v>22</v>
      </c>
      <c r="S2" t="s">
        <v>34</v>
      </c>
      <c r="T2" t="s">
        <v>43</v>
      </c>
      <c r="U2" t="s">
        <v>40</v>
      </c>
      <c r="V2" t="s">
        <v>21</v>
      </c>
      <c r="X2" t="s">
        <v>24</v>
      </c>
      <c r="Y2" t="s">
        <v>26</v>
      </c>
      <c r="Z2" t="s">
        <v>44</v>
      </c>
      <c r="AA2" t="s">
        <v>45</v>
      </c>
      <c r="AB2" t="s">
        <v>29</v>
      </c>
      <c r="AC2" t="s">
        <v>21</v>
      </c>
      <c r="AD2" t="s">
        <v>46</v>
      </c>
      <c r="AE2" t="s">
        <v>47</v>
      </c>
      <c r="AG2" t="s">
        <v>24</v>
      </c>
      <c r="AH2" t="s">
        <v>26</v>
      </c>
      <c r="AI2" t="s">
        <v>44</v>
      </c>
      <c r="AJ2" t="s">
        <v>45</v>
      </c>
      <c r="AK2" t="s">
        <v>29</v>
      </c>
      <c r="AL2" t="s">
        <v>21</v>
      </c>
      <c r="AM2" t="s">
        <v>46</v>
      </c>
      <c r="AN2" t="s">
        <v>47</v>
      </c>
    </row>
    <row r="3" spans="1:45" x14ac:dyDescent="0.2">
      <c r="A3" t="s">
        <v>1</v>
      </c>
      <c r="B3" t="s">
        <v>1</v>
      </c>
      <c r="C3" t="s">
        <v>5</v>
      </c>
      <c r="D3" t="s">
        <v>5</v>
      </c>
      <c r="E3" t="s">
        <v>8</v>
      </c>
      <c r="F3" t="s">
        <v>8</v>
      </c>
      <c r="G3" t="s">
        <v>8</v>
      </c>
      <c r="H3" t="s">
        <v>12</v>
      </c>
      <c r="I3" t="s">
        <v>12</v>
      </c>
      <c r="J3" t="s">
        <v>12</v>
      </c>
      <c r="L3" t="s">
        <v>15</v>
      </c>
      <c r="M3" t="s">
        <v>18</v>
      </c>
      <c r="N3" t="s">
        <v>35</v>
      </c>
      <c r="O3" t="s">
        <v>35</v>
      </c>
      <c r="P3" t="s">
        <v>35</v>
      </c>
      <c r="R3" t="s">
        <v>23</v>
      </c>
      <c r="S3" t="s">
        <v>18</v>
      </c>
      <c r="T3" t="s">
        <v>33</v>
      </c>
      <c r="U3" t="s">
        <v>33</v>
      </c>
      <c r="V3" t="s">
        <v>33</v>
      </c>
      <c r="X3" t="s">
        <v>25</v>
      </c>
      <c r="Y3" t="s">
        <v>28</v>
      </c>
      <c r="Z3" t="s">
        <v>28</v>
      </c>
      <c r="AA3" t="s">
        <v>28</v>
      </c>
      <c r="AB3" t="s">
        <v>31</v>
      </c>
      <c r="AC3" t="s">
        <v>32</v>
      </c>
      <c r="AD3" t="s">
        <v>32</v>
      </c>
      <c r="AE3" t="s">
        <v>32</v>
      </c>
      <c r="AG3" t="s">
        <v>25</v>
      </c>
      <c r="AH3" t="s">
        <v>28</v>
      </c>
      <c r="AI3" t="s">
        <v>28</v>
      </c>
      <c r="AJ3" t="s">
        <v>28</v>
      </c>
      <c r="AK3" t="s">
        <v>31</v>
      </c>
      <c r="AL3" t="s">
        <v>32</v>
      </c>
      <c r="AM3" t="s">
        <v>32</v>
      </c>
      <c r="AN3" t="s">
        <v>32</v>
      </c>
    </row>
    <row r="4" spans="1:45" x14ac:dyDescent="0.2">
      <c r="A4" t="s">
        <v>2</v>
      </c>
      <c r="B4" t="s">
        <v>3</v>
      </c>
      <c r="C4" t="s">
        <v>6</v>
      </c>
      <c r="D4" t="s">
        <v>10</v>
      </c>
      <c r="E4" t="s">
        <v>9</v>
      </c>
      <c r="F4" t="s">
        <v>9</v>
      </c>
      <c r="G4" t="s">
        <v>9</v>
      </c>
      <c r="H4" t="s">
        <v>13</v>
      </c>
      <c r="I4" t="s">
        <v>13</v>
      </c>
      <c r="J4" t="s">
        <v>13</v>
      </c>
      <c r="L4" t="s">
        <v>16</v>
      </c>
      <c r="M4" t="s">
        <v>19</v>
      </c>
      <c r="N4" t="s">
        <v>20</v>
      </c>
      <c r="O4" t="s">
        <v>20</v>
      </c>
      <c r="P4" t="s">
        <v>20</v>
      </c>
      <c r="R4" t="s">
        <v>16</v>
      </c>
      <c r="S4" t="s">
        <v>19</v>
      </c>
      <c r="T4" t="s">
        <v>20</v>
      </c>
      <c r="U4" t="s">
        <v>20</v>
      </c>
      <c r="V4" t="s">
        <v>20</v>
      </c>
      <c r="X4" t="s">
        <v>16</v>
      </c>
      <c r="Y4" t="s">
        <v>27</v>
      </c>
      <c r="Z4" t="s">
        <v>27</v>
      </c>
      <c r="AA4" t="s">
        <v>27</v>
      </c>
      <c r="AB4" t="s">
        <v>30</v>
      </c>
      <c r="AC4" t="s">
        <v>20</v>
      </c>
      <c r="AD4" t="s">
        <v>20</v>
      </c>
      <c r="AE4" t="s">
        <v>20</v>
      </c>
      <c r="AG4" t="s">
        <v>16</v>
      </c>
      <c r="AH4" t="s">
        <v>27</v>
      </c>
      <c r="AI4" t="s">
        <v>27</v>
      </c>
      <c r="AJ4" t="s">
        <v>27</v>
      </c>
      <c r="AK4" t="s">
        <v>30</v>
      </c>
      <c r="AL4" t="s">
        <v>20</v>
      </c>
      <c r="AM4" t="s">
        <v>20</v>
      </c>
      <c r="AN4" t="s">
        <v>20</v>
      </c>
      <c r="AR4" t="s">
        <v>16</v>
      </c>
      <c r="AS4" t="s">
        <v>58</v>
      </c>
    </row>
    <row r="6" spans="1:45" x14ac:dyDescent="0.2">
      <c r="A6">
        <v>600</v>
      </c>
      <c r="B6">
        <f>A6+273.15</f>
        <v>873.15</v>
      </c>
      <c r="C6">
        <f>0.1/1000</f>
        <v>1E-4</v>
      </c>
      <c r="D6">
        <v>0.1</v>
      </c>
      <c r="E6">
        <v>0.11</v>
      </c>
      <c r="F6">
        <v>0.2</v>
      </c>
      <c r="G6">
        <f>(354.94*D6^0.5+9.623*D6-1.5223*D6^1.5)/B6+0.0012439*D6^1.5</f>
        <v>0.12963452988802138</v>
      </c>
      <c r="H6">
        <f>E6*EXP(-18.1+1.888*C6-(9699+3626*C6)/B6)</f>
        <v>2.2719372368167133E-14</v>
      </c>
      <c r="I6">
        <f>F6*EXP(-18.1+1.888*C6-(9699+3626*C6)/B6)</f>
        <v>4.1307949760303881E-14</v>
      </c>
      <c r="J6">
        <f>G6*EXP(-18.1+1.888*C6-(9699+3626*C6)/B6)</f>
        <v>2.6774683239074993E-14</v>
      </c>
      <c r="L6" s="1">
        <v>4.8999999999999997E-6</v>
      </c>
      <c r="M6" s="1">
        <f>L6^2</f>
        <v>2.4009999999999996E-11</v>
      </c>
      <c r="N6" s="1">
        <f>M6/H6</f>
        <v>1056.8073629375961</v>
      </c>
      <c r="O6" s="1">
        <f>M6/I6</f>
        <v>581.2440496156778</v>
      </c>
      <c r="P6" s="1">
        <f>M6/$J6</f>
        <v>896.74263503367183</v>
      </c>
      <c r="R6" s="1">
        <v>6.9999999999999999E-6</v>
      </c>
      <c r="S6" s="1">
        <f>R6^2</f>
        <v>4.8999999999999999E-11</v>
      </c>
      <c r="T6" s="1">
        <f>S6/H6</f>
        <v>2156.7497202808086</v>
      </c>
      <c r="U6" s="1">
        <f>S6/I6</f>
        <v>1186.2123461544447</v>
      </c>
      <c r="V6" s="1">
        <f>S6/$J6</f>
        <v>1830.0870102727999</v>
      </c>
      <c r="X6" s="1">
        <v>6.9999999999999999E-6</v>
      </c>
      <c r="Y6">
        <f>10^((AB26-3.545+0.833*LN(G6))+(9601-2368*LN(G6))/(B6-(195.7+32.25*LN(G6))))</f>
        <v>150512692620231.97</v>
      </c>
      <c r="Z6">
        <f>10^((-3.545+0.833*LN(E6))+(9601-2368*LN(E6))/(B6-(195.7+32.25*LN(E6))))</f>
        <v>264748770019968.5</v>
      </c>
      <c r="AA6">
        <f>10^((-3.545+0.833*LN(F6))+(9601-2368*LN(F6))/(B6-(195.7+32.25*LN(F6))))</f>
        <v>31871955929544.406</v>
      </c>
      <c r="AB6">
        <v>0.3</v>
      </c>
      <c r="AC6" s="1">
        <f>Y6*X6/AB6</f>
        <v>3511962827.8054128</v>
      </c>
      <c r="AD6" s="1">
        <f>Z6*X6/AB6</f>
        <v>6177471300.4659319</v>
      </c>
      <c r="AE6" s="1">
        <f>AA6*X6/AB6</f>
        <v>743678971.68936956</v>
      </c>
      <c r="AG6" s="1">
        <v>6.9999999999999999E-6</v>
      </c>
      <c r="AH6" s="1">
        <f>10^((-3.545+0.833*LN(G6))+(9601-2368*LN(G6))/(B6-(195.7+32.25*LN(G6))))</f>
        <v>150512692620231.97</v>
      </c>
      <c r="AI6">
        <f>10^((-3.545+0.833*LN(E6))+(9601-2368*LN(E6))/(B6-(195.7+32.25*LN(E6))))</f>
        <v>264748770019968.5</v>
      </c>
      <c r="AJ6" s="1">
        <f>10^((-3.545+0.833*LN(F6))+(9601-2368*LN(F6))/(B6-(195.7+32.25*LN(F6))))</f>
        <v>31871955929544.406</v>
      </c>
      <c r="AK6">
        <v>0.3</v>
      </c>
      <c r="AL6" s="1">
        <f>(AH6*AG6/AK6)*0.02</f>
        <v>70239256.556108251</v>
      </c>
      <c r="AM6" s="1">
        <f>(AI6*AG6/AK6)*0.02</f>
        <v>123549426.00931863</v>
      </c>
      <c r="AN6" s="1">
        <f>(AJ6*AG6/AK6)*0.02</f>
        <v>14873579.433787391</v>
      </c>
      <c r="AQ6" s="3">
        <f>(7*10^(-6))/(10^(-7))</f>
        <v>70</v>
      </c>
      <c r="AR6">
        <f>SQRT(70*10^(-7))</f>
        <v>2.6457513110645908E-3</v>
      </c>
      <c r="AS6">
        <f>AR6*100</f>
        <v>0.26457513110645908</v>
      </c>
    </row>
    <row r="7" spans="1:45" x14ac:dyDescent="0.2">
      <c r="A7">
        <v>650</v>
      </c>
      <c r="B7">
        <f t="shared" ref="B7:B22" si="0">A7+273.15</f>
        <v>923.15</v>
      </c>
      <c r="C7">
        <f t="shared" ref="C7:C22" si="1">0.1/1000</f>
        <v>1E-4</v>
      </c>
      <c r="D7">
        <v>0.1</v>
      </c>
      <c r="E7">
        <v>0.11</v>
      </c>
      <c r="F7">
        <v>0.2</v>
      </c>
      <c r="G7">
        <f>(354.94*D7^0.5+9.623*D7-1.5223*D7^1.5)/B7+0.0012439*D7^1.5</f>
        <v>0.12261534588129402</v>
      </c>
      <c r="H7">
        <f t="shared" ref="H7:H22" si="2">E7*EXP(-18.1+1.888*C7-(9699+3626*C7)/B7)</f>
        <v>4.1466225572474122E-14</v>
      </c>
      <c r="I7">
        <f t="shared" ref="I7:I22" si="3">F7*EXP(-18.1+1.888*C7-(9699+3626*C7)/B7)</f>
        <v>7.5393137404498405E-14</v>
      </c>
      <c r="J7">
        <f t="shared" ref="J7:J10" si="4">G7*EXP(-18.1+1.888*C7-(9699+3626*C7)/B7)</f>
        <v>4.6221778099642491E-14</v>
      </c>
      <c r="L7" s="1">
        <v>4.8999999999999997E-6</v>
      </c>
      <c r="M7" s="1">
        <f t="shared" ref="M7:M22" si="5">L7^2</f>
        <v>2.4009999999999996E-11</v>
      </c>
      <c r="N7" s="1">
        <f t="shared" ref="N7:N22" si="6">M7/H7</f>
        <v>579.02545188338001</v>
      </c>
      <c r="O7" s="1">
        <f t="shared" ref="O7:O22" si="7">M7/I7</f>
        <v>318.46399853585899</v>
      </c>
      <c r="P7" s="1">
        <f t="shared" ref="P7:P22" si="8">M7/$J7</f>
        <v>519.45210649924582</v>
      </c>
      <c r="R7" s="1">
        <v>6.9999999999999999E-6</v>
      </c>
      <c r="S7" s="1">
        <f t="shared" ref="S7:S22" si="9">R7^2</f>
        <v>4.8999999999999999E-11</v>
      </c>
      <c r="T7" s="1">
        <f t="shared" ref="T7:T22" si="10">S7/H7</f>
        <v>1181.6845956803675</v>
      </c>
      <c r="U7" s="1">
        <f t="shared" ref="U7:U22" si="11">S7/I7</f>
        <v>649.92652762420209</v>
      </c>
      <c r="V7" s="1">
        <f t="shared" ref="V7:V22" si="12">S7/$J7</f>
        <v>1060.1063397943792</v>
      </c>
      <c r="X7" s="1">
        <v>6.9999999999999999E-6</v>
      </c>
      <c r="Y7">
        <f>10^((-3.545+0.833*LN(G7))+(9601-2368*LN(G7))/(B7-(195.7+32.25*LN(G7))))</f>
        <v>10756513654769.023</v>
      </c>
      <c r="Z7">
        <f t="shared" ref="Z7:Z22" si="13">10^((-3.545+0.833*LN(E7))+(9601-2368*LN(E7))/(B7-(195.7+32.25*LN(E7))))</f>
        <v>15233920882401.439</v>
      </c>
      <c r="AA7">
        <f t="shared" ref="AA7:AA22" si="14">10^((-3.545+0.833*LN(F7))+(9601-2368*LN(F7))/(B7-(195.7+32.25*LN(F7))))</f>
        <v>2106908250119.1992</v>
      </c>
      <c r="AB7">
        <v>0.3</v>
      </c>
      <c r="AC7" s="1">
        <f>Y7*X7/AB7</f>
        <v>250985318.61127719</v>
      </c>
      <c r="AD7" s="1">
        <f t="shared" ref="AD7:AD22" si="15">Z7*X7/AB7</f>
        <v>355458153.92270023</v>
      </c>
      <c r="AE7" s="1">
        <f t="shared" ref="AE7:AE22" si="16">AA7*X7/AB7</f>
        <v>49161192.502781317</v>
      </c>
      <c r="AG7" s="1">
        <v>6.9999999999999999E-6</v>
      </c>
      <c r="AH7" s="1">
        <f t="shared" ref="AH7:AH22" si="17">10^((-3.545+0.833*LN(G7))+(9601-2368*LN(G7))/(B7-(195.7+32.25*LN(G7))))</f>
        <v>10756513654769.023</v>
      </c>
      <c r="AI7">
        <f t="shared" ref="AI7:AI22" si="18">10^((-3.545+0.833*LN(E7))+(9601-2368*LN(E7))/(B7-(195.7+32.25*LN(E7))))</f>
        <v>15233920882401.439</v>
      </c>
      <c r="AJ7" s="1">
        <f t="shared" ref="AJ7:AJ22" si="19">10^((-3.545+0.833*LN(F7))+(9601-2368*LN(F7))/(B7-(195.7+32.25*LN(F7))))</f>
        <v>2106908250119.1992</v>
      </c>
      <c r="AK7">
        <v>0.3</v>
      </c>
      <c r="AL7" s="1">
        <f t="shared" ref="AL7:AL22" si="20">(AH7*AG7/AK7)*0.02</f>
        <v>5019706.3722255444</v>
      </c>
      <c r="AM7" s="1">
        <f t="shared" ref="AM7:AM22" si="21">(AI7*AG7/AK7)*0.02</f>
        <v>7109163.0784540046</v>
      </c>
      <c r="AN7" s="1">
        <f t="shared" ref="AN7:AN22" si="22">(AJ7*AG7/AK7)*0.02</f>
        <v>983223.85005562636</v>
      </c>
    </row>
    <row r="8" spans="1:45" x14ac:dyDescent="0.2">
      <c r="A8">
        <v>700</v>
      </c>
      <c r="B8">
        <f t="shared" si="0"/>
        <v>973.15</v>
      </c>
      <c r="C8">
        <f t="shared" si="1"/>
        <v>1E-4</v>
      </c>
      <c r="D8">
        <v>0.1</v>
      </c>
      <c r="E8">
        <v>0.11</v>
      </c>
      <c r="F8">
        <v>0.2</v>
      </c>
      <c r="G8">
        <f t="shared" ref="G8:G10" si="23">(354.94*D8^0.5+9.623*D8-1.5223*D8^1.5)/B8+0.0012439*D8^1.5</f>
        <v>0.116317446774811</v>
      </c>
      <c r="H8">
        <f t="shared" si="2"/>
        <v>7.1144596660778539E-14</v>
      </c>
      <c r="I8">
        <f t="shared" si="3"/>
        <v>1.2935381211050643E-13</v>
      </c>
      <c r="J8">
        <f t="shared" si="4"/>
        <v>7.5230525776413663E-14</v>
      </c>
      <c r="L8" s="1">
        <v>4.8999999999999997E-6</v>
      </c>
      <c r="M8" s="1">
        <f t="shared" si="5"/>
        <v>2.4009999999999996E-11</v>
      </c>
      <c r="N8" s="1">
        <f t="shared" si="6"/>
        <v>337.48170805551172</v>
      </c>
      <c r="O8" s="1">
        <f t="shared" si="7"/>
        <v>185.61493943053145</v>
      </c>
      <c r="P8" s="1">
        <f t="shared" si="8"/>
        <v>319.15236205258094</v>
      </c>
      <c r="R8" s="1">
        <v>6.9999999999999999E-6</v>
      </c>
      <c r="S8" s="1">
        <f t="shared" si="9"/>
        <v>4.8999999999999999E-11</v>
      </c>
      <c r="T8" s="1">
        <f t="shared" si="10"/>
        <v>688.73817970512607</v>
      </c>
      <c r="U8" s="1">
        <f t="shared" si="11"/>
        <v>378.80599883781935</v>
      </c>
      <c r="V8" s="1">
        <f t="shared" si="12"/>
        <v>651.33135112771629</v>
      </c>
      <c r="X8" s="1">
        <v>6.9999999999999999E-6</v>
      </c>
      <c r="Y8">
        <f>10^((-3.545+0.833*LN(G8))+(9601-2368*LN(G8))/(B8-(195.7+32.25*LN(G8))))</f>
        <v>1038559627653.5356</v>
      </c>
      <c r="Z8">
        <f t="shared" si="13"/>
        <v>1227182429831.6301</v>
      </c>
      <c r="AA8">
        <f t="shared" si="14"/>
        <v>193256146112.24911</v>
      </c>
      <c r="AB8">
        <v>0.3</v>
      </c>
      <c r="AC8" s="1">
        <f t="shared" ref="AC8:AC10" si="24">Y8*X8/AB8</f>
        <v>24233057.978582498</v>
      </c>
      <c r="AD8" s="1">
        <f t="shared" si="15"/>
        <v>28634256.696071371</v>
      </c>
      <c r="AE8" s="1">
        <f t="shared" si="16"/>
        <v>4509310.0759524796</v>
      </c>
      <c r="AG8" s="1">
        <v>6.9999999999999999E-6</v>
      </c>
      <c r="AH8" s="1">
        <f t="shared" si="17"/>
        <v>1038559627653.5356</v>
      </c>
      <c r="AI8">
        <f t="shared" si="18"/>
        <v>1227182429831.6301</v>
      </c>
      <c r="AJ8" s="1">
        <f t="shared" si="19"/>
        <v>193256146112.24911</v>
      </c>
      <c r="AK8">
        <v>0.3</v>
      </c>
      <c r="AL8" s="1">
        <f t="shared" si="20"/>
        <v>484661.15957164997</v>
      </c>
      <c r="AM8" s="1">
        <f t="shared" si="21"/>
        <v>572685.13392142742</v>
      </c>
      <c r="AN8" s="1">
        <f t="shared" si="22"/>
        <v>90186.201519049588</v>
      </c>
    </row>
    <row r="9" spans="1:45" x14ac:dyDescent="0.2">
      <c r="A9">
        <v>750</v>
      </c>
      <c r="B9">
        <f t="shared" si="0"/>
        <v>1023.15</v>
      </c>
      <c r="C9">
        <f t="shared" si="1"/>
        <v>1E-4</v>
      </c>
      <c r="D9">
        <v>0.1</v>
      </c>
      <c r="E9">
        <v>0.11</v>
      </c>
      <c r="F9">
        <v>0.2</v>
      </c>
      <c r="G9">
        <f t="shared" si="23"/>
        <v>0.11063508782436404</v>
      </c>
      <c r="H9">
        <f t="shared" si="2"/>
        <v>1.1579106840529923E-13</v>
      </c>
      <c r="I9">
        <f t="shared" si="3"/>
        <v>2.1052921528236226E-13</v>
      </c>
      <c r="J9">
        <f t="shared" si="4"/>
        <v>1.1645959111179297E-13</v>
      </c>
      <c r="L9" s="1">
        <v>4.8999999999999997E-6</v>
      </c>
      <c r="M9" s="1">
        <f t="shared" si="5"/>
        <v>2.4009999999999996E-11</v>
      </c>
      <c r="N9" s="1">
        <f t="shared" si="6"/>
        <v>207.35623507642813</v>
      </c>
      <c r="O9" s="1">
        <f t="shared" si="7"/>
        <v>114.04592929203545</v>
      </c>
      <c r="P9" s="1">
        <f t="shared" si="8"/>
        <v>206.16593078153687</v>
      </c>
      <c r="R9" s="1">
        <v>6.9999999999999999E-6</v>
      </c>
      <c r="S9" s="1">
        <f t="shared" si="9"/>
        <v>4.8999999999999999E-11</v>
      </c>
      <c r="T9" s="1">
        <f t="shared" si="10"/>
        <v>423.17598995189417</v>
      </c>
      <c r="U9" s="1">
        <f t="shared" si="11"/>
        <v>232.74679447354177</v>
      </c>
      <c r="V9" s="1">
        <f t="shared" si="12"/>
        <v>420.7467975133406</v>
      </c>
      <c r="X9" s="1">
        <v>6.9999999999999999E-6</v>
      </c>
      <c r="Y9">
        <f t="shared" ref="Y9:Y10" si="25">10^((-3.545+0.833*LN(G9))+(9601-2368*LN(G9))/(B9-(195.7+32.25*LN(G9))))</f>
        <v>128756145964.76723</v>
      </c>
      <c r="Z9">
        <f t="shared" si="13"/>
        <v>130838623394.9706</v>
      </c>
      <c r="AA9">
        <f t="shared" si="14"/>
        <v>23259838440.53561</v>
      </c>
      <c r="AB9">
        <v>0.3</v>
      </c>
      <c r="AC9" s="1">
        <f>Y9*X9/AB9</f>
        <v>3004310.0725112353</v>
      </c>
      <c r="AD9" s="1">
        <f t="shared" si="15"/>
        <v>3052901.2125493139</v>
      </c>
      <c r="AE9" s="1">
        <f t="shared" si="16"/>
        <v>542729.56361249764</v>
      </c>
      <c r="AG9" s="1">
        <v>6.9999999999999999E-6</v>
      </c>
      <c r="AH9" s="1">
        <f t="shared" si="17"/>
        <v>128756145964.76723</v>
      </c>
      <c r="AI9">
        <f t="shared" si="18"/>
        <v>130838623394.9706</v>
      </c>
      <c r="AJ9" s="1">
        <f t="shared" si="19"/>
        <v>23259838440.53561</v>
      </c>
      <c r="AK9">
        <v>0.3</v>
      </c>
      <c r="AL9" s="1">
        <f t="shared" si="20"/>
        <v>60086.201450224704</v>
      </c>
      <c r="AM9" s="1">
        <f t="shared" si="21"/>
        <v>61058.02425098628</v>
      </c>
      <c r="AN9" s="1">
        <f t="shared" si="22"/>
        <v>10854.591272249952</v>
      </c>
    </row>
    <row r="10" spans="1:45" x14ac:dyDescent="0.2">
      <c r="A10">
        <v>800</v>
      </c>
      <c r="B10">
        <f t="shared" si="0"/>
        <v>1073.1500000000001</v>
      </c>
      <c r="C10">
        <f t="shared" si="1"/>
        <v>1E-4</v>
      </c>
      <c r="D10">
        <v>0.1</v>
      </c>
      <c r="E10">
        <v>0.11</v>
      </c>
      <c r="F10">
        <v>0.2</v>
      </c>
      <c r="G10">
        <f t="shared" si="23"/>
        <v>0.10548223164151219</v>
      </c>
      <c r="H10">
        <f t="shared" si="2"/>
        <v>1.8009297711797702E-13</v>
      </c>
      <c r="I10">
        <f t="shared" si="3"/>
        <v>3.2744177657814008E-13</v>
      </c>
      <c r="J10">
        <f t="shared" si="4"/>
        <v>1.7269644663061824E-13</v>
      </c>
      <c r="L10" s="1">
        <v>4.8999999999999997E-6</v>
      </c>
      <c r="M10" s="1">
        <f t="shared" si="5"/>
        <v>2.4009999999999996E-11</v>
      </c>
      <c r="N10" s="1">
        <f t="shared" si="6"/>
        <v>133.32002382453425</v>
      </c>
      <c r="O10" s="1">
        <f>M10/I10</f>
        <v>73.326013103493821</v>
      </c>
      <c r="P10" s="1">
        <f t="shared" si="8"/>
        <v>139.03007542103731</v>
      </c>
      <c r="R10" s="1">
        <v>6.9999999999999999E-6</v>
      </c>
      <c r="S10" s="1">
        <f t="shared" si="9"/>
        <v>4.8999999999999999E-11</v>
      </c>
      <c r="T10" s="1">
        <f t="shared" si="10"/>
        <v>272.08168127455968</v>
      </c>
      <c r="U10" s="1">
        <f t="shared" si="11"/>
        <v>149.64492470100782</v>
      </c>
      <c r="V10" s="1">
        <f t="shared" si="12"/>
        <v>283.73484779803533</v>
      </c>
      <c r="X10" s="1">
        <v>6.9999999999999999E-6</v>
      </c>
      <c r="Y10">
        <f t="shared" si="25"/>
        <v>19696700896.544846</v>
      </c>
      <c r="Z10">
        <f t="shared" si="13"/>
        <v>17662172072.7062</v>
      </c>
      <c r="AA10">
        <f t="shared" si="14"/>
        <v>3515787287.1115508</v>
      </c>
      <c r="AB10">
        <v>0.3</v>
      </c>
      <c r="AC10" s="1">
        <f t="shared" si="24"/>
        <v>459589.68758604635</v>
      </c>
      <c r="AD10" s="1">
        <f t="shared" si="15"/>
        <v>412117.34836314467</v>
      </c>
      <c r="AE10" s="1">
        <f t="shared" si="16"/>
        <v>82035.03669926952</v>
      </c>
      <c r="AG10" s="1">
        <v>6.9999999999999999E-6</v>
      </c>
      <c r="AH10" s="1">
        <f t="shared" si="17"/>
        <v>19696700896.544846</v>
      </c>
      <c r="AI10">
        <f t="shared" si="18"/>
        <v>17662172072.7062</v>
      </c>
      <c r="AJ10" s="1">
        <f t="shared" si="19"/>
        <v>3515787287.1115508</v>
      </c>
      <c r="AK10">
        <v>0.3</v>
      </c>
      <c r="AL10" s="1">
        <f t="shared" si="20"/>
        <v>9191.7937517209266</v>
      </c>
      <c r="AM10" s="1">
        <f t="shared" si="21"/>
        <v>8242.3469672628944</v>
      </c>
      <c r="AN10" s="1">
        <f t="shared" si="22"/>
        <v>1640.7007339853903</v>
      </c>
    </row>
    <row r="11" spans="1:45" x14ac:dyDescent="0.2">
      <c r="A11">
        <v>850</v>
      </c>
      <c r="B11">
        <f t="shared" si="0"/>
        <v>1123.1500000000001</v>
      </c>
      <c r="C11">
        <f t="shared" si="1"/>
        <v>1E-4</v>
      </c>
      <c r="D11">
        <v>0.1</v>
      </c>
      <c r="E11">
        <v>0.11</v>
      </c>
      <c r="F11">
        <v>0.2</v>
      </c>
      <c r="G11">
        <f t="shared" ref="G11:G22" si="26">(354.94*D11^0.5+9.623*D11-1.5223*D11^1.5)/B11+0.0012439*D11^1.5</f>
        <v>0.10078816156762635</v>
      </c>
      <c r="H11">
        <f t="shared" si="2"/>
        <v>2.6930200647285845E-13</v>
      </c>
      <c r="I11">
        <f t="shared" si="3"/>
        <v>4.8964001176883356E-13</v>
      </c>
      <c r="J11">
        <f t="shared" ref="J11:J22" si="27">G11*EXP(-18.1+1.888*C11-(9699+3626*C11)/B11)</f>
        <v>2.4674958308065833E-13</v>
      </c>
      <c r="L11" s="1">
        <v>4.8999999999999997E-6</v>
      </c>
      <c r="M11" s="1">
        <f t="shared" si="5"/>
        <v>2.4009999999999996E-11</v>
      </c>
      <c r="N11" s="1">
        <f>M11/H11</f>
        <v>89.156409617838619</v>
      </c>
      <c r="O11" s="1">
        <f t="shared" si="7"/>
        <v>49.036025289811242</v>
      </c>
      <c r="P11" s="1">
        <f>M11/$J11</f>
        <v>97.305128949910028</v>
      </c>
      <c r="R11" s="1">
        <v>6.9999999999999999E-6</v>
      </c>
      <c r="S11" s="1">
        <f t="shared" si="9"/>
        <v>4.8999999999999999E-11</v>
      </c>
      <c r="T11" s="1">
        <f t="shared" si="10"/>
        <v>181.95185636293598</v>
      </c>
      <c r="U11" s="1">
        <f t="shared" si="11"/>
        <v>100.07352099961479</v>
      </c>
      <c r="V11" s="1">
        <f t="shared" si="12"/>
        <v>198.58189581614295</v>
      </c>
      <c r="X11" s="1">
        <v>6.9999999999999999E-6</v>
      </c>
      <c r="Y11">
        <f t="shared" ref="Y11:Y22" si="28">10^((-3.545+0.833*LN(G11))+(9601-2368*LN(G11))/(B11-(195.7+32.25*LN(G11))))</f>
        <v>3602221979.4564514</v>
      </c>
      <c r="Z11">
        <f t="shared" si="13"/>
        <v>2913669924.6779737</v>
      </c>
      <c r="AA11">
        <f t="shared" si="14"/>
        <v>644505697.12288427</v>
      </c>
      <c r="AB11">
        <v>0.3</v>
      </c>
      <c r="AC11" s="1">
        <f t="shared" ref="AC11:AC22" si="29">Y11*X11/AB11</f>
        <v>84051.846187317191</v>
      </c>
      <c r="AD11" s="1">
        <f t="shared" si="15"/>
        <v>67985.631575819396</v>
      </c>
      <c r="AE11" s="1">
        <f t="shared" si="16"/>
        <v>15038.466266200634</v>
      </c>
      <c r="AG11" s="1">
        <v>6.9999999999999999E-6</v>
      </c>
      <c r="AH11" s="1">
        <f t="shared" si="17"/>
        <v>3602221979.4564514</v>
      </c>
      <c r="AI11">
        <f t="shared" si="18"/>
        <v>2913669924.6779737</v>
      </c>
      <c r="AJ11" s="1">
        <f t="shared" si="19"/>
        <v>644505697.12288427</v>
      </c>
      <c r="AK11">
        <v>0.3</v>
      </c>
      <c r="AL11" s="1">
        <f t="shared" si="20"/>
        <v>1681.0369237463437</v>
      </c>
      <c r="AM11" s="1">
        <f t="shared" si="21"/>
        <v>1359.712631516388</v>
      </c>
      <c r="AN11" s="1">
        <f t="shared" si="22"/>
        <v>300.7693253240127</v>
      </c>
    </row>
    <row r="12" spans="1:45" x14ac:dyDescent="0.2">
      <c r="A12">
        <v>900</v>
      </c>
      <c r="B12">
        <f t="shared" si="0"/>
        <v>1173.1500000000001</v>
      </c>
      <c r="C12">
        <f t="shared" si="1"/>
        <v>1E-4</v>
      </c>
      <c r="D12">
        <v>0.1</v>
      </c>
      <c r="E12">
        <v>0.11</v>
      </c>
      <c r="F12">
        <v>0.2</v>
      </c>
      <c r="G12">
        <f t="shared" si="26"/>
        <v>9.6494216803708205E-2</v>
      </c>
      <c r="H12">
        <f t="shared" si="2"/>
        <v>3.8912328560791163E-13</v>
      </c>
      <c r="I12">
        <f t="shared" si="3"/>
        <v>7.0749688292347572E-13</v>
      </c>
      <c r="J12">
        <f t="shared" si="27"/>
        <v>3.413467880438281E-13</v>
      </c>
      <c r="L12" s="1">
        <v>4.8999999999999997E-6</v>
      </c>
      <c r="M12" s="1">
        <f t="shared" si="5"/>
        <v>2.4009999999999996E-11</v>
      </c>
      <c r="N12" s="1">
        <f t="shared" si="6"/>
        <v>61.702809592826448</v>
      </c>
      <c r="O12" s="1">
        <f t="shared" si="7"/>
        <v>33.936545276054545</v>
      </c>
      <c r="P12" s="1">
        <f t="shared" si="8"/>
        <v>70.339024244508693</v>
      </c>
      <c r="R12" s="1">
        <v>6.9999999999999999E-6</v>
      </c>
      <c r="S12" s="1">
        <f t="shared" si="9"/>
        <v>4.8999999999999999E-11</v>
      </c>
      <c r="T12" s="1">
        <f t="shared" si="10"/>
        <v>125.92410120984991</v>
      </c>
      <c r="U12" s="1">
        <f t="shared" si="11"/>
        <v>69.258255665417451</v>
      </c>
      <c r="V12" s="1">
        <f t="shared" si="12"/>
        <v>143.54902907042592</v>
      </c>
      <c r="X12" s="1">
        <v>6.9999999999999999E-6</v>
      </c>
      <c r="Y12">
        <f t="shared" si="28"/>
        <v>767778994.9949851</v>
      </c>
      <c r="Z12">
        <f t="shared" si="13"/>
        <v>570778136.79947114</v>
      </c>
      <c r="AA12">
        <f t="shared" si="14"/>
        <v>139318686.95775938</v>
      </c>
      <c r="AB12">
        <v>0.3</v>
      </c>
      <c r="AC12" s="1">
        <f t="shared" si="29"/>
        <v>17914.843216549652</v>
      </c>
      <c r="AD12" s="1">
        <f>Z12*X12/AB12</f>
        <v>13318.156525320994</v>
      </c>
      <c r="AE12" s="1">
        <f t="shared" si="16"/>
        <v>3250.7693623477189</v>
      </c>
      <c r="AG12" s="1">
        <v>6.9999999999999999E-6</v>
      </c>
      <c r="AH12" s="1">
        <f t="shared" si="17"/>
        <v>767778994.9949851</v>
      </c>
      <c r="AI12">
        <f t="shared" si="18"/>
        <v>570778136.79947114</v>
      </c>
      <c r="AJ12" s="1">
        <f t="shared" si="19"/>
        <v>139318686.95775938</v>
      </c>
      <c r="AK12">
        <v>0.3</v>
      </c>
      <c r="AL12" s="1">
        <f t="shared" si="20"/>
        <v>358.29686433099306</v>
      </c>
      <c r="AM12" s="1">
        <f t="shared" si="21"/>
        <v>266.36313050641991</v>
      </c>
      <c r="AN12" s="1">
        <f t="shared" si="22"/>
        <v>65.015387246954376</v>
      </c>
    </row>
    <row r="13" spans="1:45" x14ac:dyDescent="0.2">
      <c r="A13">
        <v>950</v>
      </c>
      <c r="B13">
        <f t="shared" si="0"/>
        <v>1223.1500000000001</v>
      </c>
      <c r="C13">
        <f t="shared" si="1"/>
        <v>1E-4</v>
      </c>
      <c r="D13">
        <v>0.1</v>
      </c>
      <c r="E13">
        <v>0.11</v>
      </c>
      <c r="F13">
        <v>0.2</v>
      </c>
      <c r="G13">
        <f t="shared" si="26"/>
        <v>9.2551328309578559E-2</v>
      </c>
      <c r="H13">
        <f t="shared" si="2"/>
        <v>5.4558990879533062E-13</v>
      </c>
      <c r="I13">
        <f t="shared" si="3"/>
        <v>9.919816523551467E-13</v>
      </c>
      <c r="J13">
        <f t="shared" si="27"/>
        <v>4.5904609792099696E-13</v>
      </c>
      <c r="L13" s="1">
        <v>4.8999999999999997E-6</v>
      </c>
      <c r="M13" s="1">
        <f t="shared" si="5"/>
        <v>2.4009999999999996E-11</v>
      </c>
      <c r="N13" s="1">
        <f t="shared" si="6"/>
        <v>44.007412184390247</v>
      </c>
      <c r="O13" s="1">
        <f t="shared" si="7"/>
        <v>24.204076701414632</v>
      </c>
      <c r="P13" s="1">
        <f t="shared" si="8"/>
        <v>52.304115226641528</v>
      </c>
      <c r="R13" s="1">
        <v>6.9999999999999999E-6</v>
      </c>
      <c r="S13" s="1">
        <f t="shared" si="9"/>
        <v>4.8999999999999999E-11</v>
      </c>
      <c r="T13" s="1">
        <f t="shared" si="10"/>
        <v>89.811045274265823</v>
      </c>
      <c r="U13" s="1">
        <f t="shared" si="11"/>
        <v>49.396074900846195</v>
      </c>
      <c r="V13" s="1">
        <f>S13/$J13</f>
        <v>106.74309229926844</v>
      </c>
      <c r="X13" s="1">
        <v>6.9999999999999999E-6</v>
      </c>
      <c r="Y13">
        <f t="shared" si="28"/>
        <v>186799554.91129699</v>
      </c>
      <c r="Z13">
        <f t="shared" si="13"/>
        <v>129698657.18398909</v>
      </c>
      <c r="AA13">
        <f t="shared" si="14"/>
        <v>34707475.881982565</v>
      </c>
      <c r="AB13">
        <v>0.3</v>
      </c>
      <c r="AC13" s="1">
        <f t="shared" si="29"/>
        <v>4358.6562812635966</v>
      </c>
      <c r="AD13" s="1">
        <f t="shared" si="15"/>
        <v>3026.3020009597458</v>
      </c>
      <c r="AE13" s="1">
        <f t="shared" si="16"/>
        <v>809.84110391292654</v>
      </c>
      <c r="AG13" s="1">
        <v>6.9999999999999999E-6</v>
      </c>
      <c r="AH13" s="1">
        <f t="shared" si="17"/>
        <v>186799554.91129699</v>
      </c>
      <c r="AI13">
        <f t="shared" si="18"/>
        <v>129698657.18398909</v>
      </c>
      <c r="AJ13" s="1">
        <f t="shared" si="19"/>
        <v>34707475.881982565</v>
      </c>
      <c r="AK13">
        <v>0.3</v>
      </c>
      <c r="AL13" s="1">
        <f t="shared" si="20"/>
        <v>87.173125625271936</v>
      </c>
      <c r="AM13" s="1">
        <f t="shared" si="21"/>
        <v>60.526040019194916</v>
      </c>
      <c r="AN13" s="1">
        <f t="shared" si="22"/>
        <v>16.196822078258531</v>
      </c>
    </row>
    <row r="14" spans="1:45" x14ac:dyDescent="0.2">
      <c r="A14">
        <v>1000</v>
      </c>
      <c r="B14">
        <f t="shared" si="0"/>
        <v>1273.1500000000001</v>
      </c>
      <c r="C14">
        <f t="shared" si="1"/>
        <v>1E-4</v>
      </c>
      <c r="D14">
        <v>0.1</v>
      </c>
      <c r="E14">
        <v>0.11</v>
      </c>
      <c r="F14">
        <v>0.2</v>
      </c>
      <c r="G14">
        <f t="shared" si="26"/>
        <v>8.8918135333976175E-2</v>
      </c>
      <c r="H14">
        <f t="shared" si="2"/>
        <v>7.449319864410852E-13</v>
      </c>
      <c r="I14">
        <f t="shared" si="3"/>
        <v>1.354421793529246E-12</v>
      </c>
      <c r="J14">
        <f t="shared" si="27"/>
        <v>6.0216330168160105E-13</v>
      </c>
      <c r="L14" s="1">
        <v>4.8999999999999997E-6</v>
      </c>
      <c r="M14" s="1">
        <f t="shared" si="5"/>
        <v>2.4009999999999996E-11</v>
      </c>
      <c r="N14" s="1">
        <f t="shared" si="6"/>
        <v>32.231130407901858</v>
      </c>
      <c r="O14" s="1">
        <f t="shared" si="7"/>
        <v>17.72712172434602</v>
      </c>
      <c r="P14" s="1">
        <f t="shared" si="8"/>
        <v>39.872904796671733</v>
      </c>
      <c r="R14" s="1">
        <v>6.9999999999999999E-6</v>
      </c>
      <c r="S14" s="1">
        <f t="shared" si="9"/>
        <v>4.8999999999999999E-11</v>
      </c>
      <c r="T14" s="1">
        <f t="shared" si="10"/>
        <v>65.777817158983396</v>
      </c>
      <c r="U14" s="1">
        <f t="shared" si="11"/>
        <v>36.177799437440861</v>
      </c>
      <c r="V14" s="1">
        <f t="shared" si="12"/>
        <v>81.373275095248445</v>
      </c>
      <c r="X14" s="1">
        <v>6.9999999999999999E-6</v>
      </c>
      <c r="Y14">
        <f t="shared" si="28"/>
        <v>50999345.04222016</v>
      </c>
      <c r="Z14">
        <f t="shared" si="13"/>
        <v>33529682.432430316</v>
      </c>
      <c r="AA14">
        <f t="shared" si="14"/>
        <v>9778718.5157327484</v>
      </c>
      <c r="AB14">
        <v>0.3</v>
      </c>
      <c r="AC14" s="1">
        <f t="shared" si="29"/>
        <v>1189.9847176518037</v>
      </c>
      <c r="AD14" s="1">
        <f t="shared" si="15"/>
        <v>782.3592567567074</v>
      </c>
      <c r="AE14" s="1">
        <f t="shared" si="16"/>
        <v>228.1700987004308</v>
      </c>
      <c r="AG14" s="1">
        <v>6.9999999999999999E-6</v>
      </c>
      <c r="AH14" s="1">
        <f t="shared" si="17"/>
        <v>50999345.04222016</v>
      </c>
      <c r="AI14">
        <f t="shared" si="18"/>
        <v>33529682.432430316</v>
      </c>
      <c r="AJ14" s="1">
        <f t="shared" si="19"/>
        <v>9778718.5157327484</v>
      </c>
      <c r="AK14">
        <v>0.3</v>
      </c>
      <c r="AL14" s="1">
        <f t="shared" si="20"/>
        <v>23.799694353036074</v>
      </c>
      <c r="AM14" s="1">
        <f t="shared" si="21"/>
        <v>15.647185135134148</v>
      </c>
      <c r="AN14" s="1">
        <f t="shared" si="22"/>
        <v>4.5634019740086158</v>
      </c>
    </row>
    <row r="15" spans="1:45" x14ac:dyDescent="0.2">
      <c r="A15">
        <v>1050</v>
      </c>
      <c r="B15">
        <f t="shared" si="0"/>
        <v>1323.15</v>
      </c>
      <c r="C15">
        <f t="shared" si="1"/>
        <v>1E-4</v>
      </c>
      <c r="D15">
        <v>0.1</v>
      </c>
      <c r="E15">
        <v>0.11</v>
      </c>
      <c r="F15">
        <v>0.2</v>
      </c>
      <c r="G15">
        <f t="shared" si="26"/>
        <v>8.5559528986919473E-2</v>
      </c>
      <c r="H15">
        <f t="shared" si="2"/>
        <v>9.9344785201156385E-13</v>
      </c>
      <c r="I15">
        <f t="shared" si="3"/>
        <v>1.8062688218392072E-12</v>
      </c>
      <c r="J15">
        <f t="shared" si="27"/>
        <v>7.7271754810160258E-13</v>
      </c>
      <c r="L15" s="1">
        <v>4.8999999999999997E-6</v>
      </c>
      <c r="M15" s="1">
        <f t="shared" si="5"/>
        <v>2.4009999999999996E-11</v>
      </c>
      <c r="N15" s="1">
        <f t="shared" si="6"/>
        <v>24.168354636213476</v>
      </c>
      <c r="O15" s="1">
        <f t="shared" si="7"/>
        <v>13.292595049917409</v>
      </c>
      <c r="P15" s="1">
        <f t="shared" si="8"/>
        <v>31.072155743049056</v>
      </c>
      <c r="R15" s="1">
        <v>6.9999999999999999E-6</v>
      </c>
      <c r="S15" s="1">
        <f t="shared" si="9"/>
        <v>4.8999999999999999E-11</v>
      </c>
      <c r="T15" s="1">
        <f t="shared" si="10"/>
        <v>49.323172726966277</v>
      </c>
      <c r="U15" s="1">
        <f t="shared" si="11"/>
        <v>27.127744999831449</v>
      </c>
      <c r="V15" s="1">
        <f t="shared" si="12"/>
        <v>63.412562740916449</v>
      </c>
      <c r="X15" s="1">
        <v>6.9999999999999999E-6</v>
      </c>
      <c r="Y15">
        <f t="shared" si="28"/>
        <v>15403826.650922747</v>
      </c>
      <c r="Z15">
        <f t="shared" si="13"/>
        <v>9703714.4253389854</v>
      </c>
      <c r="AA15">
        <f t="shared" si="14"/>
        <v>3067527.8062646049</v>
      </c>
      <c r="AB15">
        <v>0.3</v>
      </c>
      <c r="AC15" s="1">
        <f t="shared" si="29"/>
        <v>359.42262185486408</v>
      </c>
      <c r="AD15" s="1">
        <f t="shared" si="15"/>
        <v>226.42000325790966</v>
      </c>
      <c r="AE15" s="1">
        <f t="shared" si="16"/>
        <v>71.575648812840782</v>
      </c>
      <c r="AG15" s="1">
        <v>6.9999999999999999E-6</v>
      </c>
      <c r="AH15" s="1">
        <f t="shared" si="17"/>
        <v>15403826.650922747</v>
      </c>
      <c r="AI15">
        <f t="shared" si="18"/>
        <v>9703714.4253389854</v>
      </c>
      <c r="AJ15" s="1">
        <f t="shared" si="19"/>
        <v>3067527.8062646049</v>
      </c>
      <c r="AK15">
        <v>0.3</v>
      </c>
      <c r="AL15" s="1">
        <f t="shared" si="20"/>
        <v>7.1884524370972818</v>
      </c>
      <c r="AM15" s="1">
        <f t="shared" si="21"/>
        <v>4.528400065158193</v>
      </c>
      <c r="AN15" s="1">
        <f t="shared" si="22"/>
        <v>1.4315129762568157</v>
      </c>
    </row>
    <row r="16" spans="1:45" x14ac:dyDescent="0.2">
      <c r="A16">
        <v>1100</v>
      </c>
      <c r="B16">
        <f t="shared" si="0"/>
        <v>1373.15</v>
      </c>
      <c r="C16">
        <f t="shared" si="1"/>
        <v>1E-4</v>
      </c>
      <c r="D16">
        <v>0.1</v>
      </c>
      <c r="E16">
        <v>0.11</v>
      </c>
      <c r="F16">
        <v>0.2</v>
      </c>
      <c r="G16">
        <f t="shared" si="26"/>
        <v>8.244551400621436E-2</v>
      </c>
      <c r="H16">
        <f t="shared" si="2"/>
        <v>1.2973832852461432E-12</v>
      </c>
      <c r="I16">
        <f t="shared" si="3"/>
        <v>2.3588787004475332E-12</v>
      </c>
      <c r="J16">
        <f t="shared" si="27"/>
        <v>9.723948346835391E-13</v>
      </c>
      <c r="L16" s="1">
        <v>4.8999999999999997E-6</v>
      </c>
      <c r="M16" s="1">
        <f t="shared" si="5"/>
        <v>2.4009999999999996E-11</v>
      </c>
      <c r="N16" s="1">
        <f t="shared" si="6"/>
        <v>18.506481679733334</v>
      </c>
      <c r="O16" s="1">
        <f t="shared" si="7"/>
        <v>10.178564923853333</v>
      </c>
      <c r="P16" s="1">
        <f t="shared" si="8"/>
        <v>24.691616145630729</v>
      </c>
      <c r="R16" s="1">
        <v>6.9999999999999999E-6</v>
      </c>
      <c r="S16" s="1">
        <f t="shared" si="9"/>
        <v>4.8999999999999999E-11</v>
      </c>
      <c r="T16" s="1">
        <f t="shared" si="10"/>
        <v>37.768329958639463</v>
      </c>
      <c r="U16" s="1">
        <f t="shared" si="11"/>
        <v>20.772581477251705</v>
      </c>
      <c r="V16" s="1">
        <f t="shared" si="12"/>
        <v>50.391053358430064</v>
      </c>
      <c r="X16" s="1">
        <v>6.9999999999999999E-6</v>
      </c>
      <c r="Y16">
        <f t="shared" si="28"/>
        <v>5086152.0286582252</v>
      </c>
      <c r="Z16">
        <f t="shared" si="13"/>
        <v>3101508.6435878701</v>
      </c>
      <c r="AA16">
        <f t="shared" si="14"/>
        <v>1057428.4598179818</v>
      </c>
      <c r="AB16">
        <v>0.3</v>
      </c>
      <c r="AC16" s="1">
        <f t="shared" si="29"/>
        <v>118.67688066869192</v>
      </c>
      <c r="AD16" s="1">
        <f t="shared" si="15"/>
        <v>72.368535017050306</v>
      </c>
      <c r="AE16" s="1">
        <f t="shared" si="16"/>
        <v>24.673330729086246</v>
      </c>
      <c r="AG16" s="1">
        <v>6.9999999999999999E-6</v>
      </c>
      <c r="AH16" s="1">
        <f t="shared" si="17"/>
        <v>5086152.0286582252</v>
      </c>
      <c r="AI16">
        <f t="shared" si="18"/>
        <v>3101508.6435878701</v>
      </c>
      <c r="AJ16" s="1">
        <f t="shared" si="19"/>
        <v>1057428.4598179818</v>
      </c>
      <c r="AK16">
        <v>0.3</v>
      </c>
      <c r="AL16" s="1">
        <f t="shared" si="20"/>
        <v>2.3735376133738386</v>
      </c>
      <c r="AM16" s="1">
        <f t="shared" si="21"/>
        <v>1.4473707003410061</v>
      </c>
      <c r="AN16" s="1">
        <f t="shared" si="22"/>
        <v>0.49346661458172492</v>
      </c>
    </row>
    <row r="17" spans="1:40" x14ac:dyDescent="0.2">
      <c r="A17">
        <v>1150</v>
      </c>
      <c r="B17">
        <f t="shared" si="0"/>
        <v>1423.15</v>
      </c>
      <c r="C17">
        <f t="shared" si="1"/>
        <v>1E-4</v>
      </c>
      <c r="D17">
        <v>0.1</v>
      </c>
      <c r="E17">
        <v>0.11</v>
      </c>
      <c r="F17">
        <v>0.2</v>
      </c>
      <c r="G17">
        <f t="shared" si="26"/>
        <v>7.9550310463566032E-2</v>
      </c>
      <c r="H17">
        <f t="shared" si="2"/>
        <v>1.6628228499727693E-12</v>
      </c>
      <c r="I17">
        <f t="shared" si="3"/>
        <v>3.0233142726777623E-12</v>
      </c>
      <c r="J17">
        <f t="shared" si="27"/>
        <v>1.2025279451022316E-12</v>
      </c>
      <c r="L17" s="1">
        <v>4.8999999999999997E-6</v>
      </c>
      <c r="M17" s="1">
        <f t="shared" si="5"/>
        <v>2.4009999999999996E-11</v>
      </c>
      <c r="N17" s="1">
        <f t="shared" si="6"/>
        <v>14.439301216237912</v>
      </c>
      <c r="O17" s="1">
        <f t="shared" si="7"/>
        <v>7.9416156689308508</v>
      </c>
      <c r="P17" s="1">
        <f t="shared" si="8"/>
        <v>19.966271967142362</v>
      </c>
      <c r="R17" s="1">
        <v>6.9999999999999999E-6</v>
      </c>
      <c r="S17" s="1">
        <f t="shared" si="9"/>
        <v>4.8999999999999999E-11</v>
      </c>
      <c r="T17" s="1">
        <f t="shared" si="10"/>
        <v>29.467961665791659</v>
      </c>
      <c r="U17" s="1">
        <f t="shared" si="11"/>
        <v>16.207378916185412</v>
      </c>
      <c r="V17" s="1">
        <f t="shared" si="12"/>
        <v>40.747493810494618</v>
      </c>
      <c r="X17" s="1">
        <v>6.9999999999999999E-6</v>
      </c>
      <c r="Y17">
        <f t="shared" si="28"/>
        <v>1817475.4537198131</v>
      </c>
      <c r="Z17">
        <f t="shared" si="13"/>
        <v>1082313.4340828124</v>
      </c>
      <c r="AA17">
        <f t="shared" si="14"/>
        <v>396157.11547061399</v>
      </c>
      <c r="AB17">
        <v>0.3</v>
      </c>
      <c r="AC17" s="1">
        <f t="shared" si="29"/>
        <v>42.407760586795639</v>
      </c>
      <c r="AD17" s="1">
        <f t="shared" si="15"/>
        <v>25.253980128598958</v>
      </c>
      <c r="AE17" s="1">
        <f t="shared" si="16"/>
        <v>9.2436660276476594</v>
      </c>
      <c r="AG17" s="1">
        <v>6.9999999999999999E-6</v>
      </c>
      <c r="AH17" s="1">
        <f t="shared" si="17"/>
        <v>1817475.4537198131</v>
      </c>
      <c r="AI17">
        <f t="shared" si="18"/>
        <v>1082313.4340828124</v>
      </c>
      <c r="AJ17" s="1">
        <f t="shared" si="19"/>
        <v>396157.11547061399</v>
      </c>
      <c r="AK17">
        <v>0.3</v>
      </c>
      <c r="AL17" s="1">
        <f t="shared" si="20"/>
        <v>0.8481552117359128</v>
      </c>
      <c r="AM17" s="1">
        <f t="shared" si="21"/>
        <v>0.50507960257197915</v>
      </c>
      <c r="AN17" s="1">
        <f t="shared" si="22"/>
        <v>0.18487332055295319</v>
      </c>
    </row>
    <row r="18" spans="1:40" x14ac:dyDescent="0.2">
      <c r="A18">
        <v>1200</v>
      </c>
      <c r="B18">
        <f t="shared" si="0"/>
        <v>1473.15</v>
      </c>
      <c r="C18">
        <f t="shared" si="1"/>
        <v>1E-4</v>
      </c>
      <c r="D18">
        <v>0.1</v>
      </c>
      <c r="E18">
        <v>0.11</v>
      </c>
      <c r="F18">
        <v>0.2</v>
      </c>
      <c r="G18">
        <f t="shared" si="26"/>
        <v>7.6851638403974298E-2</v>
      </c>
      <c r="H18">
        <f t="shared" si="2"/>
        <v>2.0955958575989061E-12</v>
      </c>
      <c r="I18">
        <f t="shared" si="3"/>
        <v>3.810174286543466E-12</v>
      </c>
      <c r="J18">
        <f t="shared" si="27"/>
        <v>1.464090682627796E-12</v>
      </c>
      <c r="L18" s="1">
        <v>4.8999999999999997E-6</v>
      </c>
      <c r="M18" s="1">
        <f t="shared" si="5"/>
        <v>2.4009999999999996E-11</v>
      </c>
      <c r="N18" s="1">
        <f t="shared" si="6"/>
        <v>11.457361834791083</v>
      </c>
      <c r="O18" s="1">
        <f t="shared" si="7"/>
        <v>6.301549009135095</v>
      </c>
      <c r="P18" s="1">
        <f t="shared" si="8"/>
        <v>16.399257426395266</v>
      </c>
      <c r="R18" s="1">
        <v>6.9999999999999999E-6</v>
      </c>
      <c r="S18" s="1">
        <f t="shared" si="9"/>
        <v>4.8999999999999999E-11</v>
      </c>
      <c r="T18" s="1">
        <f t="shared" si="10"/>
        <v>23.382371091410377</v>
      </c>
      <c r="U18" s="1">
        <f t="shared" si="11"/>
        <v>12.860304100275707</v>
      </c>
      <c r="V18" s="1">
        <f t="shared" si="12"/>
        <v>33.467872298765847</v>
      </c>
      <c r="X18" s="1">
        <v>6.9999999999999999E-6</v>
      </c>
      <c r="Y18">
        <f t="shared" si="28"/>
        <v>696847.76912510907</v>
      </c>
      <c r="Z18">
        <f t="shared" si="13"/>
        <v>408352.79768600705</v>
      </c>
      <c r="AA18">
        <f t="shared" si="14"/>
        <v>159793.24235204654</v>
      </c>
      <c r="AB18">
        <v>0.3</v>
      </c>
      <c r="AC18" s="1">
        <f t="shared" si="29"/>
        <v>16.25978127958588</v>
      </c>
      <c r="AD18" s="1">
        <f t="shared" si="15"/>
        <v>9.5282319460068319</v>
      </c>
      <c r="AE18" s="1">
        <f t="shared" si="16"/>
        <v>3.7285089882144193</v>
      </c>
      <c r="AG18" s="1">
        <v>6.9999999999999999E-6</v>
      </c>
      <c r="AH18" s="1">
        <f t="shared" si="17"/>
        <v>696847.76912510907</v>
      </c>
      <c r="AI18">
        <f t="shared" si="18"/>
        <v>408352.79768600705</v>
      </c>
      <c r="AJ18" s="1">
        <f t="shared" si="19"/>
        <v>159793.24235204654</v>
      </c>
      <c r="AK18">
        <v>0.3</v>
      </c>
      <c r="AL18" s="1">
        <f t="shared" si="20"/>
        <v>0.32519562559171761</v>
      </c>
      <c r="AM18" s="1">
        <f t="shared" si="21"/>
        <v>0.19056463892013664</v>
      </c>
      <c r="AN18" s="1">
        <f t="shared" si="22"/>
        <v>7.4570179764288383E-2</v>
      </c>
    </row>
    <row r="19" spans="1:40" x14ac:dyDescent="0.2">
      <c r="A19">
        <v>1250</v>
      </c>
      <c r="B19">
        <f t="shared" si="0"/>
        <v>1523.15</v>
      </c>
      <c r="C19">
        <f t="shared" si="1"/>
        <v>1E-4</v>
      </c>
      <c r="D19">
        <v>0.1</v>
      </c>
      <c r="E19">
        <v>0.11</v>
      </c>
      <c r="F19">
        <v>0.2</v>
      </c>
      <c r="G19">
        <f t="shared" si="26"/>
        <v>7.4330143382730182E-2</v>
      </c>
      <c r="H19">
        <f t="shared" si="2"/>
        <v>2.6011981415972768E-12</v>
      </c>
      <c r="I19">
        <f t="shared" si="3"/>
        <v>4.7294511665405039E-12</v>
      </c>
      <c r="J19">
        <f t="shared" si="27"/>
        <v>1.7577039166528808E-12</v>
      </c>
      <c r="L19" s="1">
        <v>4.8999999999999997E-6</v>
      </c>
      <c r="M19" s="1">
        <f t="shared" si="5"/>
        <v>2.4009999999999996E-11</v>
      </c>
      <c r="N19" s="1">
        <f t="shared" si="6"/>
        <v>9.2303618152120297</v>
      </c>
      <c r="O19" s="1">
        <f t="shared" si="7"/>
        <v>5.0766989983666155</v>
      </c>
      <c r="P19" s="1">
        <f t="shared" si="8"/>
        <v>13.659866017549302</v>
      </c>
      <c r="R19" s="1">
        <v>6.9999999999999999E-6</v>
      </c>
      <c r="S19" s="1">
        <f t="shared" si="9"/>
        <v>4.8999999999999999E-11</v>
      </c>
      <c r="T19" s="1">
        <f t="shared" si="10"/>
        <v>18.837473092269448</v>
      </c>
      <c r="U19" s="1">
        <f t="shared" si="11"/>
        <v>10.360610200748196</v>
      </c>
      <c r="V19" s="1">
        <f t="shared" si="12"/>
        <v>27.877277586835312</v>
      </c>
      <c r="X19" s="1">
        <v>6.9999999999999999E-6</v>
      </c>
      <c r="Y19">
        <f t="shared" si="28"/>
        <v>284577.99295765429</v>
      </c>
      <c r="Z19">
        <f t="shared" si="13"/>
        <v>165190.28596201088</v>
      </c>
      <c r="AA19">
        <f t="shared" si="14"/>
        <v>68839.205784237318</v>
      </c>
      <c r="AB19">
        <v>0.3</v>
      </c>
      <c r="AC19" s="1">
        <f t="shared" si="29"/>
        <v>6.6401531690119331</v>
      </c>
      <c r="AD19" s="1">
        <f t="shared" si="15"/>
        <v>3.8544400057802539</v>
      </c>
      <c r="AE19" s="1">
        <f t="shared" si="16"/>
        <v>1.6062481349655375</v>
      </c>
      <c r="AG19" s="1">
        <v>6.9999999999999999E-6</v>
      </c>
      <c r="AH19" s="1">
        <f t="shared" si="17"/>
        <v>284577.99295765429</v>
      </c>
      <c r="AI19">
        <f t="shared" si="18"/>
        <v>165190.28596201088</v>
      </c>
      <c r="AJ19" s="1">
        <f t="shared" si="19"/>
        <v>68839.205784237318</v>
      </c>
      <c r="AK19">
        <v>0.3</v>
      </c>
      <c r="AL19" s="1">
        <f t="shared" si="20"/>
        <v>0.13280306338023867</v>
      </c>
      <c r="AM19" s="1">
        <f t="shared" si="21"/>
        <v>7.708880011560508E-2</v>
      </c>
      <c r="AN19" s="1">
        <f t="shared" si="22"/>
        <v>3.2124962699310748E-2</v>
      </c>
    </row>
    <row r="20" spans="1:40" x14ac:dyDescent="0.2">
      <c r="A20">
        <v>1300</v>
      </c>
      <c r="B20">
        <f t="shared" si="0"/>
        <v>1573.15</v>
      </c>
      <c r="C20">
        <f t="shared" si="1"/>
        <v>1E-4</v>
      </c>
      <c r="D20">
        <v>0.1</v>
      </c>
      <c r="E20">
        <v>0.11</v>
      </c>
      <c r="F20">
        <v>0.2</v>
      </c>
      <c r="G20">
        <f t="shared" si="26"/>
        <v>7.1968931552614954E-2</v>
      </c>
      <c r="H20">
        <f t="shared" si="2"/>
        <v>3.1847297902445729E-12</v>
      </c>
      <c r="I20">
        <f t="shared" si="3"/>
        <v>5.7904178004446781E-12</v>
      </c>
      <c r="J20">
        <f t="shared" si="27"/>
        <v>2.0836509117062314E-12</v>
      </c>
      <c r="L20" s="1">
        <v>4.8999999999999997E-6</v>
      </c>
      <c r="M20" s="1">
        <f t="shared" si="5"/>
        <v>2.4009999999999996E-11</v>
      </c>
      <c r="N20" s="1">
        <f t="shared" si="6"/>
        <v>7.5391011424413925</v>
      </c>
      <c r="O20" s="1">
        <f t="shared" si="7"/>
        <v>4.1465056283427657</v>
      </c>
      <c r="P20" s="1">
        <f t="shared" si="8"/>
        <v>11.523043454692235</v>
      </c>
      <c r="R20" s="1">
        <v>6.9999999999999999E-6</v>
      </c>
      <c r="S20" s="1">
        <f t="shared" si="9"/>
        <v>4.8999999999999999E-11</v>
      </c>
      <c r="T20" s="1">
        <f t="shared" si="10"/>
        <v>15.385920698859987</v>
      </c>
      <c r="U20" s="1">
        <f t="shared" si="11"/>
        <v>8.4622563843729921</v>
      </c>
      <c r="V20" s="1">
        <f t="shared" si="12"/>
        <v>23.516415213657623</v>
      </c>
      <c r="X20" s="1">
        <v>6.9999999999999999E-6</v>
      </c>
      <c r="Y20">
        <f t="shared" si="28"/>
        <v>122999.15544566607</v>
      </c>
      <c r="Z20">
        <f t="shared" si="13"/>
        <v>71132.159135446651</v>
      </c>
      <c r="AA20">
        <f t="shared" si="14"/>
        <v>31455.735853722959</v>
      </c>
      <c r="AB20">
        <v>0.3</v>
      </c>
      <c r="AC20" s="1">
        <f t="shared" si="29"/>
        <v>2.8699802937322083</v>
      </c>
      <c r="AD20" s="1">
        <f t="shared" si="15"/>
        <v>1.6597503798270885</v>
      </c>
      <c r="AE20" s="1">
        <f t="shared" si="16"/>
        <v>0.73396716992020239</v>
      </c>
      <c r="AG20" s="1">
        <v>6.9999999999999999E-6</v>
      </c>
      <c r="AH20" s="1">
        <f t="shared" si="17"/>
        <v>122999.15544566607</v>
      </c>
      <c r="AI20">
        <f t="shared" si="18"/>
        <v>71132.159135446651</v>
      </c>
      <c r="AJ20" s="1">
        <f t="shared" si="19"/>
        <v>31455.735853722959</v>
      </c>
      <c r="AK20">
        <v>0.3</v>
      </c>
      <c r="AL20" s="1">
        <f t="shared" si="20"/>
        <v>5.7399605874644169E-2</v>
      </c>
      <c r="AM20" s="1">
        <f t="shared" si="21"/>
        <v>3.3195007596541773E-2</v>
      </c>
      <c r="AN20" s="1">
        <f t="shared" si="22"/>
        <v>1.4679343398404049E-2</v>
      </c>
    </row>
    <row r="21" spans="1:40" x14ac:dyDescent="0.2">
      <c r="A21">
        <v>1350</v>
      </c>
      <c r="B21">
        <f t="shared" si="0"/>
        <v>1623.15</v>
      </c>
      <c r="C21">
        <f t="shared" si="1"/>
        <v>1E-4</v>
      </c>
      <c r="D21">
        <v>0.1</v>
      </c>
      <c r="E21">
        <v>0.11</v>
      </c>
      <c r="F21">
        <v>0.2</v>
      </c>
      <c r="G21">
        <f t="shared" si="26"/>
        <v>6.9753190678980351E-2</v>
      </c>
      <c r="H21">
        <f t="shared" si="2"/>
        <v>3.8508482225426274E-12</v>
      </c>
      <c r="I21">
        <f t="shared" si="3"/>
        <v>7.0015422228047767E-12</v>
      </c>
      <c r="J21">
        <f t="shared" si="27"/>
        <v>2.4418995485711675E-12</v>
      </c>
      <c r="L21" s="1">
        <v>4.8999999999999997E-6</v>
      </c>
      <c r="M21" s="1">
        <f t="shared" si="5"/>
        <v>2.4009999999999996E-11</v>
      </c>
      <c r="N21" s="1">
        <f t="shared" si="6"/>
        <v>6.2349899586919424</v>
      </c>
      <c r="O21" s="1">
        <f t="shared" si="7"/>
        <v>3.4292444772805686</v>
      </c>
      <c r="P21" s="1">
        <f t="shared" si="8"/>
        <v>9.8325092914034915</v>
      </c>
      <c r="R21" s="1">
        <v>6.9999999999999999E-6</v>
      </c>
      <c r="S21" s="1">
        <f t="shared" si="9"/>
        <v>4.8999999999999999E-11</v>
      </c>
      <c r="T21" s="1">
        <f t="shared" si="10"/>
        <v>12.724469303452945</v>
      </c>
      <c r="U21" s="1">
        <f t="shared" si="11"/>
        <v>6.99845811689912</v>
      </c>
      <c r="V21" s="1">
        <f t="shared" si="12"/>
        <v>20.06634549266019</v>
      </c>
      <c r="X21" s="1">
        <v>6.9999999999999999E-6</v>
      </c>
      <c r="Y21">
        <f t="shared" si="28"/>
        <v>55956.346162564303</v>
      </c>
      <c r="Z21">
        <f t="shared" si="13"/>
        <v>32401.43695490696</v>
      </c>
      <c r="AA21">
        <f t="shared" si="14"/>
        <v>15155.003451552308</v>
      </c>
      <c r="AB21">
        <v>0.3</v>
      </c>
      <c r="AC21" s="1">
        <f t="shared" si="29"/>
        <v>1.3056480771265004</v>
      </c>
      <c r="AD21" s="1">
        <f t="shared" si="15"/>
        <v>0.75603352894782916</v>
      </c>
      <c r="AE21" s="1">
        <f t="shared" si="16"/>
        <v>0.35361674720288722</v>
      </c>
      <c r="AG21" s="1">
        <v>6.9999999999999999E-6</v>
      </c>
      <c r="AH21" s="1">
        <f t="shared" si="17"/>
        <v>55956.346162564303</v>
      </c>
      <c r="AI21">
        <f t="shared" si="18"/>
        <v>32401.43695490696</v>
      </c>
      <c r="AJ21" s="1">
        <f t="shared" si="19"/>
        <v>15155.003451552308</v>
      </c>
      <c r="AK21">
        <v>0.3</v>
      </c>
      <c r="AL21" s="1">
        <f t="shared" si="20"/>
        <v>2.6112961542530011E-2</v>
      </c>
      <c r="AM21" s="1">
        <f t="shared" si="21"/>
        <v>1.5120670578956583E-2</v>
      </c>
      <c r="AN21" s="1">
        <f t="shared" si="22"/>
        <v>7.0723349440577447E-3</v>
      </c>
    </row>
    <row r="22" spans="1:40" x14ac:dyDescent="0.2">
      <c r="A22">
        <v>1400</v>
      </c>
      <c r="B22">
        <f t="shared" si="0"/>
        <v>1673.15</v>
      </c>
      <c r="C22">
        <f t="shared" si="1"/>
        <v>1E-4</v>
      </c>
      <c r="D22">
        <v>0.1</v>
      </c>
      <c r="E22">
        <v>0.11</v>
      </c>
      <c r="F22">
        <v>0.2</v>
      </c>
      <c r="G22">
        <f t="shared" si="26"/>
        <v>6.7669879107777359E-2</v>
      </c>
      <c r="H22">
        <f t="shared" si="2"/>
        <v>4.603735472765488E-12</v>
      </c>
      <c r="I22">
        <f t="shared" si="3"/>
        <v>8.3704281323008884E-12</v>
      </c>
      <c r="J22">
        <f t="shared" si="27"/>
        <v>2.8321292989656983E-12</v>
      </c>
      <c r="L22" s="1">
        <v>4.8999999999999997E-6</v>
      </c>
      <c r="M22" s="1">
        <f t="shared" si="5"/>
        <v>2.4009999999999996E-11</v>
      </c>
      <c r="N22" s="1">
        <f t="shared" si="6"/>
        <v>5.2153300601298591</v>
      </c>
      <c r="O22" s="1">
        <f t="shared" si="7"/>
        <v>2.8684315330714218</v>
      </c>
      <c r="P22" s="1">
        <f t="shared" si="8"/>
        <v>8.4777202823220392</v>
      </c>
      <c r="R22" s="1">
        <v>6.9999999999999999E-6</v>
      </c>
      <c r="S22" s="1">
        <f t="shared" si="9"/>
        <v>4.8999999999999999E-11</v>
      </c>
      <c r="T22" s="1">
        <f t="shared" si="10"/>
        <v>10.643530734958897</v>
      </c>
      <c r="U22" s="1">
        <f t="shared" si="11"/>
        <v>5.8539419042273924</v>
      </c>
      <c r="V22" s="1">
        <f t="shared" si="12"/>
        <v>17.301469963922528</v>
      </c>
      <c r="X22" s="1">
        <v>6.9999999999999999E-6</v>
      </c>
      <c r="Y22">
        <f t="shared" si="28"/>
        <v>26666.01944031968</v>
      </c>
      <c r="Z22">
        <f t="shared" si="13"/>
        <v>15527.957896241713</v>
      </c>
      <c r="AA22">
        <f t="shared" si="14"/>
        <v>7658.5990615014716</v>
      </c>
      <c r="AB22">
        <v>0.3</v>
      </c>
      <c r="AC22" s="1">
        <f t="shared" si="29"/>
        <v>0.62220712027412584</v>
      </c>
      <c r="AD22" s="1">
        <f t="shared" si="15"/>
        <v>0.36231901757897333</v>
      </c>
      <c r="AE22" s="1">
        <f t="shared" si="16"/>
        <v>0.17870064476836767</v>
      </c>
      <c r="AG22" s="1">
        <v>6.9999999999999999E-6</v>
      </c>
      <c r="AH22" s="1">
        <f t="shared" si="17"/>
        <v>26666.01944031968</v>
      </c>
      <c r="AI22">
        <f t="shared" si="18"/>
        <v>15527.957896241713</v>
      </c>
      <c r="AJ22" s="1">
        <f t="shared" si="19"/>
        <v>7658.5990615014716</v>
      </c>
      <c r="AK22">
        <v>0.3</v>
      </c>
      <c r="AL22" s="1">
        <f t="shared" si="20"/>
        <v>1.2444142405482517E-2</v>
      </c>
      <c r="AM22" s="1">
        <f t="shared" si="21"/>
        <v>7.2463803515794671E-3</v>
      </c>
      <c r="AN22" s="1">
        <f t="shared" si="22"/>
        <v>3.5740128953673533E-3</v>
      </c>
    </row>
    <row r="23" spans="1:40" x14ac:dyDescent="0.2">
      <c r="L23" s="1"/>
      <c r="M23" s="1"/>
      <c r="N23" s="1"/>
      <c r="O23" s="1"/>
      <c r="P23" s="1"/>
      <c r="R23" s="1"/>
      <c r="S23" s="1"/>
      <c r="T23" s="1"/>
      <c r="U23" s="1"/>
      <c r="V23" s="1"/>
      <c r="X23" s="1"/>
      <c r="AC23" s="1"/>
    </row>
    <row r="24" spans="1:40" x14ac:dyDescent="0.2">
      <c r="L24" s="1"/>
      <c r="M24" s="1"/>
      <c r="N24" s="1"/>
      <c r="O24" s="1"/>
      <c r="P24" s="1"/>
      <c r="R24" s="1"/>
      <c r="S24" s="1"/>
      <c r="T24" s="1"/>
      <c r="U24" s="1"/>
      <c r="V24" s="1"/>
      <c r="X24" s="1"/>
      <c r="AC24" s="1"/>
    </row>
    <row r="25" spans="1:40" x14ac:dyDescent="0.2">
      <c r="L25" s="1"/>
      <c r="M25" s="1"/>
      <c r="N25" s="1"/>
      <c r="O25" s="1"/>
      <c r="P25" s="1"/>
      <c r="R25" s="1"/>
      <c r="S25" s="1"/>
      <c r="T25" s="1"/>
      <c r="U25" s="1"/>
      <c r="V25" s="1"/>
      <c r="X25" s="1"/>
      <c r="AC25" s="1"/>
    </row>
    <row r="26" spans="1:40" x14ac:dyDescent="0.2">
      <c r="D26" t="s">
        <v>36</v>
      </c>
      <c r="L26" s="1"/>
      <c r="M26" s="1"/>
      <c r="N26" s="1"/>
      <c r="O26" s="1"/>
      <c r="P26" s="1"/>
      <c r="R26" s="1"/>
      <c r="S26" s="1"/>
      <c r="T26" s="1"/>
      <c r="U26" s="1"/>
      <c r="V26" s="1"/>
      <c r="X26" s="1"/>
      <c r="AC26" s="1"/>
    </row>
    <row r="31" spans="1:40" x14ac:dyDescent="0.2">
      <c r="U31">
        <f>0.1</f>
        <v>0.1</v>
      </c>
    </row>
    <row r="32" spans="1:40" x14ac:dyDescent="0.2">
      <c r="AB32">
        <v>920</v>
      </c>
      <c r="AC32">
        <v>0.1</v>
      </c>
    </row>
    <row r="33" spans="28:44" x14ac:dyDescent="0.2">
      <c r="AB33">
        <v>920</v>
      </c>
      <c r="AC33">
        <v>1000000</v>
      </c>
    </row>
    <row r="35" spans="28:44" x14ac:dyDescent="0.2">
      <c r="AB35">
        <v>750</v>
      </c>
      <c r="AC35">
        <v>0.1</v>
      </c>
    </row>
    <row r="36" spans="28:44" x14ac:dyDescent="0.2">
      <c r="AB36">
        <v>750</v>
      </c>
      <c r="AC36">
        <v>10000000</v>
      </c>
    </row>
    <row r="39" spans="28:44" x14ac:dyDescent="0.2">
      <c r="AR39" t="s">
        <v>51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80FA0-B1F6-FC40-8D7B-5B2B86A306AE}">
  <sheetPr>
    <tabColor theme="5" tint="0.39997558519241921"/>
  </sheetPr>
  <dimension ref="A1:BC39"/>
  <sheetViews>
    <sheetView zoomScale="40" zoomScaleNormal="125" workbookViewId="0">
      <selection activeCell="N6" sqref="N6"/>
    </sheetView>
  </sheetViews>
  <sheetFormatPr baseColWidth="10" defaultColWidth="11.1640625" defaultRowHeight="16" x14ac:dyDescent="0.2"/>
  <cols>
    <col min="1" max="6" width="11.33203125" bestFit="1" customWidth="1"/>
    <col min="7" max="8" width="11.33203125" customWidth="1"/>
    <col min="9" max="9" width="11.33203125" bestFit="1" customWidth="1"/>
    <col min="10" max="12" width="12.33203125" bestFit="1" customWidth="1"/>
    <col min="13" max="15" width="12.33203125" customWidth="1"/>
    <col min="17" max="21" width="11.33203125" bestFit="1" customWidth="1"/>
    <col min="23" max="24" width="11.33203125" bestFit="1" customWidth="1"/>
    <col min="25" max="25" width="11.5" bestFit="1" customWidth="1"/>
    <col min="26" max="27" width="11.6640625" bestFit="1" customWidth="1"/>
    <col min="29" max="29" width="11.6640625" bestFit="1" customWidth="1"/>
    <col min="30" max="30" width="12.6640625" bestFit="1" customWidth="1"/>
    <col min="31" max="32" width="12.1640625" customWidth="1"/>
    <col min="33" max="36" width="11.6640625" bestFit="1" customWidth="1"/>
    <col min="38" max="39" width="11.5" bestFit="1" customWidth="1"/>
    <col min="40" max="40" width="12.5" bestFit="1" customWidth="1"/>
    <col min="41" max="41" width="12.6640625" bestFit="1" customWidth="1"/>
    <col min="42" max="42" width="11.5" bestFit="1" customWidth="1"/>
    <col min="43" max="44" width="11.6640625" bestFit="1" customWidth="1"/>
    <col min="45" max="45" width="11.5" bestFit="1" customWidth="1"/>
  </cols>
  <sheetData>
    <row r="1" spans="1:55" x14ac:dyDescent="0.2">
      <c r="E1" t="s">
        <v>56</v>
      </c>
      <c r="G1" t="s">
        <v>57</v>
      </c>
      <c r="J1" t="s">
        <v>56</v>
      </c>
      <c r="M1" t="s">
        <v>57</v>
      </c>
      <c r="Q1" s="2" t="s">
        <v>52</v>
      </c>
      <c r="R1" s="2"/>
      <c r="S1" s="2"/>
      <c r="T1" s="2"/>
      <c r="U1" s="2"/>
      <c r="V1" s="2"/>
      <c r="W1" s="2" t="s">
        <v>53</v>
      </c>
      <c r="X1" s="2"/>
      <c r="Y1" s="2"/>
      <c r="Z1" s="2"/>
      <c r="AA1" s="2"/>
      <c r="AB1" s="2"/>
      <c r="AC1" s="2" t="s">
        <v>54</v>
      </c>
      <c r="AD1" s="2"/>
      <c r="AL1" s="2" t="s">
        <v>55</v>
      </c>
      <c r="AM1" s="2"/>
    </row>
    <row r="2" spans="1:55" x14ac:dyDescent="0.2">
      <c r="A2" t="s">
        <v>0</v>
      </c>
      <c r="B2" t="s">
        <v>0</v>
      </c>
      <c r="C2" t="s">
        <v>4</v>
      </c>
      <c r="D2" t="s">
        <v>4</v>
      </c>
      <c r="E2" t="s">
        <v>37</v>
      </c>
      <c r="F2" t="s">
        <v>38</v>
      </c>
      <c r="G2" t="s">
        <v>37</v>
      </c>
      <c r="H2" t="s">
        <v>38</v>
      </c>
      <c r="I2" t="s">
        <v>7</v>
      </c>
      <c r="J2" t="s">
        <v>41</v>
      </c>
      <c r="K2" t="s">
        <v>42</v>
      </c>
      <c r="L2" t="s">
        <v>11</v>
      </c>
      <c r="M2" t="s">
        <v>41</v>
      </c>
      <c r="N2" t="s">
        <v>42</v>
      </c>
      <c r="O2" t="s">
        <v>11</v>
      </c>
      <c r="Q2" t="s">
        <v>14</v>
      </c>
      <c r="R2" t="s">
        <v>17</v>
      </c>
      <c r="S2" t="s">
        <v>39</v>
      </c>
      <c r="T2" t="s">
        <v>40</v>
      </c>
      <c r="U2" t="s">
        <v>21</v>
      </c>
      <c r="W2" t="s">
        <v>22</v>
      </c>
      <c r="X2" t="s">
        <v>34</v>
      </c>
      <c r="Y2" t="s">
        <v>43</v>
      </c>
      <c r="Z2" t="s">
        <v>40</v>
      </c>
      <c r="AA2" t="s">
        <v>21</v>
      </c>
      <c r="AC2" t="s">
        <v>24</v>
      </c>
      <c r="AD2" t="s">
        <v>26</v>
      </c>
      <c r="AE2" t="s">
        <v>44</v>
      </c>
      <c r="AF2" t="s">
        <v>45</v>
      </c>
      <c r="AG2" t="s">
        <v>29</v>
      </c>
      <c r="AH2" t="s">
        <v>21</v>
      </c>
      <c r="AI2" t="s">
        <v>46</v>
      </c>
      <c r="AJ2" t="s">
        <v>47</v>
      </c>
      <c r="AL2" t="s">
        <v>24</v>
      </c>
      <c r="AM2" t="s">
        <v>26</v>
      </c>
      <c r="AN2" t="s">
        <v>44</v>
      </c>
      <c r="AO2" t="s">
        <v>45</v>
      </c>
      <c r="AP2" t="s">
        <v>29</v>
      </c>
      <c r="AQ2" t="s">
        <v>21</v>
      </c>
      <c r="AR2" t="s">
        <v>46</v>
      </c>
      <c r="AS2" t="s">
        <v>47</v>
      </c>
    </row>
    <row r="3" spans="1:55" x14ac:dyDescent="0.2">
      <c r="A3" t="s">
        <v>1</v>
      </c>
      <c r="B3" t="s">
        <v>1</v>
      </c>
      <c r="C3" t="s">
        <v>5</v>
      </c>
      <c r="D3" t="s">
        <v>5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12</v>
      </c>
      <c r="K3" t="s">
        <v>12</v>
      </c>
      <c r="L3" t="s">
        <v>12</v>
      </c>
      <c r="M3" t="s">
        <v>12</v>
      </c>
      <c r="N3" t="s">
        <v>12</v>
      </c>
      <c r="O3" t="s">
        <v>12</v>
      </c>
      <c r="Q3" t="s">
        <v>15</v>
      </c>
      <c r="R3" t="s">
        <v>18</v>
      </c>
      <c r="S3" t="s">
        <v>35</v>
      </c>
      <c r="T3" t="s">
        <v>35</v>
      </c>
      <c r="U3" t="s">
        <v>35</v>
      </c>
      <c r="W3" t="s">
        <v>23</v>
      </c>
      <c r="X3" t="s">
        <v>18</v>
      </c>
      <c r="Y3" t="s">
        <v>33</v>
      </c>
      <c r="Z3" t="s">
        <v>33</v>
      </c>
      <c r="AA3" t="s">
        <v>33</v>
      </c>
      <c r="AC3" t="s">
        <v>25</v>
      </c>
      <c r="AD3" t="s">
        <v>28</v>
      </c>
      <c r="AE3" t="s">
        <v>28</v>
      </c>
      <c r="AF3" t="s">
        <v>28</v>
      </c>
      <c r="AG3" t="s">
        <v>31</v>
      </c>
      <c r="AH3" t="s">
        <v>32</v>
      </c>
      <c r="AI3" t="s">
        <v>32</v>
      </c>
      <c r="AJ3" t="s">
        <v>32</v>
      </c>
      <c r="AL3" t="s">
        <v>25</v>
      </c>
      <c r="AM3" t="s">
        <v>28</v>
      </c>
      <c r="AN3" t="s">
        <v>28</v>
      </c>
      <c r="AO3" t="s">
        <v>28</v>
      </c>
      <c r="AP3" t="s">
        <v>31</v>
      </c>
      <c r="AQ3" t="s">
        <v>32</v>
      </c>
      <c r="AR3" t="s">
        <v>32</v>
      </c>
      <c r="AS3" t="s">
        <v>32</v>
      </c>
    </row>
    <row r="4" spans="1:55" x14ac:dyDescent="0.2">
      <c r="A4" t="s">
        <v>2</v>
      </c>
      <c r="B4" t="s">
        <v>3</v>
      </c>
      <c r="C4" t="s">
        <v>6</v>
      </c>
      <c r="D4" t="s">
        <v>10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13</v>
      </c>
      <c r="K4" t="s">
        <v>13</v>
      </c>
      <c r="L4" t="s">
        <v>13</v>
      </c>
      <c r="M4" t="s">
        <v>13</v>
      </c>
      <c r="N4" t="s">
        <v>13</v>
      </c>
      <c r="O4" t="s">
        <v>13</v>
      </c>
      <c r="Q4" t="s">
        <v>16</v>
      </c>
      <c r="R4" t="s">
        <v>19</v>
      </c>
      <c r="S4" t="s">
        <v>20</v>
      </c>
      <c r="T4" t="s">
        <v>20</v>
      </c>
      <c r="U4" t="s">
        <v>20</v>
      </c>
      <c r="W4" t="s">
        <v>16</v>
      </c>
      <c r="X4" t="s">
        <v>19</v>
      </c>
      <c r="Y4" t="s">
        <v>20</v>
      </c>
      <c r="Z4" t="s">
        <v>20</v>
      </c>
      <c r="AA4" t="s">
        <v>20</v>
      </c>
      <c r="AC4" t="s">
        <v>16</v>
      </c>
      <c r="AD4" t="s">
        <v>27</v>
      </c>
      <c r="AE4" t="s">
        <v>27</v>
      </c>
      <c r="AF4" t="s">
        <v>27</v>
      </c>
      <c r="AG4" t="s">
        <v>30</v>
      </c>
      <c r="AH4" t="s">
        <v>20</v>
      </c>
      <c r="AI4" t="s">
        <v>20</v>
      </c>
      <c r="AJ4" t="s">
        <v>20</v>
      </c>
      <c r="AL4" t="s">
        <v>16</v>
      </c>
      <c r="AM4" t="s">
        <v>27</v>
      </c>
      <c r="AN4" t="s">
        <v>27</v>
      </c>
      <c r="AO4" t="s">
        <v>27</v>
      </c>
      <c r="AP4" t="s">
        <v>30</v>
      </c>
      <c r="AQ4" t="s">
        <v>20</v>
      </c>
      <c r="AR4" t="s">
        <v>20</v>
      </c>
      <c r="AS4" t="s">
        <v>20</v>
      </c>
    </row>
    <row r="5" spans="1:55" x14ac:dyDescent="0.2">
      <c r="BC5" t="s">
        <v>48</v>
      </c>
    </row>
    <row r="6" spans="1:55" x14ac:dyDescent="0.2">
      <c r="A6">
        <v>600</v>
      </c>
      <c r="B6">
        <f>A6+273.15</f>
        <v>873.15</v>
      </c>
      <c r="C6">
        <f>0.1/1000</f>
        <v>1E-4</v>
      </c>
      <c r="D6">
        <v>0.1</v>
      </c>
      <c r="E6">
        <v>0.31</v>
      </c>
      <c r="F6">
        <v>0.53</v>
      </c>
      <c r="G6">
        <v>0.11</v>
      </c>
      <c r="H6">
        <v>0.2</v>
      </c>
      <c r="I6">
        <f>(354.94*D6^0.5+9.623*D6-1.5223*D6^1.5)/B6+0.0012439*D6^1.5</f>
        <v>0.12963452988802138</v>
      </c>
      <c r="J6">
        <f>E6*EXP(-18.1+1.888*C6-(9699+3626*C6)/B6)</f>
        <v>6.4027322128471018E-14</v>
      </c>
      <c r="K6">
        <f>F6*EXP(-18.1+1.888*C6-(9699+3626*C6)/B6)</f>
        <v>1.0946606686480529E-13</v>
      </c>
      <c r="L6">
        <f>I6*EXP(-18.1+1.888*C6-(9699+3626*C6)/B6)</f>
        <v>2.6774683239074993E-14</v>
      </c>
      <c r="M6">
        <f>G6*EXP(-18.1+1.888*C6-(9699+3626*C6)/B6)</f>
        <v>2.2719372368167133E-14</v>
      </c>
      <c r="N6">
        <f>H6*EXP(-18.1+1.888*C6-(9699+3626*C6)/B6)</f>
        <v>4.1307949760303881E-14</v>
      </c>
      <c r="O6">
        <f>I6*EXP(-18.1+1.888*C6-(9699+3626*C6)/B6)</f>
        <v>2.6774683239074993E-14</v>
      </c>
      <c r="Q6" s="1">
        <v>4.8999999999999997E-6</v>
      </c>
      <c r="R6" s="1">
        <f>Q6^2</f>
        <v>2.4009999999999996E-11</v>
      </c>
      <c r="S6" s="1">
        <f>R6/M6</f>
        <v>1056.8073629375961</v>
      </c>
      <c r="T6" s="1">
        <f>R6/N6</f>
        <v>581.2440496156778</v>
      </c>
      <c r="U6" s="1">
        <f>R6/$O6</f>
        <v>896.74263503367183</v>
      </c>
      <c r="W6" s="1">
        <v>6.9999999999999999E-6</v>
      </c>
      <c r="X6" s="1">
        <f>W6^2</f>
        <v>4.8999999999999999E-11</v>
      </c>
      <c r="Y6" s="1">
        <f>X6/J6</f>
        <v>765.29828784157723</v>
      </c>
      <c r="Z6" s="1">
        <f>X6/K6</f>
        <v>447.62730043563948</v>
      </c>
      <c r="AA6" s="1">
        <f>X6/$L6</f>
        <v>1830.0870102727999</v>
      </c>
      <c r="AC6" s="1">
        <v>6.9999999999999999E-6</v>
      </c>
      <c r="AD6">
        <f>10^((-3.545+0.833*LN(I6))+(9601-2368*LN(I6))/(B6-(195.7+32.25*LN(I6))))</f>
        <v>150512692620231.97</v>
      </c>
      <c r="AE6">
        <f>10^((-3.545+0.833*LN(E6))+(9601-2368*LN(E6))/(B6-(195.7+32.25*LN(E6))))</f>
        <v>6037599695507.1191</v>
      </c>
      <c r="AF6">
        <f>10^((-3.545+0.833*LN(F6))+(9601-2368*LN(F6))/(B6-(195.7+32.25*LN(F6))))</f>
        <v>686642522757.08557</v>
      </c>
      <c r="AG6">
        <v>0.3</v>
      </c>
      <c r="AH6" s="1">
        <f>AD6*AC6/AG6</f>
        <v>3511962827.8054128</v>
      </c>
      <c r="AI6" s="1">
        <f>AE6*AC6/AG6</f>
        <v>140877326.22849944</v>
      </c>
      <c r="AJ6" s="1">
        <f>AF6*AC6/AG6</f>
        <v>16021658.864331998</v>
      </c>
      <c r="AL6" s="1">
        <v>6.9999999999999999E-6</v>
      </c>
      <c r="AM6" s="1">
        <f>10^((-3.545+0.833*LN(I6))+(9601-2368*LN(I6))/(B6-(195.7+32.25*LN(I6))))</f>
        <v>150512692620231.97</v>
      </c>
      <c r="AN6">
        <f>10^((-3.545+0.833*LN(E6))+(9601-2368*LN(E6))/(B6-(195.7+32.25*LN(E6))))</f>
        <v>6037599695507.1191</v>
      </c>
      <c r="AO6" s="1">
        <f>10^((-3.545+0.833*LN(F6))+(9601-2368*LN(F6))/(B6-(195.7+32.25*LN(F6))))</f>
        <v>686642522757.08557</v>
      </c>
      <c r="AP6">
        <v>0.3</v>
      </c>
      <c r="AQ6" s="1">
        <f>(AM6*AL6/AP6)*0.05</f>
        <v>175598141.39027065</v>
      </c>
      <c r="AR6" s="1">
        <f>(AN6*AL6/AP6)*0.05</f>
        <v>7043866.3114249725</v>
      </c>
      <c r="AS6" s="1">
        <f>(AO6*AL6/AP6)*0.05</f>
        <v>801082.94321659999</v>
      </c>
      <c r="BC6" t="s">
        <v>49</v>
      </c>
    </row>
    <row r="7" spans="1:55" x14ac:dyDescent="0.2">
      <c r="A7">
        <v>650</v>
      </c>
      <c r="B7">
        <f t="shared" ref="B7:B22" si="0">A7+273.15</f>
        <v>923.15</v>
      </c>
      <c r="C7">
        <f t="shared" ref="C7:C22" si="1">0.1/1000</f>
        <v>1E-4</v>
      </c>
      <c r="D7">
        <v>0.1</v>
      </c>
      <c r="E7">
        <v>0.31</v>
      </c>
      <c r="F7">
        <v>0.53</v>
      </c>
      <c r="G7">
        <v>0.11</v>
      </c>
      <c r="H7">
        <v>0.2</v>
      </c>
      <c r="I7">
        <f t="shared" ref="I7:I22" si="2">(354.94*D7^0.5+9.623*D7-1.5223*D7^1.5)/B7+0.0012439*D7^1.5</f>
        <v>0.12261534588129402</v>
      </c>
      <c r="J7">
        <f>E7*EXP(-18.1+1.888*C7-(9699+3626*C7)/B7)</f>
        <v>1.1685936297697252E-13</v>
      </c>
      <c r="K7">
        <f>F7*EXP(-18.1+1.888*C7-(9699+3626*C7)/B7)</f>
        <v>1.9979181412192078E-13</v>
      </c>
      <c r="L7">
        <f>I7*EXP(-18.1+1.888*C7-(9699+3626*C7)/B7)</f>
        <v>4.6221778099642491E-14</v>
      </c>
      <c r="M7">
        <f t="shared" ref="M7:M22" si="3">G7*EXP(-18.1+1.888*C7-(9699+3626*C7)/B7)</f>
        <v>4.1466225572474122E-14</v>
      </c>
      <c r="N7">
        <f t="shared" ref="N7:N22" si="4">H7*EXP(-18.1+1.888*C7-(9699+3626*C7)/B7)</f>
        <v>7.5393137404498405E-14</v>
      </c>
      <c r="O7">
        <f t="shared" ref="O7:O22" si="5">I7*EXP(-18.1+1.888*C7-(9699+3626*C7)/B7)</f>
        <v>4.6221778099642491E-14</v>
      </c>
      <c r="Q7" s="1">
        <v>4.8999999999999997E-6</v>
      </c>
      <c r="R7" s="1">
        <f t="shared" ref="R7:R22" si="6">Q7^2</f>
        <v>2.4009999999999996E-11</v>
      </c>
      <c r="S7" s="1">
        <f t="shared" ref="S7:S22" si="7">R7/M7</f>
        <v>579.02545188338001</v>
      </c>
      <c r="T7" s="1">
        <f t="shared" ref="T7:T22" si="8">R7/N7</f>
        <v>318.46399853585899</v>
      </c>
      <c r="U7" s="1">
        <f t="shared" ref="U7:U22" si="9">R7/$O7</f>
        <v>519.45210649924582</v>
      </c>
      <c r="W7" s="1">
        <v>6.9999999999999999E-6</v>
      </c>
      <c r="X7" s="1">
        <f t="shared" ref="X7:X22" si="10">W7^2</f>
        <v>4.8999999999999999E-11</v>
      </c>
      <c r="Y7" s="1">
        <f t="shared" ref="Y7:Y22" si="11">X7/J7</f>
        <v>419.30743717690461</v>
      </c>
      <c r="Z7" s="1">
        <f t="shared" ref="Z7:Z22" si="12">X7/K7</f>
        <v>245.25529344309513</v>
      </c>
      <c r="AA7" s="1">
        <f t="shared" ref="AA7:AA22" si="13">X7/$L7</f>
        <v>1060.1063397943792</v>
      </c>
      <c r="AC7" s="1">
        <v>6.9999999999999999E-6</v>
      </c>
      <c r="AD7">
        <f>10^((-3.545+0.833*LN(I7))+(9601-2368*LN(I7))/(B7-(195.7+32.25*LN(I7))))</f>
        <v>10756513654769.023</v>
      </c>
      <c r="AE7">
        <f t="shared" ref="AE7:AE22" si="14">10^((-3.545+0.833*LN(E7))+(9601-2368*LN(E7))/(B7-(195.7+32.25*LN(E7))))</f>
        <v>447070509501.18195</v>
      </c>
      <c r="AF7">
        <f t="shared" ref="AF7:AF22" si="15">10^((-3.545+0.833*LN(F7))+(9601-2368*LN(F7))/(B7-(195.7+32.25*LN(F7))))</f>
        <v>59303737530.115685</v>
      </c>
      <c r="AG7">
        <v>0.3</v>
      </c>
      <c r="AH7" s="1">
        <f>AD7*AC7/AG7</f>
        <v>250985318.61127719</v>
      </c>
      <c r="AI7" s="1">
        <f t="shared" ref="AI7:AI22" si="16">AE7*AC7/AG7</f>
        <v>10431645.221694246</v>
      </c>
      <c r="AJ7" s="1">
        <f t="shared" ref="AJ7:AJ22" si="17">AF7*AC7/AG7</f>
        <v>1383753.8757026994</v>
      </c>
      <c r="AL7" s="1">
        <v>6.9999999999999999E-6</v>
      </c>
      <c r="AM7" s="1">
        <f t="shared" ref="AM7:AM22" si="18">10^((-3.545+0.833*LN(I7))+(9601-2368*LN(I7))/(B7-(195.7+32.25*LN(I7))))</f>
        <v>10756513654769.023</v>
      </c>
      <c r="AN7">
        <f t="shared" ref="AN7:AN22" si="19">10^((-3.545+0.833*LN(E7))+(9601-2368*LN(E7))/(B7-(195.7+32.25*LN(E7))))</f>
        <v>447070509501.18195</v>
      </c>
      <c r="AO7" s="1">
        <f t="shared" ref="AO7:AO22" si="20">10^((-3.545+0.833*LN(F7))+(9601-2368*LN(F7))/(B7-(195.7+32.25*LN(F7))))</f>
        <v>59303737530.115685</v>
      </c>
      <c r="AP7">
        <v>0.3</v>
      </c>
      <c r="AQ7" s="1">
        <f t="shared" ref="AQ7:AQ22" si="21">(AM7*AL7/AP7)*0.05</f>
        <v>12549265.93056386</v>
      </c>
      <c r="AR7" s="1">
        <f t="shared" ref="AR7:AR22" si="22">(AN7*AL7/AP7)*0.05</f>
        <v>521582.26108471234</v>
      </c>
      <c r="AS7" s="1">
        <f t="shared" ref="AS7:AS22" si="23">(AO7*AL7/AP7)*0.05</f>
        <v>69187.693785134979</v>
      </c>
      <c r="BC7" t="s">
        <v>50</v>
      </c>
    </row>
    <row r="8" spans="1:55" x14ac:dyDescent="0.2">
      <c r="A8">
        <v>700</v>
      </c>
      <c r="B8">
        <f t="shared" si="0"/>
        <v>973.15</v>
      </c>
      <c r="C8">
        <f t="shared" si="1"/>
        <v>1E-4</v>
      </c>
      <c r="D8">
        <v>0.1</v>
      </c>
      <c r="E8">
        <v>0.31</v>
      </c>
      <c r="F8">
        <v>0.53</v>
      </c>
      <c r="G8">
        <v>0.11</v>
      </c>
      <c r="H8">
        <v>0.2</v>
      </c>
      <c r="I8">
        <f t="shared" si="2"/>
        <v>0.116317446774811</v>
      </c>
      <c r="J8">
        <f t="shared" ref="J8:J22" si="24">E8*EXP(-18.1+1.888*C8-(9699+3626*C8)/B8)</f>
        <v>2.0049840877128497E-13</v>
      </c>
      <c r="K8">
        <f t="shared" ref="K8:K22" si="25">F8*EXP(-18.1+1.888*C8-(9699+3626*C8)/B8)</f>
        <v>3.4278760209284205E-13</v>
      </c>
      <c r="L8">
        <f t="shared" ref="L8:L22" si="26">I8*EXP(-18.1+1.888*C8-(9699+3626*C8)/B8)</f>
        <v>7.5230525776413663E-14</v>
      </c>
      <c r="M8">
        <f t="shared" si="3"/>
        <v>7.1144596660778539E-14</v>
      </c>
      <c r="N8">
        <f t="shared" si="4"/>
        <v>1.2935381211050643E-13</v>
      </c>
      <c r="O8">
        <f t="shared" si="5"/>
        <v>7.5230525776413663E-14</v>
      </c>
      <c r="Q8" s="1">
        <v>4.8999999999999997E-6</v>
      </c>
      <c r="R8" s="1">
        <f t="shared" si="6"/>
        <v>2.4009999999999996E-11</v>
      </c>
      <c r="S8" s="1">
        <f t="shared" si="7"/>
        <v>337.48170805551172</v>
      </c>
      <c r="T8" s="1">
        <f t="shared" si="8"/>
        <v>185.61493943053145</v>
      </c>
      <c r="U8" s="1">
        <f t="shared" si="9"/>
        <v>319.15236205258094</v>
      </c>
      <c r="W8" s="1">
        <v>6.9999999999999999E-6</v>
      </c>
      <c r="X8" s="1">
        <f t="shared" si="10"/>
        <v>4.8999999999999999E-11</v>
      </c>
      <c r="Y8" s="1">
        <f t="shared" si="11"/>
        <v>244.3909669921415</v>
      </c>
      <c r="Z8" s="1">
        <f t="shared" si="12"/>
        <v>142.94565993879974</v>
      </c>
      <c r="AA8" s="1">
        <f t="shared" si="13"/>
        <v>651.33135112771629</v>
      </c>
      <c r="AC8" s="1">
        <v>6.9999999999999999E-6</v>
      </c>
      <c r="AD8">
        <f>10^((-3.545+0.833*LN(I8))+(9601-2368*LN(I8))/(B8-(195.7+32.25*LN(I8))))</f>
        <v>1038559627653.5356</v>
      </c>
      <c r="AE8">
        <f t="shared" si="14"/>
        <v>45557554882.12941</v>
      </c>
      <c r="AF8">
        <f t="shared" si="15"/>
        <v>6962020449.3679619</v>
      </c>
      <c r="AG8">
        <v>0.3</v>
      </c>
      <c r="AH8" s="1">
        <f>AD8*AC8/AG8</f>
        <v>24233057.978582498</v>
      </c>
      <c r="AI8" s="1">
        <f>AE8*AC8/AG8</f>
        <v>1063009.6139163531</v>
      </c>
      <c r="AJ8" s="1">
        <f>AF8*AC8/AG8</f>
        <v>162447.14381858578</v>
      </c>
      <c r="AL8" s="1">
        <v>6.9999999999999999E-6</v>
      </c>
      <c r="AM8" s="1">
        <f t="shared" si="18"/>
        <v>1038559627653.5356</v>
      </c>
      <c r="AN8">
        <f t="shared" si="19"/>
        <v>45557554882.12941</v>
      </c>
      <c r="AO8" s="1">
        <f t="shared" si="20"/>
        <v>6962020449.3679619</v>
      </c>
      <c r="AP8">
        <v>0.3</v>
      </c>
      <c r="AQ8" s="1">
        <f t="shared" si="21"/>
        <v>1211652.8989291249</v>
      </c>
      <c r="AR8" s="1">
        <f t="shared" si="22"/>
        <v>53150.480695817656</v>
      </c>
      <c r="AS8" s="1">
        <f t="shared" si="23"/>
        <v>8122.3571909292896</v>
      </c>
    </row>
    <row r="9" spans="1:55" x14ac:dyDescent="0.2">
      <c r="A9">
        <v>750</v>
      </c>
      <c r="B9">
        <f t="shared" si="0"/>
        <v>1023.15</v>
      </c>
      <c r="C9">
        <f t="shared" si="1"/>
        <v>1E-4</v>
      </c>
      <c r="D9">
        <v>0.1</v>
      </c>
      <c r="E9">
        <v>0.31</v>
      </c>
      <c r="F9">
        <v>0.53</v>
      </c>
      <c r="G9">
        <v>0.11</v>
      </c>
      <c r="H9">
        <v>0.2</v>
      </c>
      <c r="I9">
        <f t="shared" si="2"/>
        <v>0.11063508782436404</v>
      </c>
      <c r="J9">
        <f t="shared" si="24"/>
        <v>3.2632028368766146E-13</v>
      </c>
      <c r="K9">
        <f t="shared" si="25"/>
        <v>5.5790242049826002E-13</v>
      </c>
      <c r="L9">
        <f t="shared" si="26"/>
        <v>1.1645959111179297E-13</v>
      </c>
      <c r="M9">
        <f t="shared" si="3"/>
        <v>1.1579106840529923E-13</v>
      </c>
      <c r="N9">
        <f t="shared" si="4"/>
        <v>2.1052921528236226E-13</v>
      </c>
      <c r="O9">
        <f t="shared" si="5"/>
        <v>1.1645959111179297E-13</v>
      </c>
      <c r="Q9" s="1">
        <v>4.8999999999999997E-6</v>
      </c>
      <c r="R9" s="1">
        <f t="shared" si="6"/>
        <v>2.4009999999999996E-11</v>
      </c>
      <c r="S9" s="1">
        <f t="shared" si="7"/>
        <v>207.35623507642813</v>
      </c>
      <c r="T9" s="1">
        <f t="shared" si="8"/>
        <v>114.04592929203545</v>
      </c>
      <c r="U9" s="1">
        <f t="shared" si="9"/>
        <v>206.16593078153687</v>
      </c>
      <c r="W9" s="1">
        <v>6.9999999999999999E-6</v>
      </c>
      <c r="X9" s="1">
        <f t="shared" si="10"/>
        <v>4.8999999999999999E-11</v>
      </c>
      <c r="Y9" s="1">
        <f t="shared" si="11"/>
        <v>150.15922224099472</v>
      </c>
      <c r="Z9" s="1">
        <f t="shared" si="12"/>
        <v>87.828979046619537</v>
      </c>
      <c r="AA9" s="1">
        <f t="shared" si="13"/>
        <v>420.7467975133406</v>
      </c>
      <c r="AC9" s="1">
        <v>6.9999999999999999E-6</v>
      </c>
      <c r="AD9">
        <f t="shared" ref="AD9:AD22" si="27">10^((-3.545+0.833*LN(I9))+(9601-2368*LN(I9))/(B9-(195.7+32.25*LN(I9))))</f>
        <v>128756145964.76723</v>
      </c>
      <c r="AE9">
        <f t="shared" si="14"/>
        <v>6044721756.3915796</v>
      </c>
      <c r="AF9">
        <f t="shared" si="15"/>
        <v>1052225821.2658899</v>
      </c>
      <c r="AG9">
        <v>0.3</v>
      </c>
      <c r="AH9" s="1">
        <f t="shared" ref="AH9:AH22" si="28">AD9*AC9/AG9</f>
        <v>3004310.0725112353</v>
      </c>
      <c r="AI9" s="1">
        <f t="shared" si="16"/>
        <v>141043.50764913685</v>
      </c>
      <c r="AJ9" s="1">
        <f t="shared" si="17"/>
        <v>24551.93582953743</v>
      </c>
      <c r="AL9" s="1">
        <v>6.9999999999999999E-6</v>
      </c>
      <c r="AM9" s="1">
        <f t="shared" si="18"/>
        <v>128756145964.76723</v>
      </c>
      <c r="AN9">
        <f t="shared" si="19"/>
        <v>6044721756.3915796</v>
      </c>
      <c r="AO9" s="1">
        <f t="shared" si="20"/>
        <v>1052225821.2658899</v>
      </c>
      <c r="AP9">
        <v>0.3</v>
      </c>
      <c r="AQ9" s="1">
        <f t="shared" si="21"/>
        <v>150215.50362556177</v>
      </c>
      <c r="AR9" s="1">
        <f t="shared" si="22"/>
        <v>7052.1753824568432</v>
      </c>
      <c r="AS9" s="1">
        <f t="shared" si="23"/>
        <v>1227.5967914768714</v>
      </c>
    </row>
    <row r="10" spans="1:55" x14ac:dyDescent="0.2">
      <c r="A10">
        <v>800</v>
      </c>
      <c r="B10">
        <f t="shared" si="0"/>
        <v>1073.1500000000001</v>
      </c>
      <c r="C10">
        <f t="shared" si="1"/>
        <v>1E-4</v>
      </c>
      <c r="D10">
        <v>0.1</v>
      </c>
      <c r="E10">
        <v>0.31</v>
      </c>
      <c r="F10">
        <v>0.53</v>
      </c>
      <c r="G10">
        <v>0.11</v>
      </c>
      <c r="H10">
        <v>0.2</v>
      </c>
      <c r="I10">
        <f t="shared" si="2"/>
        <v>0.10548223164151219</v>
      </c>
      <c r="J10">
        <f t="shared" si="24"/>
        <v>5.075347536961171E-13</v>
      </c>
      <c r="K10">
        <f t="shared" si="25"/>
        <v>8.6772070793207114E-13</v>
      </c>
      <c r="L10">
        <f t="shared" si="26"/>
        <v>1.7269644663061824E-13</v>
      </c>
      <c r="M10">
        <f t="shared" si="3"/>
        <v>1.8009297711797702E-13</v>
      </c>
      <c r="N10">
        <f t="shared" si="4"/>
        <v>3.2744177657814008E-13</v>
      </c>
      <c r="O10">
        <f t="shared" si="5"/>
        <v>1.7269644663061824E-13</v>
      </c>
      <c r="Q10" s="1">
        <v>4.8999999999999997E-6</v>
      </c>
      <c r="R10" s="1">
        <f t="shared" si="6"/>
        <v>2.4009999999999996E-11</v>
      </c>
      <c r="S10" s="1">
        <f t="shared" si="7"/>
        <v>133.32002382453425</v>
      </c>
      <c r="T10" s="1">
        <f t="shared" si="8"/>
        <v>73.326013103493821</v>
      </c>
      <c r="U10" s="1">
        <f t="shared" si="9"/>
        <v>139.03007542103731</v>
      </c>
      <c r="W10" s="1">
        <v>6.9999999999999999E-6</v>
      </c>
      <c r="X10" s="1">
        <f t="shared" si="10"/>
        <v>4.8999999999999999E-11</v>
      </c>
      <c r="Y10" s="1">
        <f t="shared" si="11"/>
        <v>96.545112710327629</v>
      </c>
      <c r="Z10" s="1">
        <f t="shared" si="12"/>
        <v>56.469782906040692</v>
      </c>
      <c r="AA10" s="1">
        <f t="shared" si="13"/>
        <v>283.73484779803533</v>
      </c>
      <c r="AC10" s="1">
        <v>6.9999999999999999E-6</v>
      </c>
      <c r="AD10">
        <f t="shared" si="27"/>
        <v>19696700896.544846</v>
      </c>
      <c r="AE10">
        <f t="shared" si="14"/>
        <v>1000083411.5250646</v>
      </c>
      <c r="AF10">
        <f t="shared" si="15"/>
        <v>196279094.48150685</v>
      </c>
      <c r="AG10">
        <v>0.3</v>
      </c>
      <c r="AH10" s="1">
        <f t="shared" si="28"/>
        <v>459589.68758604635</v>
      </c>
      <c r="AI10" s="1">
        <f t="shared" si="16"/>
        <v>23335.279602251507</v>
      </c>
      <c r="AJ10" s="1">
        <f t="shared" si="17"/>
        <v>4579.8455379018269</v>
      </c>
      <c r="AL10" s="1">
        <v>6.9999999999999999E-6</v>
      </c>
      <c r="AM10" s="1">
        <f t="shared" si="18"/>
        <v>19696700896.544846</v>
      </c>
      <c r="AN10">
        <f t="shared" si="19"/>
        <v>1000083411.5250646</v>
      </c>
      <c r="AO10" s="1">
        <f t="shared" si="20"/>
        <v>196279094.48150685</v>
      </c>
      <c r="AP10">
        <v>0.3</v>
      </c>
      <c r="AQ10" s="1">
        <f t="shared" si="21"/>
        <v>22979.484379302317</v>
      </c>
      <c r="AR10" s="1">
        <f t="shared" si="22"/>
        <v>1166.7639801125754</v>
      </c>
      <c r="AS10" s="1">
        <f t="shared" si="23"/>
        <v>228.99227689509135</v>
      </c>
    </row>
    <row r="11" spans="1:55" x14ac:dyDescent="0.2">
      <c r="A11">
        <v>850</v>
      </c>
      <c r="B11">
        <f t="shared" si="0"/>
        <v>1123.1500000000001</v>
      </c>
      <c r="C11">
        <f t="shared" si="1"/>
        <v>1E-4</v>
      </c>
      <c r="D11">
        <v>0.1</v>
      </c>
      <c r="E11">
        <v>0.31</v>
      </c>
      <c r="F11">
        <v>0.53</v>
      </c>
      <c r="G11">
        <v>0.11</v>
      </c>
      <c r="H11">
        <v>0.2</v>
      </c>
      <c r="I11">
        <f t="shared" si="2"/>
        <v>0.10078816156762635</v>
      </c>
      <c r="J11">
        <f t="shared" si="24"/>
        <v>7.5894201824169201E-13</v>
      </c>
      <c r="K11">
        <f t="shared" si="25"/>
        <v>1.2975460311874091E-12</v>
      </c>
      <c r="L11">
        <f t="shared" si="26"/>
        <v>2.4674958308065833E-13</v>
      </c>
      <c r="M11">
        <f t="shared" si="3"/>
        <v>2.6930200647285845E-13</v>
      </c>
      <c r="N11">
        <f t="shared" si="4"/>
        <v>4.8964001176883356E-13</v>
      </c>
      <c r="O11">
        <f t="shared" si="5"/>
        <v>2.4674958308065833E-13</v>
      </c>
      <c r="Q11" s="1">
        <v>4.8999999999999997E-6</v>
      </c>
      <c r="R11" s="1">
        <f t="shared" si="6"/>
        <v>2.4009999999999996E-11</v>
      </c>
      <c r="S11" s="1">
        <f t="shared" si="7"/>
        <v>89.156409617838619</v>
      </c>
      <c r="T11" s="1">
        <f t="shared" si="8"/>
        <v>49.036025289811242</v>
      </c>
      <c r="U11" s="1">
        <f t="shared" si="9"/>
        <v>97.305128949910028</v>
      </c>
      <c r="W11" s="1">
        <v>6.9999999999999999E-6</v>
      </c>
      <c r="X11" s="1">
        <f t="shared" si="10"/>
        <v>4.8999999999999999E-11</v>
      </c>
      <c r="Y11" s="1">
        <f t="shared" si="11"/>
        <v>64.563561935235356</v>
      </c>
      <c r="Z11" s="1">
        <f t="shared" si="12"/>
        <v>37.763592830043315</v>
      </c>
      <c r="AA11" s="1">
        <f t="shared" si="13"/>
        <v>198.58189581614295</v>
      </c>
      <c r="AC11" s="1">
        <v>6.9999999999999999E-6</v>
      </c>
      <c r="AD11">
        <f t="shared" si="27"/>
        <v>3602221979.4564514</v>
      </c>
      <c r="AE11">
        <f t="shared" si="14"/>
        <v>199363435.18597338</v>
      </c>
      <c r="AF11">
        <f t="shared" si="15"/>
        <v>43708786.63271673</v>
      </c>
      <c r="AG11">
        <v>0.3</v>
      </c>
      <c r="AH11" s="1">
        <f t="shared" si="28"/>
        <v>84051.846187317191</v>
      </c>
      <c r="AI11" s="1">
        <f t="shared" si="16"/>
        <v>4651.8134876727117</v>
      </c>
      <c r="AJ11" s="1">
        <f t="shared" si="17"/>
        <v>1019.8716880967237</v>
      </c>
      <c r="AL11" s="1">
        <v>6.9999999999999999E-6</v>
      </c>
      <c r="AM11" s="1">
        <f t="shared" si="18"/>
        <v>3602221979.4564514</v>
      </c>
      <c r="AN11">
        <f t="shared" si="19"/>
        <v>199363435.18597338</v>
      </c>
      <c r="AO11" s="1">
        <f t="shared" si="20"/>
        <v>43708786.63271673</v>
      </c>
      <c r="AP11">
        <v>0.3</v>
      </c>
      <c r="AQ11" s="1">
        <f t="shared" si="21"/>
        <v>4202.5923093658594</v>
      </c>
      <c r="AR11" s="1">
        <f t="shared" si="22"/>
        <v>232.59067438363559</v>
      </c>
      <c r="AS11" s="1">
        <f t="shared" si="23"/>
        <v>50.993584404836184</v>
      </c>
    </row>
    <row r="12" spans="1:55" x14ac:dyDescent="0.2">
      <c r="A12">
        <v>900</v>
      </c>
      <c r="B12">
        <f t="shared" si="0"/>
        <v>1173.1500000000001</v>
      </c>
      <c r="C12">
        <f t="shared" si="1"/>
        <v>1E-4</v>
      </c>
      <c r="D12">
        <v>0.1</v>
      </c>
      <c r="E12">
        <v>0.31</v>
      </c>
      <c r="F12">
        <v>0.53</v>
      </c>
      <c r="G12">
        <v>0.11</v>
      </c>
      <c r="H12">
        <v>0.2</v>
      </c>
      <c r="I12">
        <f t="shared" si="2"/>
        <v>9.6494216803708205E-2</v>
      </c>
      <c r="J12">
        <f t="shared" si="24"/>
        <v>1.0966201685313874E-12</v>
      </c>
      <c r="K12">
        <f t="shared" si="25"/>
        <v>1.8748667397472108E-12</v>
      </c>
      <c r="L12">
        <f t="shared" si="26"/>
        <v>3.413467880438281E-13</v>
      </c>
      <c r="M12">
        <f t="shared" si="3"/>
        <v>3.8912328560791163E-13</v>
      </c>
      <c r="N12">
        <f t="shared" si="4"/>
        <v>7.0749688292347572E-13</v>
      </c>
      <c r="O12">
        <f t="shared" si="5"/>
        <v>3.413467880438281E-13</v>
      </c>
      <c r="Q12" s="1">
        <v>4.8999999999999997E-6</v>
      </c>
      <c r="R12" s="1">
        <f t="shared" si="6"/>
        <v>2.4009999999999996E-11</v>
      </c>
      <c r="S12" s="1">
        <f t="shared" si="7"/>
        <v>61.702809592826448</v>
      </c>
      <c r="T12" s="1">
        <f t="shared" si="8"/>
        <v>33.936545276054545</v>
      </c>
      <c r="U12" s="1">
        <f t="shared" si="9"/>
        <v>70.339024244508693</v>
      </c>
      <c r="W12" s="1">
        <v>6.9999999999999999E-6</v>
      </c>
      <c r="X12" s="1">
        <f t="shared" si="10"/>
        <v>4.8999999999999999E-11</v>
      </c>
      <c r="Y12" s="1">
        <f t="shared" si="11"/>
        <v>44.682745590591907</v>
      </c>
      <c r="Z12" s="1">
        <f t="shared" si="12"/>
        <v>26.135190817138657</v>
      </c>
      <c r="AA12" s="1">
        <f t="shared" si="13"/>
        <v>143.54902907042592</v>
      </c>
      <c r="AC12" s="1">
        <v>6.9999999999999999E-6</v>
      </c>
      <c r="AD12">
        <f>10^((-3.545+0.833*LN(I12))+(9601-2368*LN(I12))/(B12-(195.7+32.25*LN(I12))))</f>
        <v>767778994.9949851</v>
      </c>
      <c r="AE12">
        <f t="shared" si="14"/>
        <v>46584754.028274991</v>
      </c>
      <c r="AF12">
        <f t="shared" si="15"/>
        <v>11314350.573128972</v>
      </c>
      <c r="AG12">
        <v>0.3</v>
      </c>
      <c r="AH12" s="1">
        <f t="shared" si="28"/>
        <v>17914.843216549652</v>
      </c>
      <c r="AI12" s="1">
        <f>AE12*AC12/AG12</f>
        <v>1086.977593993083</v>
      </c>
      <c r="AJ12" s="1">
        <f t="shared" si="17"/>
        <v>264.00151337300935</v>
      </c>
      <c r="AL12" s="1">
        <v>6.9999999999999999E-6</v>
      </c>
      <c r="AM12" s="1">
        <f t="shared" si="18"/>
        <v>767778994.9949851</v>
      </c>
      <c r="AN12">
        <f t="shared" si="19"/>
        <v>46584754.028274991</v>
      </c>
      <c r="AO12" s="1">
        <f t="shared" si="20"/>
        <v>11314350.573128972</v>
      </c>
      <c r="AP12">
        <v>0.3</v>
      </c>
      <c r="AQ12" s="1">
        <f t="shared" si="21"/>
        <v>895.74216082748262</v>
      </c>
      <c r="AR12" s="1">
        <f t="shared" si="22"/>
        <v>54.348879699654155</v>
      </c>
      <c r="AS12" s="1">
        <f t="shared" si="23"/>
        <v>13.200075668650468</v>
      </c>
    </row>
    <row r="13" spans="1:55" x14ac:dyDescent="0.2">
      <c r="A13">
        <v>950</v>
      </c>
      <c r="B13">
        <f t="shared" si="0"/>
        <v>1223.1500000000001</v>
      </c>
      <c r="C13">
        <f t="shared" si="1"/>
        <v>1E-4</v>
      </c>
      <c r="D13">
        <v>0.1</v>
      </c>
      <c r="E13">
        <v>0.31</v>
      </c>
      <c r="F13">
        <v>0.53</v>
      </c>
      <c r="G13">
        <v>0.11</v>
      </c>
      <c r="H13">
        <v>0.2</v>
      </c>
      <c r="I13">
        <f t="shared" si="2"/>
        <v>9.2551328309578559E-2</v>
      </c>
      <c r="J13">
        <f t="shared" si="24"/>
        <v>1.5375715611504772E-12</v>
      </c>
      <c r="K13">
        <f t="shared" si="25"/>
        <v>2.6287513787411385E-12</v>
      </c>
      <c r="L13">
        <f t="shared" si="26"/>
        <v>4.5904609792099696E-13</v>
      </c>
      <c r="M13">
        <f t="shared" si="3"/>
        <v>5.4558990879533062E-13</v>
      </c>
      <c r="N13">
        <f t="shared" si="4"/>
        <v>9.919816523551467E-13</v>
      </c>
      <c r="O13">
        <f t="shared" si="5"/>
        <v>4.5904609792099696E-13</v>
      </c>
      <c r="Q13" s="1">
        <v>4.8999999999999997E-6</v>
      </c>
      <c r="R13" s="1">
        <f t="shared" si="6"/>
        <v>2.4009999999999996E-11</v>
      </c>
      <c r="S13" s="1">
        <f t="shared" si="7"/>
        <v>44.007412184390247</v>
      </c>
      <c r="T13" s="1">
        <f t="shared" si="8"/>
        <v>24.204076701414632</v>
      </c>
      <c r="U13" s="1">
        <f t="shared" si="9"/>
        <v>52.304115226641528</v>
      </c>
      <c r="W13" s="1">
        <v>6.9999999999999999E-6</v>
      </c>
      <c r="X13" s="1">
        <f t="shared" si="10"/>
        <v>4.8999999999999999E-11</v>
      </c>
      <c r="Y13" s="1">
        <f t="shared" si="11"/>
        <v>31.868435419900774</v>
      </c>
      <c r="Z13" s="1">
        <f t="shared" si="12"/>
        <v>18.640028264470264</v>
      </c>
      <c r="AA13" s="1">
        <f>X13/$L13</f>
        <v>106.74309229926844</v>
      </c>
      <c r="AC13" s="1">
        <v>6.9999999999999999E-6</v>
      </c>
      <c r="AD13">
        <f t="shared" si="27"/>
        <v>186799554.91129699</v>
      </c>
      <c r="AE13">
        <f t="shared" si="14"/>
        <v>12477177.954715218</v>
      </c>
      <c r="AF13">
        <f t="shared" si="15"/>
        <v>3331963.0041269893</v>
      </c>
      <c r="AG13">
        <v>0.3</v>
      </c>
      <c r="AH13" s="1">
        <f>AD13*AC13/AG13</f>
        <v>4358.6562812635966</v>
      </c>
      <c r="AI13" s="1">
        <f t="shared" si="16"/>
        <v>291.13415227668844</v>
      </c>
      <c r="AJ13" s="1">
        <f t="shared" si="17"/>
        <v>77.74580342962976</v>
      </c>
      <c r="AL13" s="1">
        <v>6.9999999999999999E-6</v>
      </c>
      <c r="AM13" s="1">
        <f t="shared" si="18"/>
        <v>186799554.91129699</v>
      </c>
      <c r="AN13">
        <f t="shared" si="19"/>
        <v>12477177.954715218</v>
      </c>
      <c r="AO13" s="1">
        <f t="shared" si="20"/>
        <v>3331963.0041269893</v>
      </c>
      <c r="AP13">
        <v>0.3</v>
      </c>
      <c r="AQ13" s="1">
        <f t="shared" si="21"/>
        <v>217.93281406317985</v>
      </c>
      <c r="AR13" s="1">
        <f t="shared" si="22"/>
        <v>14.556707613834423</v>
      </c>
      <c r="AS13" s="1">
        <f t="shared" si="23"/>
        <v>3.8872901714814883</v>
      </c>
    </row>
    <row r="14" spans="1:55" x14ac:dyDescent="0.2">
      <c r="A14">
        <v>1000</v>
      </c>
      <c r="B14">
        <f t="shared" si="0"/>
        <v>1273.1500000000001</v>
      </c>
      <c r="C14">
        <f t="shared" si="1"/>
        <v>1E-4</v>
      </c>
      <c r="D14">
        <v>0.1</v>
      </c>
      <c r="E14">
        <v>0.31</v>
      </c>
      <c r="F14">
        <v>0.53</v>
      </c>
      <c r="G14">
        <v>0.11</v>
      </c>
      <c r="H14">
        <v>0.2</v>
      </c>
      <c r="I14">
        <f t="shared" si="2"/>
        <v>8.8918135333976175E-2</v>
      </c>
      <c r="J14">
        <f t="shared" si="24"/>
        <v>2.0993537799703309E-12</v>
      </c>
      <c r="K14">
        <f t="shared" si="25"/>
        <v>3.5892177528525015E-12</v>
      </c>
      <c r="L14">
        <f t="shared" si="26"/>
        <v>6.0216330168160105E-13</v>
      </c>
      <c r="M14">
        <f t="shared" si="3"/>
        <v>7.449319864410852E-13</v>
      </c>
      <c r="N14">
        <f t="shared" si="4"/>
        <v>1.354421793529246E-12</v>
      </c>
      <c r="O14">
        <f t="shared" si="5"/>
        <v>6.0216330168160105E-13</v>
      </c>
      <c r="Q14" s="1">
        <v>4.8999999999999997E-6</v>
      </c>
      <c r="R14" s="1">
        <f t="shared" si="6"/>
        <v>2.4009999999999996E-11</v>
      </c>
      <c r="S14" s="1">
        <f t="shared" si="7"/>
        <v>32.231130407901858</v>
      </c>
      <c r="T14" s="1">
        <f t="shared" si="8"/>
        <v>17.72712172434602</v>
      </c>
      <c r="U14" s="1">
        <f t="shared" si="9"/>
        <v>39.872904796671733</v>
      </c>
      <c r="W14" s="1">
        <v>6.9999999999999999E-6</v>
      </c>
      <c r="X14" s="1">
        <f t="shared" si="10"/>
        <v>4.8999999999999999E-11</v>
      </c>
      <c r="Y14" s="1">
        <f t="shared" si="11"/>
        <v>23.340515766090881</v>
      </c>
      <c r="Z14" s="1">
        <f t="shared" si="12"/>
        <v>13.651999787713534</v>
      </c>
      <c r="AA14" s="1">
        <f t="shared" si="13"/>
        <v>81.373275095248445</v>
      </c>
      <c r="AC14" s="1">
        <v>6.9999999999999999E-6</v>
      </c>
      <c r="AD14">
        <f t="shared" si="27"/>
        <v>50999345.04222016</v>
      </c>
      <c r="AE14">
        <f t="shared" si="14"/>
        <v>3760890.2256454704</v>
      </c>
      <c r="AF14">
        <f t="shared" si="15"/>
        <v>1096802.0471267598</v>
      </c>
      <c r="AG14">
        <v>0.3</v>
      </c>
      <c r="AH14" s="1">
        <f t="shared" si="28"/>
        <v>1189.9847176518037</v>
      </c>
      <c r="AI14" s="1">
        <f t="shared" si="16"/>
        <v>87.754105265060986</v>
      </c>
      <c r="AJ14" s="1">
        <f t="shared" si="17"/>
        <v>25.592047766291063</v>
      </c>
      <c r="AL14" s="1">
        <v>6.9999999999999999E-6</v>
      </c>
      <c r="AM14" s="1">
        <f t="shared" si="18"/>
        <v>50999345.04222016</v>
      </c>
      <c r="AN14">
        <f t="shared" si="19"/>
        <v>3760890.2256454704</v>
      </c>
      <c r="AO14" s="1">
        <f t="shared" si="20"/>
        <v>1096802.0471267598</v>
      </c>
      <c r="AP14">
        <v>0.3</v>
      </c>
      <c r="AQ14" s="1">
        <f t="shared" si="21"/>
        <v>59.499235882590192</v>
      </c>
      <c r="AR14" s="1">
        <f t="shared" si="22"/>
        <v>4.3877052632530491</v>
      </c>
      <c r="AS14" s="1">
        <f t="shared" si="23"/>
        <v>1.2796023883145533</v>
      </c>
    </row>
    <row r="15" spans="1:55" x14ac:dyDescent="0.2">
      <c r="A15">
        <v>1050</v>
      </c>
      <c r="B15">
        <f t="shared" si="0"/>
        <v>1323.15</v>
      </c>
      <c r="C15">
        <f t="shared" si="1"/>
        <v>1E-4</v>
      </c>
      <c r="D15">
        <v>0.1</v>
      </c>
      <c r="E15">
        <v>0.31</v>
      </c>
      <c r="F15">
        <v>0.53</v>
      </c>
      <c r="G15">
        <v>0.11</v>
      </c>
      <c r="H15">
        <v>0.2</v>
      </c>
      <c r="I15">
        <f t="shared" si="2"/>
        <v>8.5559528986919473E-2</v>
      </c>
      <c r="J15">
        <f t="shared" si="24"/>
        <v>2.7997166738507709E-12</v>
      </c>
      <c r="K15">
        <f t="shared" si="25"/>
        <v>4.786612377873899E-12</v>
      </c>
      <c r="L15">
        <f t="shared" si="26"/>
        <v>7.7271754810160258E-13</v>
      </c>
      <c r="M15">
        <f t="shared" si="3"/>
        <v>9.9344785201156385E-13</v>
      </c>
      <c r="N15">
        <f t="shared" si="4"/>
        <v>1.8062688218392072E-12</v>
      </c>
      <c r="O15">
        <f t="shared" si="5"/>
        <v>7.7271754810160258E-13</v>
      </c>
      <c r="Q15" s="1">
        <v>4.8999999999999997E-6</v>
      </c>
      <c r="R15" s="1">
        <f t="shared" si="6"/>
        <v>2.4009999999999996E-11</v>
      </c>
      <c r="S15" s="1">
        <f t="shared" si="7"/>
        <v>24.168354636213476</v>
      </c>
      <c r="T15" s="1">
        <f t="shared" si="8"/>
        <v>13.292595049917409</v>
      </c>
      <c r="U15" s="1">
        <f t="shared" si="9"/>
        <v>31.072155743049056</v>
      </c>
      <c r="W15" s="1">
        <v>6.9999999999999999E-6</v>
      </c>
      <c r="X15" s="1">
        <f t="shared" si="10"/>
        <v>4.8999999999999999E-11</v>
      </c>
      <c r="Y15" s="1">
        <f t="shared" si="11"/>
        <v>17.501770967633195</v>
      </c>
      <c r="Z15" s="1">
        <f t="shared" si="12"/>
        <v>10.236884905596774</v>
      </c>
      <c r="AA15" s="1">
        <f t="shared" si="13"/>
        <v>63.412562740916449</v>
      </c>
      <c r="AC15" s="1">
        <v>6.9999999999999999E-6</v>
      </c>
      <c r="AD15">
        <f t="shared" si="27"/>
        <v>15403826.650922747</v>
      </c>
      <c r="AE15">
        <f t="shared" si="14"/>
        <v>1256500.1629286867</v>
      </c>
      <c r="AF15">
        <f t="shared" si="15"/>
        <v>397736.06097649853</v>
      </c>
      <c r="AG15">
        <v>0.3</v>
      </c>
      <c r="AH15" s="1">
        <f t="shared" si="28"/>
        <v>359.42262185486408</v>
      </c>
      <c r="AI15" s="1">
        <f t="shared" si="16"/>
        <v>29.318337135002693</v>
      </c>
      <c r="AJ15" s="1">
        <f t="shared" si="17"/>
        <v>9.280508089451633</v>
      </c>
      <c r="AL15" s="1">
        <v>6.9999999999999999E-6</v>
      </c>
      <c r="AM15" s="1">
        <f t="shared" si="18"/>
        <v>15403826.650922747</v>
      </c>
      <c r="AN15">
        <f t="shared" si="19"/>
        <v>1256500.1629286867</v>
      </c>
      <c r="AO15" s="1">
        <f t="shared" si="20"/>
        <v>397736.06097649853</v>
      </c>
      <c r="AP15">
        <v>0.3</v>
      </c>
      <c r="AQ15" s="1">
        <f t="shared" si="21"/>
        <v>17.971131092743203</v>
      </c>
      <c r="AR15" s="1">
        <f t="shared" si="22"/>
        <v>1.4659168567501348</v>
      </c>
      <c r="AS15" s="1">
        <f t="shared" si="23"/>
        <v>0.46402540447258167</v>
      </c>
    </row>
    <row r="16" spans="1:55" x14ac:dyDescent="0.2">
      <c r="A16">
        <v>1100</v>
      </c>
      <c r="B16">
        <f t="shared" si="0"/>
        <v>1373.15</v>
      </c>
      <c r="C16">
        <f t="shared" si="1"/>
        <v>1E-4</v>
      </c>
      <c r="D16">
        <v>0.1</v>
      </c>
      <c r="E16">
        <v>0.31</v>
      </c>
      <c r="F16">
        <v>0.53</v>
      </c>
      <c r="G16">
        <v>0.11</v>
      </c>
      <c r="H16">
        <v>0.2</v>
      </c>
      <c r="I16">
        <f t="shared" si="2"/>
        <v>8.244551400621436E-2</v>
      </c>
      <c r="J16">
        <f t="shared" si="24"/>
        <v>3.6562619856936762E-12</v>
      </c>
      <c r="K16">
        <f t="shared" si="25"/>
        <v>6.251028556185963E-12</v>
      </c>
      <c r="L16">
        <f t="shared" si="26"/>
        <v>9.723948346835391E-13</v>
      </c>
      <c r="M16">
        <f t="shared" si="3"/>
        <v>1.2973832852461432E-12</v>
      </c>
      <c r="N16">
        <f t="shared" si="4"/>
        <v>2.3588787004475332E-12</v>
      </c>
      <c r="O16">
        <f t="shared" si="5"/>
        <v>9.723948346835391E-13</v>
      </c>
      <c r="Q16" s="1">
        <v>4.8999999999999997E-6</v>
      </c>
      <c r="R16" s="1">
        <f t="shared" si="6"/>
        <v>2.4009999999999996E-11</v>
      </c>
      <c r="S16" s="1">
        <f t="shared" si="7"/>
        <v>18.506481679733334</v>
      </c>
      <c r="T16" s="1">
        <f t="shared" si="8"/>
        <v>10.178564923853333</v>
      </c>
      <c r="U16" s="1">
        <f t="shared" si="9"/>
        <v>24.691616145630729</v>
      </c>
      <c r="W16" s="1">
        <v>6.9999999999999999E-6</v>
      </c>
      <c r="X16" s="1">
        <f t="shared" si="10"/>
        <v>4.8999999999999999E-11</v>
      </c>
      <c r="Y16" s="1">
        <f t="shared" si="11"/>
        <v>13.401665469194649</v>
      </c>
      <c r="Z16" s="1">
        <f t="shared" si="12"/>
        <v>7.8387099914157377</v>
      </c>
      <c r="AA16" s="1">
        <f t="shared" si="13"/>
        <v>50.391053358430064</v>
      </c>
      <c r="AC16" s="1">
        <v>6.9999999999999999E-6</v>
      </c>
      <c r="AD16">
        <f t="shared" si="27"/>
        <v>5086152.0286582252</v>
      </c>
      <c r="AE16">
        <f t="shared" si="14"/>
        <v>459425.21204633731</v>
      </c>
      <c r="AF16">
        <f t="shared" si="15"/>
        <v>156977.13059015395</v>
      </c>
      <c r="AG16">
        <v>0.3</v>
      </c>
      <c r="AH16" s="1">
        <f t="shared" si="28"/>
        <v>118.67688066869192</v>
      </c>
      <c r="AI16" s="1">
        <f t="shared" si="16"/>
        <v>10.719921614414536</v>
      </c>
      <c r="AJ16" s="1">
        <f t="shared" si="17"/>
        <v>3.662799713770259</v>
      </c>
      <c r="AL16" s="1">
        <v>6.9999999999999999E-6</v>
      </c>
      <c r="AM16" s="1">
        <f t="shared" si="18"/>
        <v>5086152.0286582252</v>
      </c>
      <c r="AN16">
        <f t="shared" si="19"/>
        <v>459425.21204633731</v>
      </c>
      <c r="AO16" s="1">
        <f t="shared" si="20"/>
        <v>156977.13059015395</v>
      </c>
      <c r="AP16">
        <v>0.3</v>
      </c>
      <c r="AQ16" s="1">
        <f t="shared" si="21"/>
        <v>5.9338440334345961</v>
      </c>
      <c r="AR16" s="1">
        <f t="shared" si="22"/>
        <v>0.5359960807207268</v>
      </c>
      <c r="AS16" s="1">
        <f t="shared" si="23"/>
        <v>0.18313998568851297</v>
      </c>
    </row>
    <row r="17" spans="1:45" x14ac:dyDescent="0.2">
      <c r="A17">
        <v>1150</v>
      </c>
      <c r="B17">
        <f t="shared" si="0"/>
        <v>1423.15</v>
      </c>
      <c r="C17">
        <f t="shared" si="1"/>
        <v>1E-4</v>
      </c>
      <c r="D17">
        <v>0.1</v>
      </c>
      <c r="E17">
        <v>0.31</v>
      </c>
      <c r="F17">
        <v>0.53</v>
      </c>
      <c r="G17">
        <v>0.11</v>
      </c>
      <c r="H17">
        <v>0.2</v>
      </c>
      <c r="I17">
        <f t="shared" si="2"/>
        <v>7.9550310463566032E-2</v>
      </c>
      <c r="J17">
        <f t="shared" si="24"/>
        <v>4.6861371226505316E-12</v>
      </c>
      <c r="K17">
        <f t="shared" si="25"/>
        <v>8.0117828225960702E-12</v>
      </c>
      <c r="L17">
        <f t="shared" si="26"/>
        <v>1.2025279451022316E-12</v>
      </c>
      <c r="M17">
        <f t="shared" si="3"/>
        <v>1.6628228499727693E-12</v>
      </c>
      <c r="N17">
        <f t="shared" si="4"/>
        <v>3.0233142726777623E-12</v>
      </c>
      <c r="O17">
        <f t="shared" si="5"/>
        <v>1.2025279451022316E-12</v>
      </c>
      <c r="Q17" s="1">
        <v>4.8999999999999997E-6</v>
      </c>
      <c r="R17" s="1">
        <f t="shared" si="6"/>
        <v>2.4009999999999996E-11</v>
      </c>
      <c r="S17" s="1">
        <f t="shared" si="7"/>
        <v>14.439301216237912</v>
      </c>
      <c r="T17" s="1">
        <f t="shared" si="8"/>
        <v>7.9416156689308508</v>
      </c>
      <c r="U17" s="1">
        <f t="shared" si="9"/>
        <v>19.966271967142362</v>
      </c>
      <c r="W17" s="1">
        <v>6.9999999999999999E-6</v>
      </c>
      <c r="X17" s="1">
        <f t="shared" si="10"/>
        <v>4.8999999999999999E-11</v>
      </c>
      <c r="Y17" s="1">
        <f t="shared" si="11"/>
        <v>10.456373494313169</v>
      </c>
      <c r="Z17" s="1">
        <f t="shared" si="12"/>
        <v>6.1159920438435513</v>
      </c>
      <c r="AA17" s="1">
        <f t="shared" si="13"/>
        <v>40.747493810494618</v>
      </c>
      <c r="AC17" s="1">
        <v>6.9999999999999999E-6</v>
      </c>
      <c r="AD17">
        <f t="shared" si="27"/>
        <v>1817475.4537198131</v>
      </c>
      <c r="AE17">
        <f t="shared" si="14"/>
        <v>181887.30908026142</v>
      </c>
      <c r="AF17">
        <f t="shared" si="15"/>
        <v>66747.069606003817</v>
      </c>
      <c r="AG17">
        <v>0.3</v>
      </c>
      <c r="AH17" s="1">
        <f t="shared" si="28"/>
        <v>42.407760586795639</v>
      </c>
      <c r="AI17" s="1">
        <f t="shared" si="16"/>
        <v>4.2440372118727669</v>
      </c>
      <c r="AJ17" s="1">
        <f t="shared" si="17"/>
        <v>1.5574316241400892</v>
      </c>
      <c r="AL17" s="1">
        <v>6.9999999999999999E-6</v>
      </c>
      <c r="AM17" s="1">
        <f t="shared" si="18"/>
        <v>1817475.4537198131</v>
      </c>
      <c r="AN17">
        <f t="shared" si="19"/>
        <v>181887.30908026142</v>
      </c>
      <c r="AO17" s="1">
        <f t="shared" si="20"/>
        <v>66747.069606003817</v>
      </c>
      <c r="AP17">
        <v>0.3</v>
      </c>
      <c r="AQ17" s="1">
        <f t="shared" si="21"/>
        <v>2.1203880293397819</v>
      </c>
      <c r="AR17" s="1">
        <f t="shared" si="22"/>
        <v>0.21220186059363835</v>
      </c>
      <c r="AS17" s="1">
        <f t="shared" si="23"/>
        <v>7.7871581207004464E-2</v>
      </c>
    </row>
    <row r="18" spans="1:45" x14ac:dyDescent="0.2">
      <c r="A18">
        <v>1200</v>
      </c>
      <c r="B18">
        <f t="shared" si="0"/>
        <v>1473.15</v>
      </c>
      <c r="C18">
        <f t="shared" si="1"/>
        <v>1E-4</v>
      </c>
      <c r="D18">
        <v>0.1</v>
      </c>
      <c r="E18">
        <v>0.31</v>
      </c>
      <c r="F18">
        <v>0.53</v>
      </c>
      <c r="G18">
        <v>0.11</v>
      </c>
      <c r="H18">
        <v>0.2</v>
      </c>
      <c r="I18">
        <f t="shared" si="2"/>
        <v>7.6851638403974298E-2</v>
      </c>
      <c r="J18">
        <f t="shared" si="24"/>
        <v>5.9057701441423721E-12</v>
      </c>
      <c r="K18">
        <f t="shared" si="25"/>
        <v>1.0096961859340186E-11</v>
      </c>
      <c r="L18">
        <f t="shared" si="26"/>
        <v>1.464090682627796E-12</v>
      </c>
      <c r="M18">
        <f t="shared" si="3"/>
        <v>2.0955958575989061E-12</v>
      </c>
      <c r="N18">
        <f t="shared" si="4"/>
        <v>3.810174286543466E-12</v>
      </c>
      <c r="O18">
        <f t="shared" si="5"/>
        <v>1.464090682627796E-12</v>
      </c>
      <c r="Q18" s="1">
        <v>4.8999999999999997E-6</v>
      </c>
      <c r="R18" s="1">
        <f t="shared" si="6"/>
        <v>2.4009999999999996E-11</v>
      </c>
      <c r="S18" s="1">
        <f t="shared" si="7"/>
        <v>11.457361834791083</v>
      </c>
      <c r="T18" s="1">
        <f t="shared" si="8"/>
        <v>6.301549009135095</v>
      </c>
      <c r="U18" s="1">
        <f t="shared" si="9"/>
        <v>16.399257426395266</v>
      </c>
      <c r="W18" s="1">
        <v>6.9999999999999999E-6</v>
      </c>
      <c r="X18" s="1">
        <f t="shared" si="10"/>
        <v>4.8999999999999999E-11</v>
      </c>
      <c r="Y18" s="1">
        <f t="shared" si="11"/>
        <v>8.2969703872746496</v>
      </c>
      <c r="Z18" s="1">
        <f t="shared" si="12"/>
        <v>4.8529449435002663</v>
      </c>
      <c r="AA18" s="1">
        <f t="shared" si="13"/>
        <v>33.467872298765847</v>
      </c>
      <c r="AC18" s="1">
        <v>6.9999999999999999E-6</v>
      </c>
      <c r="AD18">
        <f t="shared" si="27"/>
        <v>696847.76912510907</v>
      </c>
      <c r="AE18">
        <f t="shared" si="14"/>
        <v>77265.664282257465</v>
      </c>
      <c r="AF18">
        <f t="shared" si="15"/>
        <v>30314.000377914785</v>
      </c>
      <c r="AG18">
        <v>0.3</v>
      </c>
      <c r="AH18" s="1">
        <f t="shared" si="28"/>
        <v>16.25978127958588</v>
      </c>
      <c r="AI18" s="1">
        <f t="shared" si="16"/>
        <v>1.802865499919341</v>
      </c>
      <c r="AJ18" s="1">
        <f t="shared" si="17"/>
        <v>0.70732667548467831</v>
      </c>
      <c r="AL18" s="1">
        <v>6.9999999999999999E-6</v>
      </c>
      <c r="AM18" s="1">
        <f t="shared" si="18"/>
        <v>696847.76912510907</v>
      </c>
      <c r="AN18">
        <f t="shared" si="19"/>
        <v>77265.664282257465</v>
      </c>
      <c r="AO18" s="1">
        <f t="shared" si="20"/>
        <v>30314.000377914785</v>
      </c>
      <c r="AP18">
        <v>0.3</v>
      </c>
      <c r="AQ18" s="1">
        <f t="shared" si="21"/>
        <v>0.81298906397929405</v>
      </c>
      <c r="AR18" s="1">
        <f t="shared" si="22"/>
        <v>9.0143274995967054E-2</v>
      </c>
      <c r="AS18" s="1">
        <f t="shared" si="23"/>
        <v>3.536633377423392E-2</v>
      </c>
    </row>
    <row r="19" spans="1:45" x14ac:dyDescent="0.2">
      <c r="A19">
        <v>1250</v>
      </c>
      <c r="B19">
        <f t="shared" si="0"/>
        <v>1523.15</v>
      </c>
      <c r="C19">
        <f t="shared" si="1"/>
        <v>1E-4</v>
      </c>
      <c r="D19">
        <v>0.1</v>
      </c>
      <c r="E19">
        <v>0.31</v>
      </c>
      <c r="F19">
        <v>0.53</v>
      </c>
      <c r="G19">
        <v>0.11</v>
      </c>
      <c r="H19">
        <v>0.2</v>
      </c>
      <c r="I19">
        <f t="shared" si="2"/>
        <v>7.4330143382730182E-2</v>
      </c>
      <c r="J19">
        <f t="shared" si="24"/>
        <v>7.3306493081377807E-12</v>
      </c>
      <c r="K19">
        <f t="shared" si="25"/>
        <v>1.2533045591332334E-11</v>
      </c>
      <c r="L19">
        <f t="shared" si="26"/>
        <v>1.7577039166528808E-12</v>
      </c>
      <c r="M19">
        <f t="shared" si="3"/>
        <v>2.6011981415972768E-12</v>
      </c>
      <c r="N19">
        <f t="shared" si="4"/>
        <v>4.7294511665405039E-12</v>
      </c>
      <c r="O19">
        <f t="shared" si="5"/>
        <v>1.7577039166528808E-12</v>
      </c>
      <c r="Q19" s="1">
        <v>4.8999999999999997E-6</v>
      </c>
      <c r="R19" s="1">
        <f t="shared" si="6"/>
        <v>2.4009999999999996E-11</v>
      </c>
      <c r="S19" s="1">
        <f t="shared" si="7"/>
        <v>9.2303618152120297</v>
      </c>
      <c r="T19" s="1">
        <f t="shared" si="8"/>
        <v>5.0766989983666155</v>
      </c>
      <c r="U19" s="1">
        <f t="shared" si="9"/>
        <v>13.659866017549302</v>
      </c>
      <c r="W19" s="1">
        <v>6.9999999999999999E-6</v>
      </c>
      <c r="X19" s="1">
        <f t="shared" si="10"/>
        <v>4.8999999999999999E-11</v>
      </c>
      <c r="Y19" s="1">
        <f t="shared" si="11"/>
        <v>6.6842646456439976</v>
      </c>
      <c r="Z19" s="1">
        <f t="shared" si="12"/>
        <v>3.9096642266974326</v>
      </c>
      <c r="AA19" s="1">
        <f t="shared" si="13"/>
        <v>27.877277586835312</v>
      </c>
      <c r="AC19" s="1">
        <v>6.9999999999999999E-6</v>
      </c>
      <c r="AD19">
        <f t="shared" si="27"/>
        <v>284577.99295765429</v>
      </c>
      <c r="AE19">
        <f t="shared" si="14"/>
        <v>34946.649315448602</v>
      </c>
      <c r="AF19">
        <f t="shared" si="15"/>
        <v>14597.724581085096</v>
      </c>
      <c r="AG19">
        <v>0.3</v>
      </c>
      <c r="AH19" s="1">
        <f t="shared" si="28"/>
        <v>6.6401531690119331</v>
      </c>
      <c r="AI19" s="1">
        <f t="shared" si="16"/>
        <v>0.81542181736046737</v>
      </c>
      <c r="AJ19" s="1">
        <f t="shared" si="17"/>
        <v>0.34061357355865229</v>
      </c>
      <c r="AL19" s="1">
        <v>6.9999999999999999E-6</v>
      </c>
      <c r="AM19" s="1">
        <f t="shared" si="18"/>
        <v>284577.99295765429</v>
      </c>
      <c r="AN19">
        <f t="shared" si="19"/>
        <v>34946.649315448602</v>
      </c>
      <c r="AO19" s="1">
        <f t="shared" si="20"/>
        <v>14597.724581085096</v>
      </c>
      <c r="AP19">
        <v>0.3</v>
      </c>
      <c r="AQ19" s="1">
        <f t="shared" si="21"/>
        <v>0.33200765845059665</v>
      </c>
      <c r="AR19" s="1">
        <f t="shared" si="22"/>
        <v>4.0771090868023371E-2</v>
      </c>
      <c r="AS19" s="1">
        <f t="shared" si="23"/>
        <v>1.7030678677932617E-2</v>
      </c>
    </row>
    <row r="20" spans="1:45" x14ac:dyDescent="0.2">
      <c r="A20">
        <v>1300</v>
      </c>
      <c r="B20">
        <f t="shared" si="0"/>
        <v>1573.15</v>
      </c>
      <c r="C20">
        <f t="shared" si="1"/>
        <v>1E-4</v>
      </c>
      <c r="D20">
        <v>0.1</v>
      </c>
      <c r="E20">
        <v>0.31</v>
      </c>
      <c r="F20">
        <v>0.53</v>
      </c>
      <c r="G20">
        <v>0.11</v>
      </c>
      <c r="H20">
        <v>0.2</v>
      </c>
      <c r="I20">
        <f t="shared" si="2"/>
        <v>7.1968931552614954E-2</v>
      </c>
      <c r="J20">
        <f t="shared" si="24"/>
        <v>8.9751475906892498E-12</v>
      </c>
      <c r="K20">
        <f t="shared" si="25"/>
        <v>1.5344607171178396E-11</v>
      </c>
      <c r="L20">
        <f t="shared" si="26"/>
        <v>2.0836509117062314E-12</v>
      </c>
      <c r="M20">
        <f t="shared" si="3"/>
        <v>3.1847297902445729E-12</v>
      </c>
      <c r="N20">
        <f t="shared" si="4"/>
        <v>5.7904178004446781E-12</v>
      </c>
      <c r="O20">
        <f t="shared" si="5"/>
        <v>2.0836509117062314E-12</v>
      </c>
      <c r="Q20" s="1">
        <v>4.8999999999999997E-6</v>
      </c>
      <c r="R20" s="1">
        <f t="shared" si="6"/>
        <v>2.4009999999999996E-11</v>
      </c>
      <c r="S20" s="1">
        <f t="shared" si="7"/>
        <v>7.5391011424413925</v>
      </c>
      <c r="T20" s="1">
        <f t="shared" si="8"/>
        <v>4.1465056283427657</v>
      </c>
      <c r="U20" s="1">
        <f t="shared" si="9"/>
        <v>11.523043454692235</v>
      </c>
      <c r="W20" s="1">
        <v>6.9999999999999999E-6</v>
      </c>
      <c r="X20" s="1">
        <f t="shared" si="10"/>
        <v>4.8999999999999999E-11</v>
      </c>
      <c r="Y20" s="1">
        <f t="shared" si="11"/>
        <v>5.4595202479825771</v>
      </c>
      <c r="Z20" s="1">
        <f t="shared" si="12"/>
        <v>3.1933042959898086</v>
      </c>
      <c r="AA20" s="1">
        <f t="shared" si="13"/>
        <v>23.516415213657623</v>
      </c>
      <c r="AC20" s="1">
        <v>6.9999999999999999E-6</v>
      </c>
      <c r="AD20">
        <f t="shared" si="27"/>
        <v>122999.15544566607</v>
      </c>
      <c r="AE20">
        <f t="shared" si="14"/>
        <v>16717.554916052995</v>
      </c>
      <c r="AF20">
        <f t="shared" si="15"/>
        <v>7406.7752130560721</v>
      </c>
      <c r="AG20">
        <v>0.3</v>
      </c>
      <c r="AH20" s="1">
        <f t="shared" si="28"/>
        <v>2.8699802937322083</v>
      </c>
      <c r="AI20" s="1">
        <f t="shared" si="16"/>
        <v>0.3900762813745699</v>
      </c>
      <c r="AJ20" s="1">
        <f t="shared" si="17"/>
        <v>0.17282475497130836</v>
      </c>
      <c r="AL20" s="1">
        <v>6.9999999999999999E-6</v>
      </c>
      <c r="AM20" s="1">
        <f t="shared" si="18"/>
        <v>122999.15544566607</v>
      </c>
      <c r="AN20">
        <f t="shared" si="19"/>
        <v>16717.554916052995</v>
      </c>
      <c r="AO20" s="1">
        <f t="shared" si="20"/>
        <v>7406.7752130560721</v>
      </c>
      <c r="AP20">
        <v>0.3</v>
      </c>
      <c r="AQ20" s="1">
        <f t="shared" si="21"/>
        <v>0.14349901468661042</v>
      </c>
      <c r="AR20" s="1">
        <f t="shared" si="22"/>
        <v>1.9503814068728496E-2</v>
      </c>
      <c r="AS20" s="1">
        <f t="shared" si="23"/>
        <v>8.6412377485654192E-3</v>
      </c>
    </row>
    <row r="21" spans="1:45" x14ac:dyDescent="0.2">
      <c r="A21">
        <v>1350</v>
      </c>
      <c r="B21">
        <f t="shared" si="0"/>
        <v>1623.15</v>
      </c>
      <c r="C21">
        <f t="shared" si="1"/>
        <v>1E-4</v>
      </c>
      <c r="D21">
        <v>0.1</v>
      </c>
      <c r="E21">
        <v>0.31</v>
      </c>
      <c r="F21">
        <v>0.53</v>
      </c>
      <c r="G21">
        <v>0.11</v>
      </c>
      <c r="H21">
        <v>0.2</v>
      </c>
      <c r="I21">
        <f t="shared" si="2"/>
        <v>6.9753190678980351E-2</v>
      </c>
      <c r="J21">
        <f t="shared" si="24"/>
        <v>1.0852390445347403E-11</v>
      </c>
      <c r="K21">
        <f t="shared" si="25"/>
        <v>1.8554086890432658E-11</v>
      </c>
      <c r="L21">
        <f t="shared" si="26"/>
        <v>2.4418995485711675E-12</v>
      </c>
      <c r="M21">
        <f t="shared" si="3"/>
        <v>3.8508482225426274E-12</v>
      </c>
      <c r="N21">
        <f t="shared" si="4"/>
        <v>7.0015422228047767E-12</v>
      </c>
      <c r="O21">
        <f t="shared" si="5"/>
        <v>2.4418995485711675E-12</v>
      </c>
      <c r="Q21" s="1">
        <v>4.8999999999999997E-6</v>
      </c>
      <c r="R21" s="1">
        <f t="shared" si="6"/>
        <v>2.4009999999999996E-11</v>
      </c>
      <c r="S21" s="1">
        <f t="shared" si="7"/>
        <v>6.2349899586919424</v>
      </c>
      <c r="T21" s="1">
        <f t="shared" si="8"/>
        <v>3.4292444772805686</v>
      </c>
      <c r="U21" s="1">
        <f t="shared" si="9"/>
        <v>9.8325092914034915</v>
      </c>
      <c r="W21" s="1">
        <v>6.9999999999999999E-6</v>
      </c>
      <c r="X21" s="1">
        <f t="shared" si="10"/>
        <v>4.8999999999999999E-11</v>
      </c>
      <c r="Y21" s="1">
        <f t="shared" si="11"/>
        <v>4.5151342689671745</v>
      </c>
      <c r="Z21" s="1">
        <f t="shared" si="12"/>
        <v>2.6409275912826868</v>
      </c>
      <c r="AA21" s="1">
        <f t="shared" si="13"/>
        <v>20.06634549266019</v>
      </c>
      <c r="AC21" s="1">
        <v>6.9999999999999999E-6</v>
      </c>
      <c r="AD21">
        <f t="shared" si="27"/>
        <v>55956.346162564303</v>
      </c>
      <c r="AE21">
        <f t="shared" si="14"/>
        <v>8409.9918777466937</v>
      </c>
      <c r="AF21">
        <f t="shared" si="15"/>
        <v>3938.4323627884824</v>
      </c>
      <c r="AG21">
        <v>0.3</v>
      </c>
      <c r="AH21" s="1">
        <f t="shared" si="28"/>
        <v>1.3056480771265004</v>
      </c>
      <c r="AI21" s="1">
        <f t="shared" si="16"/>
        <v>0.19623314381408952</v>
      </c>
      <c r="AJ21" s="1">
        <f t="shared" si="17"/>
        <v>9.1896755131731261E-2</v>
      </c>
      <c r="AL21" s="1">
        <v>6.9999999999999999E-6</v>
      </c>
      <c r="AM21" s="1">
        <f t="shared" si="18"/>
        <v>55956.346162564303</v>
      </c>
      <c r="AN21">
        <f t="shared" si="19"/>
        <v>8409.9918777466937</v>
      </c>
      <c r="AO21" s="1">
        <f t="shared" si="20"/>
        <v>3938.4323627884824</v>
      </c>
      <c r="AP21">
        <v>0.3</v>
      </c>
      <c r="AQ21" s="1">
        <f t="shared" si="21"/>
        <v>6.5282403856325028E-2</v>
      </c>
      <c r="AR21" s="1">
        <f t="shared" si="22"/>
        <v>9.8116571907044762E-3</v>
      </c>
      <c r="AS21" s="1">
        <f t="shared" si="23"/>
        <v>4.5948377565865634E-3</v>
      </c>
    </row>
    <row r="22" spans="1:45" x14ac:dyDescent="0.2">
      <c r="A22">
        <v>1400</v>
      </c>
      <c r="B22">
        <f t="shared" si="0"/>
        <v>1673.15</v>
      </c>
      <c r="C22">
        <f t="shared" si="1"/>
        <v>1E-4</v>
      </c>
      <c r="D22">
        <v>0.1</v>
      </c>
      <c r="E22">
        <v>0.31</v>
      </c>
      <c r="F22">
        <v>0.53</v>
      </c>
      <c r="G22">
        <v>0.11</v>
      </c>
      <c r="H22">
        <v>0.2</v>
      </c>
      <c r="I22">
        <f t="shared" si="2"/>
        <v>6.7669879107777359E-2</v>
      </c>
      <c r="J22">
        <f t="shared" si="24"/>
        <v>1.2974163605066376E-11</v>
      </c>
      <c r="K22">
        <f t="shared" si="25"/>
        <v>2.2181634550597353E-11</v>
      </c>
      <c r="L22">
        <f t="shared" si="26"/>
        <v>2.8321292989656983E-12</v>
      </c>
      <c r="M22">
        <f t="shared" si="3"/>
        <v>4.603735472765488E-12</v>
      </c>
      <c r="N22">
        <f t="shared" si="4"/>
        <v>8.3704281323008884E-12</v>
      </c>
      <c r="O22">
        <f t="shared" si="5"/>
        <v>2.8321292989656983E-12</v>
      </c>
      <c r="Q22" s="1">
        <v>4.8999999999999997E-6</v>
      </c>
      <c r="R22" s="1">
        <f t="shared" si="6"/>
        <v>2.4009999999999996E-11</v>
      </c>
      <c r="S22" s="1">
        <f t="shared" si="7"/>
        <v>5.2153300601298591</v>
      </c>
      <c r="T22" s="1">
        <f t="shared" si="8"/>
        <v>2.8684315330714218</v>
      </c>
      <c r="U22" s="1">
        <f t="shared" si="9"/>
        <v>8.4777202823220392</v>
      </c>
      <c r="W22" s="1">
        <v>6.9999999999999999E-6</v>
      </c>
      <c r="X22" s="1">
        <f t="shared" si="10"/>
        <v>4.8999999999999999E-11</v>
      </c>
      <c r="Y22" s="1">
        <f t="shared" si="11"/>
        <v>3.7767367124047699</v>
      </c>
      <c r="Z22" s="1">
        <f t="shared" si="12"/>
        <v>2.2090346808405257</v>
      </c>
      <c r="AA22" s="1">
        <f t="shared" si="13"/>
        <v>17.301469963922528</v>
      </c>
      <c r="AC22" s="1">
        <v>6.9999999999999999E-6</v>
      </c>
      <c r="AD22">
        <f t="shared" si="27"/>
        <v>26666.01944031968</v>
      </c>
      <c r="AE22">
        <f t="shared" si="14"/>
        <v>4427.0088451890779</v>
      </c>
      <c r="AF22">
        <f t="shared" si="15"/>
        <v>2184.389117304057</v>
      </c>
      <c r="AG22">
        <v>0.3</v>
      </c>
      <c r="AH22" s="1">
        <f t="shared" si="28"/>
        <v>0.62220712027412584</v>
      </c>
      <c r="AI22" s="1">
        <f t="shared" si="16"/>
        <v>0.10329687305441182</v>
      </c>
      <c r="AJ22" s="1">
        <f t="shared" si="17"/>
        <v>5.096907940376133E-2</v>
      </c>
      <c r="AL22" s="1">
        <v>6.9999999999999999E-6</v>
      </c>
      <c r="AM22" s="1">
        <f t="shared" si="18"/>
        <v>26666.01944031968</v>
      </c>
      <c r="AN22">
        <f t="shared" si="19"/>
        <v>4427.0088451890779</v>
      </c>
      <c r="AO22" s="1">
        <f t="shared" si="20"/>
        <v>2184.389117304057</v>
      </c>
      <c r="AP22">
        <v>0.3</v>
      </c>
      <c r="AQ22" s="1">
        <f t="shared" si="21"/>
        <v>3.1110356013706292E-2</v>
      </c>
      <c r="AR22" s="1">
        <f t="shared" si="22"/>
        <v>5.1648436527205917E-3</v>
      </c>
      <c r="AS22" s="1">
        <f t="shared" si="23"/>
        <v>2.5484539701880666E-3</v>
      </c>
    </row>
    <row r="23" spans="1:45" x14ac:dyDescent="0.2">
      <c r="Q23" s="1"/>
      <c r="R23" s="1"/>
      <c r="S23" s="1"/>
      <c r="T23" s="1"/>
      <c r="U23" s="1"/>
      <c r="W23" s="1"/>
      <c r="X23" s="1"/>
      <c r="Y23" s="1"/>
      <c r="Z23" s="1"/>
      <c r="AA23" s="1"/>
      <c r="AC23" s="1"/>
      <c r="AH23" s="1"/>
    </row>
    <row r="24" spans="1:45" x14ac:dyDescent="0.2">
      <c r="Q24" s="1"/>
      <c r="R24" s="1"/>
      <c r="S24" s="1"/>
      <c r="T24" s="1"/>
      <c r="U24" s="1"/>
      <c r="W24" s="1"/>
      <c r="X24" s="1"/>
      <c r="Y24" s="1"/>
      <c r="Z24" s="1"/>
      <c r="AA24" s="1"/>
      <c r="AC24" s="1"/>
      <c r="AH24" s="1"/>
    </row>
    <row r="25" spans="1:45" x14ac:dyDescent="0.2">
      <c r="Q25" s="1"/>
      <c r="R25" s="1"/>
      <c r="S25" s="1"/>
      <c r="T25" s="1"/>
      <c r="U25" s="1"/>
      <c r="W25" s="1"/>
      <c r="X25" s="1"/>
      <c r="Y25" s="1"/>
      <c r="Z25" s="1"/>
      <c r="AA25" s="1"/>
      <c r="AC25" s="1"/>
      <c r="AH25" s="1"/>
    </row>
    <row r="26" spans="1:45" x14ac:dyDescent="0.2">
      <c r="D26" t="s">
        <v>36</v>
      </c>
      <c r="Q26" s="1"/>
      <c r="R26" s="1"/>
      <c r="S26" s="1"/>
      <c r="T26" s="1"/>
      <c r="U26" s="1"/>
      <c r="W26" s="1"/>
      <c r="X26" s="1"/>
      <c r="Y26" s="1"/>
      <c r="Z26" s="1"/>
      <c r="AA26" s="1"/>
      <c r="AC26" s="1"/>
      <c r="AH26" s="1"/>
    </row>
    <row r="31" spans="1:45" x14ac:dyDescent="0.2">
      <c r="Z31">
        <f>0.1</f>
        <v>0.1</v>
      </c>
    </row>
    <row r="32" spans="1:45" x14ac:dyDescent="0.2">
      <c r="AG32">
        <v>920</v>
      </c>
      <c r="AH32">
        <v>0.1</v>
      </c>
    </row>
    <row r="33" spans="33:49" x14ac:dyDescent="0.2">
      <c r="AG33">
        <v>920</v>
      </c>
      <c r="AH33">
        <v>10000</v>
      </c>
    </row>
    <row r="35" spans="33:49" x14ac:dyDescent="0.2">
      <c r="AG35">
        <v>750</v>
      </c>
      <c r="AH35">
        <v>0.1</v>
      </c>
    </row>
    <row r="36" spans="33:49" x14ac:dyDescent="0.2">
      <c r="AG36">
        <v>750</v>
      </c>
      <c r="AH36">
        <v>10000</v>
      </c>
    </row>
    <row r="39" spans="33:49" x14ac:dyDescent="0.2">
      <c r="AW39" t="s">
        <v>51</v>
      </c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Subaerial water content</vt:lpstr>
      <vt:lpstr>Feeder dyke water content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</dc:creator>
  <cp:lastModifiedBy>FOSTER, ANNABELLE (Student)</cp:lastModifiedBy>
  <cp:lastPrinted>2021-11-26T16:11:26Z</cp:lastPrinted>
  <dcterms:created xsi:type="dcterms:W3CDTF">2021-11-18T14:50:52Z</dcterms:created>
  <dcterms:modified xsi:type="dcterms:W3CDTF">2025-03-25T15:06:00Z</dcterms:modified>
</cp:coreProperties>
</file>